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U.S. Models\eps-us-analysis\InputData\trans\AVMC\"/>
    </mc:Choice>
  </mc:AlternateContent>
  <xr:revisionPtr revIDLastSave="0" documentId="13_ncr:1_{C0629210-DF8E-4A3D-9B48-B5C45A5E15C0}" xr6:coauthVersionLast="47" xr6:coauthVersionMax="47" xr10:uidLastSave="{00000000-0000-0000-0000-000000000000}"/>
  <bookViews>
    <workbookView xWindow="33660" yWindow="-3790" windowWidth="21430" windowHeight="13950" firstSheet="3" activeTab="6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ICCT PV Discounted Annual Costs" sheetId="20" r:id="rId6"/>
    <sheet name="AVMC-passenger" sheetId="2" r:id="rId7"/>
    <sheet name="AVMC-freight" sheetId="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Fill" hidden="1">#REF!</definedName>
    <definedName name="_xlnm._FilterDatabase" hidden="1">#REF!</definedName>
    <definedName name="_Key1" hidden="1">#REF!</definedName>
    <definedName name="_Order1" hidden="1">255</definedName>
    <definedName name="_Sort" hidden="1">#REF!</definedName>
    <definedName name="_Table2_In1" hidden="1">#REF!</definedName>
    <definedName name="_Table2_Out" hidden="1">#REF!</definedName>
    <definedName name="a" hidden="1">#REF!</definedName>
    <definedName name="abc" hidden="1">#REF!</definedName>
    <definedName name="ACCII">'[3]Control Levers Inputs'!$B$9</definedName>
    <definedName name="AGI_Cap2">'[3]Control Levers Inputs'!#REF!</definedName>
    <definedName name="aq" hidden="1">{#N/A,#N/A,FALSE,"FRPRD"}</definedName>
    <definedName name="b" hidden="1">{#N/A,#N/A,FALSE,"F-YLDS";#N/A,#N/A,FALSE,"ASP";#N/A,#N/A,FALSE,"FRPRD"}</definedName>
    <definedName name="bb_M0FDOTAzRTVBMTZBNDc2RE" hidden="1">#REF!</definedName>
    <definedName name="bb_MjFEQUQ5MEZEQzU1NEE1RE" hidden="1">[4]Data!#REF!</definedName>
    <definedName name="bb_MTk0NDE5QTI2NTVBNDM0Mz" hidden="1">#REF!</definedName>
    <definedName name="bb_QTUwQ0MzMThGRUY4NDdFNj" hidden="1">[5]CS9!#REF!</definedName>
    <definedName name="bb_RTRDMjFDM0I3NzRDNDAxQT" hidden="1">#REF!</definedName>
    <definedName name="cd" hidden="1">{#N/A,#N/A,FALSE,"FRPRD"}</definedName>
    <definedName name="df" hidden="1">{#N/A,#N/A,FALSE,"FRPRD"}</definedName>
    <definedName name="ed" hidden="1">{#N/A,#N/A,FALSE,"FRPRD"}</definedName>
    <definedName name="EndYearCopy">#REF!</definedName>
    <definedName name="Eno_TM">'[1]1997  Table 1a Modified'!#REF!</definedName>
    <definedName name="Eno_Tons">'[1]1997  Table 1a Modified'!#REF!</definedName>
    <definedName name="er" hidden="1">{#N/A,#N/A,FALSE,"F-YLDS";#N/A,#N/A,FALSE,"ASP";#N/A,#N/A,FALSE,"FRPRD"}</definedName>
    <definedName name="EVAdjustent">'[6]New Vehicles &amp; BEV Market Share'!#REF!</definedName>
    <definedName name="Exp." hidden="1">{#N/A,#N/A,FALSE,"F-YLDS";#N/A,#N/A,FALSE,"ASP";#N/A,#N/A,FALSE,"FRPRD"}</definedName>
    <definedName name="fg" hidden="1">{#N/A,#N/A,FALSE,"FRPRD"}</definedName>
    <definedName name="gh" hidden="1">{#N/A,#N/A,FALSE,"F-YLDS";#N/A,#N/A,FALSE,"ASP";#N/A,#N/A,FALSE,"FRPRD"}</definedName>
    <definedName name="hg" hidden="1">{#N/A,#N/A,FALSE,"F-YLDS";#N/A,#N/A,FALSE,"ASP";#N/A,#N/A,FALSE,"FRPRD"}</definedName>
    <definedName name="i" hidden="1">{#N/A,#N/A,FALSE,"F-YLDS";#N/A,#N/A,FALSE,"ASP";#N/A,#N/A,FALSE,"FRPRD"}</definedName>
    <definedName name="ik" hidden="1">{#N/A,#N/A,FALSE,"FRPRD"}</definedName>
    <definedName name="IncomeAdjustment">'[3]AGI Sales Adjustment Estimate'!$J$10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j" hidden="1">{#N/A,#N/A,FALSE,"FRPRD"}</definedName>
    <definedName name="jc" hidden="1">{#N/A,#N/A,FALSE,"FRPRD"}</definedName>
    <definedName name="jhc" hidden="1">{#N/A,#N/A,FALSE,"F-YLDS";#N/A,#N/A,FALSE,"ASP";#N/A,#N/A,FALSE,"FRPRD"}</definedName>
    <definedName name="jk" hidden="1">{#N/A,#N/A,FALSE,"FRPRD"}</definedName>
    <definedName name="k" hidden="1">{#N/A,#N/A,FALSE,"FRPRD"}</definedName>
    <definedName name="m" hidden="1">{#N/A,#N/A,FALSE,"F-YLDS";#N/A,#N/A,FALSE,"ASP";#N/A,#N/A,FALSE,"FRPRD"}</definedName>
    <definedName name="n" hidden="1">{#N/A,#N/A,FALSE,"FRPRD"}</definedName>
    <definedName name="nDataAnalysis" hidden="1">0</definedName>
    <definedName name="nRegMod" hidden="1">0</definedName>
    <definedName name="o" hidden="1">{#N/A,#N/A,FALSE,"FRPRD"}</definedName>
    <definedName name="ol" hidden="1">{#N/A,#N/A,FALSE,"F-YLDS";#N/A,#N/A,FALSE,"ASP";#N/A,#N/A,FALSE,"FRPRD"}</definedName>
    <definedName name="p" hidden="1">{#N/A,#N/A,FALSE,"FRPRD"}</definedName>
    <definedName name="pl" hidden="1">{#N/A,#N/A,FALSE,"FRPRD"}</definedName>
    <definedName name="q" hidden="1">{#N/A,#N/A,FALSE,"FRPRD"}</definedName>
    <definedName name="qa" hidden="1">{#N/A,#N/A,FALSE,"FRPRD"}</definedName>
    <definedName name="qw" hidden="1">{#N/A,#N/A,FALSE,"F-YLDS";#N/A,#N/A,FALSE,"ASP";#N/A,#N/A,FALSE,"FRPRD"}</definedName>
    <definedName name="rf" hidden="1">{#N/A,#N/A,FALSE,"F-YLDS";#N/A,#N/A,FALSE,"ASP";#N/A,#N/A,FALSE,"FRPRD"}</definedName>
    <definedName name="Scenario">'[3]Control Levers Inputs'!$B$8</definedName>
    <definedName name="sd" hidden="1">{#N/A,#N/A,FALSE,"F-YLDS";#N/A,#N/A,FALSE,"ASP";#N/A,#N/A,FALSE,"FRPRD"}</definedName>
    <definedName name="Selected_Scenario">'[6]Control Levers &amp; Logit Outputs'!$B$8</definedName>
    <definedName name="SpreadsheetBuilder_1" hidden="1">#REF!</definedName>
    <definedName name="SpreadsheetBuilder_2" hidden="1">#REF!</definedName>
    <definedName name="SpreadsheetBuilder_3" hidden="1">[7]Economy!#REF!</definedName>
    <definedName name="SpreadsheetBuilder_4" hidden="1">[7]Economy!#REF!</definedName>
    <definedName name="SpreadsheetBuilder_5" hidden="1">[7]Economy!#REF!</definedName>
    <definedName name="Sum_T2">'[1]1997  Table 1a Modified'!#REF!</definedName>
    <definedName name="Sum_TTM">'[1]1997  Table 1a Modified'!#REF!</definedName>
    <definedName name="tg" hidden="1">{#N/A,#N/A,FALSE,"FRPRD"}</definedName>
    <definedName name="ti_tbl_50">#REF!</definedName>
    <definedName name="ti_tbl_69">#REF!</definedName>
    <definedName name="Trial" hidden="1">'[8]Sensitivity analysis'!#REF!</definedName>
    <definedName name="uj" hidden="1">{#N/A,#N/A,FALSE,"F-YLDS";#N/A,#N/A,FALSE,"ASP";#N/A,#N/A,FALSE,"FRPRD"}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" hidden="1">{#N/A,#N/A,FALSE,"F-YLDS";#N/A,#N/A,FALSE,"ASP";#N/A,#N/A,FALSE,"FRPRD"}</definedName>
    <definedName name="VR" hidden="1">{#N/A,#N/A,FALSE,"F-YLDS";#N/A,#N/A,FALSE,"ASP";#N/A,#N/A,FALSE,"FRPRD"}</definedName>
    <definedName name="vrr" hidden="1">{#N/A,#N/A,FALSE,"FRPRD"}</definedName>
    <definedName name="w" hidden="1">{#N/A,#N/A,FALSE,"F-YLDS";#N/A,#N/A,FALSE,"ASP";#N/A,#N/A,FALSE,"FRPRD"}</definedName>
    <definedName name="we" hidden="1">{#N/A,#N/A,FALSE,"FRPRD"}</definedName>
    <definedName name="wrn.frprd." hidden="1">{#N/A,#N/A,FALSE,"FRPRD"}</definedName>
    <definedName name="wrn.ylds." hidden="1">{#N/A,#N/A,FALSE,"F-YLDS";#N/A,#N/A,FALSE,"ASP";#N/A,#N/A,FALSE,"FRPRD"}</definedName>
    <definedName name="ws" hidden="1">{#N/A,#N/A,FALSE,"F-YLDS";#N/A,#N/A,FALSE,"ASP";#N/A,#N/A,FALSE,"FRPRD"}</definedName>
    <definedName name="x" hidden="1">#REF!</definedName>
    <definedName name="xs" hidden="1">{#N/A,#N/A,FALSE,"F-YLDS";#N/A,#N/A,FALSE,"ASP";#N/A,#N/A,FALSE,"FRPRD"}</definedName>
    <definedName name="y" hidden="1">{#N/A,#N/A,FALSE,"F-YLDS";#N/A,#N/A,FALSE,"ASP";#N/A,#N/A,FALSE,"FRPRD"}</definedName>
    <definedName name="yh" hidden="1">{#N/A,#N/A,FALSE,"FRPRD"}</definedName>
    <definedName name="z" hidden="1">{#N/A,#N/A,FALSE,"FRPRD"}</definedName>
    <definedName name="za" hidden="1">{#N/A,#N/A,FALSE,"F-YLDS";#N/A,#N/A,FALSE,"ASP";#N/A,#N/A,FALSE,"FRPRD"}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F2" i="2"/>
  <c r="D2" i="2"/>
  <c r="B2" i="2"/>
  <c r="B180" i="20"/>
  <c r="J222" i="20" l="1"/>
  <c r="H222" i="20"/>
  <c r="B222" i="20"/>
  <c r="N221" i="20"/>
  <c r="H221" i="20"/>
  <c r="F221" i="20"/>
  <c r="L219" i="20"/>
  <c r="J219" i="20"/>
  <c r="D219" i="20"/>
  <c r="C219" i="20"/>
  <c r="B219" i="20"/>
  <c r="O217" i="20"/>
  <c r="N217" i="20"/>
  <c r="H217" i="20"/>
  <c r="G217" i="20"/>
  <c r="F217" i="20"/>
  <c r="B211" i="20"/>
  <c r="B206" i="20"/>
  <c r="O222" i="20" s="1"/>
  <c r="B184" i="20"/>
  <c r="B182" i="20"/>
  <c r="B160" i="20"/>
  <c r="N159" i="20"/>
  <c r="I159" i="20"/>
  <c r="E159" i="20"/>
  <c r="F159" i="20" s="1"/>
  <c r="G159" i="20" s="1"/>
  <c r="H159" i="20" s="1"/>
  <c r="D159" i="20"/>
  <c r="C159" i="20" s="1"/>
  <c r="B159" i="20"/>
  <c r="N157" i="20"/>
  <c r="N160" i="20" s="1"/>
  <c r="I157" i="20"/>
  <c r="D157" i="20"/>
  <c r="D160" i="20" s="1"/>
  <c r="B157" i="20"/>
  <c r="C157" i="20" s="1"/>
  <c r="C160" i="20" s="1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N114" i="20"/>
  <c r="M114" i="20"/>
  <c r="L114" i="20"/>
  <c r="K114" i="20"/>
  <c r="J114" i="20"/>
  <c r="I114" i="20"/>
  <c r="H114" i="20"/>
  <c r="G114" i="20"/>
  <c r="F114" i="20"/>
  <c r="E114" i="20"/>
  <c r="D114" i="20"/>
  <c r="C114" i="20"/>
  <c r="B114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N100" i="20"/>
  <c r="M100" i="20"/>
  <c r="L100" i="20"/>
  <c r="K100" i="20"/>
  <c r="J100" i="20"/>
  <c r="I100" i="20"/>
  <c r="I127" i="20" s="1"/>
  <c r="H100" i="20"/>
  <c r="G100" i="20"/>
  <c r="F100" i="20"/>
  <c r="E100" i="20"/>
  <c r="D100" i="20"/>
  <c r="C100" i="20"/>
  <c r="B100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N98" i="20"/>
  <c r="N127" i="20" s="1"/>
  <c r="M98" i="20"/>
  <c r="L98" i="20"/>
  <c r="K98" i="20"/>
  <c r="J98" i="20"/>
  <c r="I98" i="20"/>
  <c r="I128" i="20" s="1"/>
  <c r="H98" i="20"/>
  <c r="G98" i="20"/>
  <c r="F98" i="20"/>
  <c r="E98" i="20"/>
  <c r="D98" i="20"/>
  <c r="C98" i="20"/>
  <c r="B98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158" i="20" s="1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N74" i="20"/>
  <c r="M74" i="20"/>
  <c r="L74" i="20"/>
  <c r="K74" i="20"/>
  <c r="J74" i="20"/>
  <c r="I74" i="20"/>
  <c r="H74" i="20"/>
  <c r="G74" i="20"/>
  <c r="F74" i="20"/>
  <c r="E74" i="20"/>
  <c r="D74" i="20"/>
  <c r="D158" i="20" s="1"/>
  <c r="C74" i="20"/>
  <c r="B74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N72" i="20"/>
  <c r="N126" i="20" s="1"/>
  <c r="M72" i="20"/>
  <c r="L72" i="20"/>
  <c r="K72" i="20"/>
  <c r="J72" i="20"/>
  <c r="I72" i="20"/>
  <c r="H72" i="20"/>
  <c r="G72" i="20"/>
  <c r="F72" i="20"/>
  <c r="E72" i="20"/>
  <c r="D72" i="20"/>
  <c r="C72" i="20"/>
  <c r="B72" i="20"/>
  <c r="N71" i="20"/>
  <c r="M71" i="20"/>
  <c r="L71" i="20"/>
  <c r="K71" i="20"/>
  <c r="J71" i="20"/>
  <c r="I71" i="20"/>
  <c r="I158" i="20" s="1"/>
  <c r="H71" i="20"/>
  <c r="G71" i="20"/>
  <c r="F71" i="20"/>
  <c r="E71" i="20"/>
  <c r="D71" i="20"/>
  <c r="C71" i="20"/>
  <c r="B71" i="20"/>
  <c r="B126" i="20" s="1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A67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N64" i="20"/>
  <c r="N125" i="20" s="1"/>
  <c r="M64" i="20"/>
  <c r="L64" i="20"/>
  <c r="K64" i="20"/>
  <c r="J64" i="20"/>
  <c r="I64" i="20"/>
  <c r="I125" i="20" s="1"/>
  <c r="H64" i="20"/>
  <c r="G64" i="20"/>
  <c r="F64" i="20"/>
  <c r="E64" i="20"/>
  <c r="D64" i="20"/>
  <c r="C64" i="20"/>
  <c r="B64" i="20"/>
  <c r="B125" i="20" s="1"/>
  <c r="C171" i="20" s="1"/>
  <c r="A64" i="20"/>
  <c r="J59" i="20"/>
  <c r="J58" i="20"/>
  <c r="J57" i="20"/>
  <c r="J56" i="20"/>
  <c r="J55" i="20"/>
  <c r="I55" i="20"/>
  <c r="H55" i="20"/>
  <c r="F55" i="20"/>
  <c r="E55" i="20"/>
  <c r="D55" i="20"/>
  <c r="J54" i="20"/>
  <c r="I54" i="20"/>
  <c r="H54" i="20"/>
  <c r="F54" i="20"/>
  <c r="E54" i="20"/>
  <c r="D54" i="20"/>
  <c r="J53" i="20"/>
  <c r="I53" i="20"/>
  <c r="H53" i="20"/>
  <c r="F53" i="20"/>
  <c r="E53" i="20"/>
  <c r="D53" i="20"/>
  <c r="J52" i="20"/>
  <c r="I52" i="20"/>
  <c r="H52" i="20"/>
  <c r="F52" i="20"/>
  <c r="E52" i="20"/>
  <c r="D52" i="20"/>
  <c r="J51" i="20"/>
  <c r="I51" i="20"/>
  <c r="H51" i="20"/>
  <c r="F51" i="20"/>
  <c r="E51" i="20"/>
  <c r="D51" i="20"/>
  <c r="J50" i="20"/>
  <c r="I50" i="20"/>
  <c r="H50" i="20"/>
  <c r="F50" i="20"/>
  <c r="E50" i="20"/>
  <c r="D50" i="20"/>
  <c r="J49" i="20"/>
  <c r="I49" i="20"/>
  <c r="H49" i="20"/>
  <c r="F49" i="20"/>
  <c r="E49" i="20"/>
  <c r="D49" i="20"/>
  <c r="J48" i="20"/>
  <c r="I48" i="20"/>
  <c r="H48" i="20"/>
  <c r="F48" i="20"/>
  <c r="E48" i="20"/>
  <c r="D48" i="20"/>
  <c r="J47" i="20"/>
  <c r="I47" i="20"/>
  <c r="H47" i="20"/>
  <c r="F47" i="20"/>
  <c r="E47" i="20"/>
  <c r="D47" i="20"/>
  <c r="J46" i="20"/>
  <c r="I46" i="20"/>
  <c r="H46" i="20"/>
  <c r="F46" i="20"/>
  <c r="E46" i="20"/>
  <c r="D46" i="20"/>
  <c r="J45" i="20"/>
  <c r="I45" i="20"/>
  <c r="H45" i="20"/>
  <c r="F45" i="20"/>
  <c r="E45" i="20"/>
  <c r="D45" i="20"/>
  <c r="J44" i="20"/>
  <c r="I44" i="20"/>
  <c r="H44" i="20"/>
  <c r="F44" i="20"/>
  <c r="E44" i="20"/>
  <c r="D44" i="20"/>
  <c r="J43" i="20"/>
  <c r="I43" i="20"/>
  <c r="H43" i="20"/>
  <c r="F43" i="20"/>
  <c r="E43" i="20"/>
  <c r="D43" i="20"/>
  <c r="J42" i="20"/>
  <c r="I42" i="20"/>
  <c r="H42" i="20"/>
  <c r="F42" i="20"/>
  <c r="E42" i="20"/>
  <c r="D42" i="20"/>
  <c r="J41" i="20"/>
  <c r="I41" i="20"/>
  <c r="H41" i="20"/>
  <c r="F41" i="20"/>
  <c r="E41" i="20"/>
  <c r="D41" i="20"/>
  <c r="J40" i="20"/>
  <c r="I40" i="20"/>
  <c r="H40" i="20"/>
  <c r="F40" i="20"/>
  <c r="E40" i="20"/>
  <c r="D40" i="20"/>
  <c r="J39" i="20"/>
  <c r="I39" i="20"/>
  <c r="H39" i="20"/>
  <c r="F39" i="20"/>
  <c r="E39" i="20"/>
  <c r="D39" i="20"/>
  <c r="J38" i="20"/>
  <c r="I38" i="20"/>
  <c r="H38" i="20"/>
  <c r="F38" i="20"/>
  <c r="E38" i="20"/>
  <c r="D38" i="20"/>
  <c r="J37" i="20"/>
  <c r="I37" i="20"/>
  <c r="H37" i="20"/>
  <c r="F37" i="20"/>
  <c r="E37" i="20"/>
  <c r="D37" i="20"/>
  <c r="J36" i="20"/>
  <c r="I36" i="20"/>
  <c r="H36" i="20"/>
  <c r="F36" i="20"/>
  <c r="E36" i="20"/>
  <c r="D36" i="20"/>
  <c r="J35" i="20"/>
  <c r="I35" i="20"/>
  <c r="H35" i="20"/>
  <c r="F35" i="20"/>
  <c r="E35" i="20"/>
  <c r="D35" i="20"/>
  <c r="J34" i="20"/>
  <c r="I34" i="20"/>
  <c r="H34" i="20"/>
  <c r="F34" i="20"/>
  <c r="E34" i="20"/>
  <c r="D34" i="20"/>
  <c r="J33" i="20"/>
  <c r="I33" i="20"/>
  <c r="H33" i="20"/>
  <c r="F33" i="20"/>
  <c r="E33" i="20"/>
  <c r="D33" i="20"/>
  <c r="J32" i="20"/>
  <c r="I32" i="20"/>
  <c r="H32" i="20"/>
  <c r="F32" i="20"/>
  <c r="E32" i="20"/>
  <c r="D32" i="20"/>
  <c r="J31" i="20"/>
  <c r="I31" i="20"/>
  <c r="H31" i="20"/>
  <c r="F31" i="20"/>
  <c r="E31" i="20"/>
  <c r="D31" i="20"/>
  <c r="J30" i="20"/>
  <c r="I30" i="20"/>
  <c r="H30" i="20"/>
  <c r="F30" i="20"/>
  <c r="E30" i="20"/>
  <c r="D30" i="20"/>
  <c r="J29" i="20"/>
  <c r="I29" i="20"/>
  <c r="H29" i="20"/>
  <c r="F29" i="20"/>
  <c r="E29" i="20"/>
  <c r="D29" i="20"/>
  <c r="J28" i="20"/>
  <c r="I28" i="20"/>
  <c r="H28" i="20"/>
  <c r="F28" i="20"/>
  <c r="E28" i="20"/>
  <c r="D28" i="20"/>
  <c r="J27" i="20"/>
  <c r="I27" i="20"/>
  <c r="H27" i="20"/>
  <c r="F27" i="20"/>
  <c r="E27" i="20"/>
  <c r="D27" i="20"/>
  <c r="J26" i="20"/>
  <c r="I26" i="20"/>
  <c r="H26" i="20"/>
  <c r="F26" i="20"/>
  <c r="E26" i="20"/>
  <c r="D26" i="20"/>
  <c r="J25" i="20"/>
  <c r="I25" i="20"/>
  <c r="H25" i="20"/>
  <c r="F25" i="20"/>
  <c r="E25" i="20"/>
  <c r="D25" i="20"/>
  <c r="J24" i="20"/>
  <c r="I24" i="20"/>
  <c r="H24" i="20"/>
  <c r="F24" i="20"/>
  <c r="E24" i="20"/>
  <c r="D24" i="20"/>
  <c r="J23" i="20"/>
  <c r="I23" i="20"/>
  <c r="H23" i="20"/>
  <c r="F23" i="20"/>
  <c r="E23" i="20"/>
  <c r="D23" i="20"/>
  <c r="J22" i="20"/>
  <c r="I22" i="20"/>
  <c r="H22" i="20"/>
  <c r="F22" i="20"/>
  <c r="E22" i="20"/>
  <c r="D22" i="20"/>
  <c r="J21" i="20"/>
  <c r="I21" i="20"/>
  <c r="H21" i="20"/>
  <c r="F21" i="20"/>
  <c r="E21" i="20"/>
  <c r="D21" i="20"/>
  <c r="J20" i="20"/>
  <c r="I20" i="20"/>
  <c r="H20" i="20"/>
  <c r="F20" i="20"/>
  <c r="E20" i="20"/>
  <c r="D20" i="20"/>
  <c r="J19" i="20"/>
  <c r="I19" i="20"/>
  <c r="H19" i="20"/>
  <c r="F19" i="20"/>
  <c r="E19" i="20"/>
  <c r="D19" i="20"/>
  <c r="J18" i="20"/>
  <c r="I18" i="20"/>
  <c r="H18" i="20"/>
  <c r="F18" i="20"/>
  <c r="E18" i="20"/>
  <c r="D18" i="20"/>
  <c r="J17" i="20"/>
  <c r="I17" i="20"/>
  <c r="H17" i="20"/>
  <c r="F17" i="20"/>
  <c r="E17" i="20"/>
  <c r="D17" i="20"/>
  <c r="J16" i="20"/>
  <c r="I16" i="20"/>
  <c r="H16" i="20"/>
  <c r="F16" i="20"/>
  <c r="E16" i="20"/>
  <c r="D16" i="20"/>
  <c r="J15" i="20"/>
  <c r="I15" i="20"/>
  <c r="H15" i="20"/>
  <c r="F15" i="20"/>
  <c r="E15" i="20"/>
  <c r="D15" i="20"/>
  <c r="J14" i="20"/>
  <c r="I14" i="20"/>
  <c r="H14" i="20"/>
  <c r="F14" i="20"/>
  <c r="E14" i="20"/>
  <c r="D14" i="20"/>
  <c r="J13" i="20"/>
  <c r="I13" i="20"/>
  <c r="H13" i="20"/>
  <c r="F13" i="20"/>
  <c r="E13" i="20"/>
  <c r="D13" i="20"/>
  <c r="J12" i="20"/>
  <c r="I12" i="20"/>
  <c r="H12" i="20"/>
  <c r="F12" i="20"/>
  <c r="E12" i="20"/>
  <c r="D12" i="20"/>
  <c r="J11" i="20"/>
  <c r="I11" i="20"/>
  <c r="H11" i="20"/>
  <c r="F11" i="20"/>
  <c r="E11" i="20"/>
  <c r="D11" i="20"/>
  <c r="J10" i="20"/>
  <c r="I10" i="20"/>
  <c r="H10" i="20"/>
  <c r="F10" i="20"/>
  <c r="E10" i="20"/>
  <c r="D10" i="20"/>
  <c r="J9" i="20"/>
  <c r="I9" i="20"/>
  <c r="H9" i="20"/>
  <c r="F9" i="20"/>
  <c r="E9" i="20"/>
  <c r="D9" i="20"/>
  <c r="J8" i="20"/>
  <c r="I8" i="20"/>
  <c r="H8" i="20"/>
  <c r="F8" i="20"/>
  <c r="E8" i="20"/>
  <c r="D8" i="20"/>
  <c r="C89" i="16"/>
  <c r="B89" i="16"/>
  <c r="C80" i="16"/>
  <c r="B80" i="16"/>
  <c r="F2" i="4"/>
  <c r="H2" i="4"/>
  <c r="B2" i="4"/>
  <c r="C2" i="4"/>
  <c r="D2" i="4"/>
  <c r="E2" i="4"/>
  <c r="G2" i="4"/>
  <c r="C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B2" i="19"/>
  <c r="C2" i="19" s="1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E158" i="20" l="1"/>
  <c r="F158" i="20" s="1"/>
  <c r="G158" i="20" s="1"/>
  <c r="H158" i="20" s="1"/>
  <c r="B218" i="20"/>
  <c r="B171" i="20"/>
  <c r="J171" i="20"/>
  <c r="J218" i="20" s="1"/>
  <c r="C125" i="20"/>
  <c r="D171" i="20" s="1"/>
  <c r="C169" i="20"/>
  <c r="B169" i="20" s="1"/>
  <c r="B216" i="20" s="1"/>
  <c r="C127" i="20"/>
  <c r="J160" i="20"/>
  <c r="J127" i="20"/>
  <c r="K127" i="20" s="1"/>
  <c r="L127" i="20" s="1"/>
  <c r="M127" i="20" s="1"/>
  <c r="C158" i="20"/>
  <c r="J125" i="20"/>
  <c r="O171" i="20"/>
  <c r="O218" i="20" s="1"/>
  <c r="B127" i="20"/>
  <c r="I160" i="20"/>
  <c r="K160" i="20" s="1"/>
  <c r="L160" i="20" s="1"/>
  <c r="K219" i="20"/>
  <c r="G221" i="20"/>
  <c r="O221" i="20"/>
  <c r="I222" i="20"/>
  <c r="I126" i="20"/>
  <c r="J157" i="20"/>
  <c r="K157" i="20" s="1"/>
  <c r="L157" i="20" s="1"/>
  <c r="M157" i="20" s="1"/>
  <c r="J173" i="20"/>
  <c r="J220" i="20" s="1"/>
  <c r="I217" i="20"/>
  <c r="C218" i="20"/>
  <c r="E219" i="20"/>
  <c r="M219" i="20"/>
  <c r="I221" i="20"/>
  <c r="C222" i="20"/>
  <c r="K222" i="20"/>
  <c r="N158" i="20"/>
  <c r="C173" i="20"/>
  <c r="B173" i="20" s="1"/>
  <c r="B220" i="20" s="1"/>
  <c r="B217" i="20"/>
  <c r="J217" i="20"/>
  <c r="D218" i="20"/>
  <c r="F219" i="20"/>
  <c r="N219" i="20"/>
  <c r="B221" i="20"/>
  <c r="J221" i="20"/>
  <c r="D222" i="20"/>
  <c r="L222" i="20"/>
  <c r="J159" i="20"/>
  <c r="C217" i="20"/>
  <c r="K217" i="20"/>
  <c r="G219" i="20"/>
  <c r="O219" i="20"/>
  <c r="C221" i="20"/>
  <c r="K221" i="20"/>
  <c r="E222" i="20"/>
  <c r="M222" i="20"/>
  <c r="B128" i="20"/>
  <c r="C128" i="20" s="1"/>
  <c r="D173" i="20" s="1"/>
  <c r="D220" i="20" s="1"/>
  <c r="E157" i="20"/>
  <c r="E160" i="20" s="1"/>
  <c r="K159" i="20"/>
  <c r="L159" i="20" s="1"/>
  <c r="M159" i="20" s="1"/>
  <c r="D217" i="20"/>
  <c r="L217" i="20"/>
  <c r="H219" i="20"/>
  <c r="D221" i="20"/>
  <c r="L221" i="20"/>
  <c r="F222" i="20"/>
  <c r="N222" i="20"/>
  <c r="E217" i="20"/>
  <c r="M217" i="20"/>
  <c r="I219" i="20"/>
  <c r="E221" i="20"/>
  <c r="M221" i="20"/>
  <c r="G222" i="20"/>
  <c r="B19" i="16"/>
  <c r="B3" i="4" s="1"/>
  <c r="C84" i="16"/>
  <c r="B73" i="16"/>
  <c r="B84" i="16" s="1"/>
  <c r="C220" i="20" l="1"/>
  <c r="J158" i="20"/>
  <c r="K158" i="20" s="1"/>
  <c r="L158" i="20" s="1"/>
  <c r="M158" i="20" s="1"/>
  <c r="J169" i="20"/>
  <c r="J216" i="20" s="1"/>
  <c r="C126" i="20"/>
  <c r="D169" i="20" s="1"/>
  <c r="D216" i="20" s="1"/>
  <c r="M160" i="20"/>
  <c r="F157" i="20"/>
  <c r="K171" i="20"/>
  <c r="K218" i="20" s="1"/>
  <c r="D127" i="20"/>
  <c r="E127" i="20" s="1"/>
  <c r="F127" i="20" s="1"/>
  <c r="G127" i="20" s="1"/>
  <c r="H127" i="20" s="1"/>
  <c r="K125" i="20"/>
  <c r="J126" i="20"/>
  <c r="K169" i="20" s="1"/>
  <c r="K216" i="20" s="1"/>
  <c r="D125" i="20"/>
  <c r="D128" i="20"/>
  <c r="J128" i="20"/>
  <c r="O169" i="20"/>
  <c r="O216" i="20" s="1"/>
  <c r="C216" i="20"/>
  <c r="G6" i="2"/>
  <c r="F6" i="2"/>
  <c r="C6" i="2"/>
  <c r="D6" i="2"/>
  <c r="E6" i="2"/>
  <c r="B93" i="16"/>
  <c r="C93" i="16"/>
  <c r="B43" i="16"/>
  <c r="B44" i="16"/>
  <c r="E171" i="20" l="1"/>
  <c r="E218" i="20" s="1"/>
  <c r="E125" i="20"/>
  <c r="F160" i="20"/>
  <c r="G157" i="20"/>
  <c r="L171" i="20"/>
  <c r="L218" i="20" s="1"/>
  <c r="L125" i="20"/>
  <c r="K126" i="20"/>
  <c r="K128" i="20"/>
  <c r="K173" i="20"/>
  <c r="K220" i="20" s="1"/>
  <c r="E173" i="20"/>
  <c r="E220" i="20" s="1"/>
  <c r="E128" i="20"/>
  <c r="D126" i="20"/>
  <c r="C6" i="4"/>
  <c r="D6" i="4"/>
  <c r="E6" i="4"/>
  <c r="F6" i="4"/>
  <c r="G6" i="4"/>
  <c r="B45" i="16"/>
  <c r="L169" i="20" l="1"/>
  <c r="L216" i="20" s="1"/>
  <c r="L126" i="20"/>
  <c r="M171" i="20"/>
  <c r="M218" i="20" s="1"/>
  <c r="M125" i="20"/>
  <c r="N171" i="20" s="1"/>
  <c r="N218" i="20" s="1"/>
  <c r="E169" i="20"/>
  <c r="E216" i="20" s="1"/>
  <c r="E126" i="20"/>
  <c r="G160" i="20"/>
  <c r="H157" i="20"/>
  <c r="H160" i="20" s="1"/>
  <c r="L173" i="20"/>
  <c r="L220" i="20" s="1"/>
  <c r="L128" i="20"/>
  <c r="F173" i="20"/>
  <c r="F220" i="20" s="1"/>
  <c r="F128" i="20"/>
  <c r="F171" i="20"/>
  <c r="F218" i="20" s="1"/>
  <c r="F125" i="20"/>
  <c r="B48" i="16"/>
  <c r="B50" i="16" s="1"/>
  <c r="B47" i="16"/>
  <c r="B49" i="16" s="1"/>
  <c r="G171" i="20" l="1"/>
  <c r="G218" i="20" s="1"/>
  <c r="G125" i="20"/>
  <c r="F169" i="20"/>
  <c r="F216" i="20" s="1"/>
  <c r="F126" i="20"/>
  <c r="G173" i="20"/>
  <c r="G220" i="20" s="1"/>
  <c r="G128" i="20"/>
  <c r="M173" i="20"/>
  <c r="M220" i="20" s="1"/>
  <c r="M128" i="20"/>
  <c r="M169" i="20"/>
  <c r="M216" i="20" s="1"/>
  <c r="M126" i="20"/>
  <c r="N169" i="20" s="1"/>
  <c r="N216" i="20" s="1"/>
  <c r="C92" i="16"/>
  <c r="C83" i="16"/>
  <c r="B92" i="16"/>
  <c r="B83" i="16"/>
  <c r="B55" i="16"/>
  <c r="B85" i="16" s="1"/>
  <c r="C85" i="16" s="1"/>
  <c r="B32" i="16"/>
  <c r="B35" i="16" s="1"/>
  <c r="H171" i="20" l="1"/>
  <c r="H218" i="20" s="1"/>
  <c r="H125" i="20"/>
  <c r="I171" i="20" s="1"/>
  <c r="I218" i="20" s="1"/>
  <c r="N128" i="20"/>
  <c r="O173" i="20" s="1"/>
  <c r="O220" i="20" s="1"/>
  <c r="N173" i="20"/>
  <c r="N220" i="20" s="1"/>
  <c r="H173" i="20"/>
  <c r="H220" i="20" s="1"/>
  <c r="H128" i="20"/>
  <c r="I173" i="20" s="1"/>
  <c r="I220" i="20" s="1"/>
  <c r="G169" i="20"/>
  <c r="G216" i="20" s="1"/>
  <c r="G126" i="20"/>
  <c r="F5" i="2"/>
  <c r="D5" i="2"/>
  <c r="G5" i="2"/>
  <c r="E5" i="2"/>
  <c r="C5" i="2"/>
  <c r="H5" i="2"/>
  <c r="B5" i="2"/>
  <c r="E5" i="4"/>
  <c r="F5" i="4"/>
  <c r="C5" i="4"/>
  <c r="D5" i="4"/>
  <c r="G5" i="4"/>
  <c r="H5" i="4"/>
  <c r="B5" i="4"/>
  <c r="G7" i="2"/>
  <c r="C7" i="2"/>
  <c r="E7" i="2"/>
  <c r="F7" i="2"/>
  <c r="D7" i="2"/>
  <c r="B82" i="16"/>
  <c r="H169" i="20" l="1"/>
  <c r="H216" i="20" s="1"/>
  <c r="H126" i="20"/>
  <c r="I169" i="20" s="1"/>
  <c r="I216" i="20" s="1"/>
  <c r="B91" i="16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<sst xmlns="http://schemas.openxmlformats.org/spreadsheetml/2006/main" count="604" uniqueCount="293">
  <si>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</si>
  <si>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</si>
  <si>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</si>
  <si>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</si>
  <si>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</si>
  <si>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</si>
  <si>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</si>
  <si>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</si>
  <si>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</si>
  <si>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</si>
  <si>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</si>
  <si>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</si>
  <si>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</si>
  <si>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</si>
  <si>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</si>
  <si>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</si>
  <si>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</si>
  <si>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</si>
  <si>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</si>
  <si>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</si>
  <si>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</si>
  <si>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</si>
  <si>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</si>
  <si>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</si>
  <si>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</si>
  <si>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</si>
  <si>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</si>
  <si>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</si>
  <si>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</si>
  <si>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</si>
  <si>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</si>
  <si>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</si>
  <si>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</si>
  <si>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</si>
  <si>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</si>
  <si>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</si>
  <si>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</si>
  <si>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</si>
  <si>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</si>
  <si>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</si>
  <si>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</si>
  <si>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</si>
  <si>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</si>
  <si>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</si>
  <si>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</si>
  <si>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</si>
  <si>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</si>
  <si>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</si>
  <si>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</si>
  <si>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</si>
  <si>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</si>
  <si>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</si>
  <si>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</si>
  <si>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</si>
  <si>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</si>
  <si>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</si>
  <si>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</si>
  <si>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</si>
  <si>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</si>
  <si>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</si>
  <si>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</si>
  <si>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</si>
  <si>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</si>
  <si>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</si>
  <si>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</si>
  <si>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</si>
  <si>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</si>
  <si>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</si>
  <si>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</si>
  <si>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</si>
  <si>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</si>
  <si>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</si>
  <si>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</si>
  <si>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</si>
  <si>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</si>
  <si>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</si>
  <si>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</si>
  <si>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</si>
  <si>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</si>
  <si>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</si>
  <si>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</si>
  <si>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</si>
  <si>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</si>
  <si>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</si>
  <si>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</si>
  <si>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</si>
  <si>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</si>
  <si>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</si>
  <si>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</si>
  <si>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</si>
  <si>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</si>
  <si>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</si>
  <si>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</si>
  <si>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</si>
  <si>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</si>
  <si>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</si>
  <si>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</si>
  <si>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</si>
  <si>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</si>
  <si>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</si>
  <si>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</si>
  <si>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</si>
  <si>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</si>
  <si>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</si>
  <si>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</si>
  <si>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</si>
  <si>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</si>
  <si>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</si>
  <si>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</si>
  <si>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</si>
  <si>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</si>
  <si>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</si>
  <si>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</si>
  <si>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</si>
  <si>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</si>
  <si>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</si>
  <si>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</si>
  <si>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</si>
  <si>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</si>
  <si>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</si>
  <si>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</si>
  <si>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</si>
  <si>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</si>
  <si>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</si>
  <si>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</si>
  <si>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</si>
  <si>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</si>
  <si>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</si>
  <si>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</si>
  <si>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</si>
  <si>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</si>
  <si>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</si>
  <si>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</si>
  <si>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</si>
  <si>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</si>
  <si>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</si>
  <si>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</si>
  <si>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</si>
  <si>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</si>
  <si>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</si>
  <si>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</si>
  <si>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</si>
  <si>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</si>
  <si>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ICCT Data on Vehicle Efficiency (MPG of kWh/mile)</t>
  </si>
  <si>
    <t>Vehicle Type</t>
  </si>
  <si>
    <t>Engine Type</t>
  </si>
  <si>
    <t>Label fuel economy (mpg)</t>
  </si>
  <si>
    <t>Battery Pack (kWh)</t>
  </si>
  <si>
    <r>
      <t xml:space="preserve">Range </t>
    </r>
    <r>
      <rPr>
        <b/>
        <vertAlign val="superscript"/>
        <sz val="8"/>
        <color rgb="FFFFFFFF"/>
        <rFont val="Arial"/>
        <family val="2"/>
      </rPr>
      <t>a</t>
    </r>
  </si>
  <si>
    <t>Car</t>
  </si>
  <si>
    <t>Crossover</t>
  </si>
  <si>
    <t>SUV</t>
  </si>
  <si>
    <t>Pickup</t>
  </si>
  <si>
    <t>Rated power (kW)</t>
  </si>
  <si>
    <t xml:space="preserve">Fuel economy </t>
  </si>
  <si>
    <t>--</t>
  </si>
  <si>
    <t>(mpg)</t>
  </si>
  <si>
    <t xml:space="preserve">Efficiency </t>
  </si>
  <si>
    <t>BEV-150</t>
  </si>
  <si>
    <r>
      <t xml:space="preserve">(kWh/mile) </t>
    </r>
    <r>
      <rPr>
        <vertAlign val="superscript"/>
        <sz val="8"/>
        <color rgb="FF000000"/>
        <rFont val="Arial"/>
        <family val="2"/>
      </rPr>
      <t>b</t>
    </r>
  </si>
  <si>
    <t>BEV-200</t>
  </si>
  <si>
    <t>BEV-250</t>
  </si>
  <si>
    <t>BEV-300</t>
  </si>
  <si>
    <t>BEV-350</t>
  </si>
  <si>
    <t>BEV-400</t>
  </si>
  <si>
    <r>
      <t xml:space="preserve">Battery pack </t>
    </r>
    <r>
      <rPr>
        <vertAlign val="superscript"/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</si>
  <si>
    <t>(kWh)</t>
  </si>
  <si>
    <r>
      <t xml:space="preserve">Pack cost </t>
    </r>
    <r>
      <rPr>
        <vertAlign val="superscript"/>
        <sz val="8"/>
        <color rgb="FF000000"/>
        <rFont val="Arial"/>
        <family val="2"/>
      </rPr>
      <t>d</t>
    </r>
  </si>
  <si>
    <t>($/kWh)</t>
  </si>
  <si>
    <t>PHEV-20</t>
  </si>
  <si>
    <t>PHEV-30</t>
  </si>
  <si>
    <t>PHEV-40</t>
  </si>
  <si>
    <t>PHEV-50</t>
  </si>
  <si>
    <t>PHEV-60</t>
  </si>
  <si>
    <t>PHEV-70</t>
  </si>
  <si>
    <t>&lt;MPG for gas consumption</t>
  </si>
  <si>
    <t>ICE Market Shares</t>
  </si>
  <si>
    <t>BEV Market Shares</t>
  </si>
  <si>
    <t>Electric car (150 mile)</t>
  </si>
  <si>
    <t>Electric car (200 mile)</t>
  </si>
  <si>
    <t>Electric car (250 mile)</t>
  </si>
  <si>
    <t>Electric car (300 mile)</t>
  </si>
  <si>
    <t>Electric car (350 mile)</t>
  </si>
  <si>
    <t>Electric car (400 mile)</t>
  </si>
  <si>
    <t>Crossover (150 mile)</t>
  </si>
  <si>
    <t>Crossover (200 mile)</t>
  </si>
  <si>
    <t>Crossover (250 mile)</t>
  </si>
  <si>
    <t>Crossover (300 mile)</t>
  </si>
  <si>
    <t>Crossover (350 mile)</t>
  </si>
  <si>
    <t>Crossover (400 mile)</t>
  </si>
  <si>
    <t>Sport utility vehicle (150 mile)</t>
  </si>
  <si>
    <t>Sport utility vehicle (200 mile)</t>
  </si>
  <si>
    <t>Sport utility vehicle (250 mile)</t>
  </si>
  <si>
    <t>Sport utility vehicle (300 mile)</t>
  </si>
  <si>
    <t>Sport utility vehicle (350 mile)</t>
  </si>
  <si>
    <t>Sport utility vehicle (400 mile)</t>
  </si>
  <si>
    <t>Pickup (150 mile)</t>
  </si>
  <si>
    <t>Pickup (200 mile)</t>
  </si>
  <si>
    <t>Pickup (250 mile)</t>
  </si>
  <si>
    <t>Pickup (300 mile)</t>
  </si>
  <si>
    <t>Pickup (350 mile)</t>
  </si>
  <si>
    <t>Pickup (400 mile)</t>
  </si>
  <si>
    <t>PHEV Market Shares</t>
  </si>
  <si>
    <t>PHEV car (20 mile)</t>
  </si>
  <si>
    <t>PHEV car (30 mile)</t>
  </si>
  <si>
    <t>PHEV car (40 mile)</t>
  </si>
  <si>
    <t>PHEV car (50 mile)</t>
  </si>
  <si>
    <t>PHEV car (60 mile)</t>
  </si>
  <si>
    <t>PHEV car (70 mile)</t>
  </si>
  <si>
    <t>PHEV crossover (20 mile)</t>
  </si>
  <si>
    <t>PHEV crossover (30 mile)</t>
  </si>
  <si>
    <t>PHEV crossover (40 mile)</t>
  </si>
  <si>
    <t>PHEV crossover (50 mile)</t>
  </si>
  <si>
    <t>PHEV crossover (60 mile)</t>
  </si>
  <si>
    <t>PHEV crossover (70 mile)</t>
  </si>
  <si>
    <t>PHEV SUV (20 mile)</t>
  </si>
  <si>
    <t>PHEV SUV (30 mile)</t>
  </si>
  <si>
    <t>PHEV SUV (40 mile)</t>
  </si>
  <si>
    <t>PHEV SUV (50 mile)</t>
  </si>
  <si>
    <t>PHEV SUV (60 mile)</t>
  </si>
  <si>
    <t>PHEV SUV (70 mile)</t>
  </si>
  <si>
    <t>PHEV pickup (20 mile)</t>
  </si>
  <si>
    <t>PHEV pickup (30 mile)</t>
  </si>
  <si>
    <t>PHEV pickup (40 mile)</t>
  </si>
  <si>
    <t>PHEV pickup (50 mile)</t>
  </si>
  <si>
    <t>PHEV pickup (60 mile)</t>
  </si>
  <si>
    <t>PHEV pickup (70 mile)</t>
  </si>
  <si>
    <t>Average Fuel Efficiency for Newly Sold Vehicles (MPG or kWh/mile)</t>
  </si>
  <si>
    <t>Vehicle</t>
  </si>
  <si>
    <t>MPG</t>
  </si>
  <si>
    <t>kWh/mile</t>
  </si>
  <si>
    <t>PHEV - EV</t>
  </si>
  <si>
    <t>PHEV - ICE</t>
  </si>
  <si>
    <t>Vehicle technology</t>
  </si>
  <si>
    <t>Year</t>
  </si>
  <si>
    <t>Fuel ($/gallon)</t>
  </si>
  <si>
    <t>Home charging ($/kWh)</t>
  </si>
  <si>
    <t>DC fast charging ($/kWh)</t>
  </si>
  <si>
    <t>Maintenance (cents/mile)</t>
  </si>
  <si>
    <t>Conventional</t>
  </si>
  <si>
    <t>Plug-in hybrid</t>
  </si>
  <si>
    <t>Battery electric</t>
  </si>
  <si>
    <t>Source</t>
  </si>
  <si>
    <t>EIA AEO (2022)</t>
  </si>
  <si>
    <t>Kelly and Pavlenko (2020)</t>
  </si>
  <si>
    <t>Burnham et al. (2021)</t>
  </si>
  <si>
    <t>Battery electric vehicle</t>
  </si>
  <si>
    <t>Plug-in hybrid electric vehicle</t>
  </si>
  <si>
    <t>Range</t>
  </si>
  <si>
    <t>Home charging share</t>
  </si>
  <si>
    <t>Electric driving share</t>
  </si>
  <si>
    <t xml:space="preserve">Utility factor </t>
  </si>
  <si>
    <t>Short</t>
  </si>
  <si>
    <t>Short-mid</t>
  </si>
  <si>
    <t>Mid</t>
  </si>
  <si>
    <t>Mid-long</t>
  </si>
  <si>
    <t>Long</t>
  </si>
  <si>
    <t>Long-plus</t>
  </si>
  <si>
    <t>Average Annual Fuel Costs for Newly Sold Vehicles ($/gallon or $/kWh)</t>
  </si>
  <si>
    <t>TCO Assumptions</t>
  </si>
  <si>
    <t>Average Distance Traveled per Year (from EPS)</t>
  </si>
  <si>
    <t>Conversion factor for 2020 to 2012 USD:</t>
  </si>
  <si>
    <t>Average Annual Fuel Expenditures for a Vehicle Sold in Each Specific Year</t>
  </si>
  <si>
    <t>Time (Time)</t>
  </si>
  <si>
    <t>Annual Fuel Expenditures for a Vehicle Sold This Year[LDVs,passenger,battery electric vehicle] : MostRecentRun</t>
  </si>
  <si>
    <t>ICCT</t>
  </si>
  <si>
    <t>Annual Fuel Expenditures for a Vehicle Sold This Year[LDVs,passenger,natural gas vehicle] : MostRecentRun</t>
  </si>
  <si>
    <t>EPS</t>
  </si>
  <si>
    <t>Annual Fuel Expenditures for a Vehicle Sold This Year[LDVs,passenger,gasoline vehicle] : MostRecentRun</t>
  </si>
  <si>
    <t>Annual Fuel Expenditures for a Vehicle Sold This Year[LDVs,passenger,diesel vehicle] : MostRecentRun</t>
  </si>
  <si>
    <t>Annual Fuel Expenditures for a Vehicle Sold This Year[LDVs,passenger,plugin hybrid vehicle] : MostRecentRun</t>
  </si>
  <si>
    <t>Annual Fuel Expenditures for a Vehicle Sold This Year[LDVs,passenger,LPG vehicle] : MostRecentRun</t>
  </si>
  <si>
    <t>Annual Fuel Expenditures for a Vehicle Sold This Year[LDVs,passenger,hydrogen vehicle] : MostRecentRun</t>
  </si>
  <si>
    <t>Annual Vehicle Maintenance Costs</t>
  </si>
  <si>
    <t>all years</t>
  </si>
  <si>
    <t>battery electric passenger LDVs</t>
  </si>
  <si>
    <t>natural gas-burning passenger LDVs</t>
  </si>
  <si>
    <t>gasoline passenger LDVs</t>
  </si>
  <si>
    <t>diesel passenger LDVs</t>
  </si>
  <si>
    <t>plug-in hybrid (electric/gasoline) passenger LDVs</t>
  </si>
  <si>
    <t>LPG passenger LDVs</t>
  </si>
  <si>
    <t>hydrogen fuel cell passenger LDVs</t>
  </si>
  <si>
    <t>Annual Vehicle Insurance Cost</t>
  </si>
  <si>
    <t>AVIC Annual Vehicle Insurance Cost[LDVs,passenger]</t>
  </si>
  <si>
    <t>Annual Vehicle Parking Cost</t>
  </si>
  <si>
    <t>AVPC Annual Vehicle Parking Cost[LDVs,passenger]</t>
  </si>
  <si>
    <t>Annual Vehicle Licensing, Registration, and Property Tax Cost</t>
  </si>
  <si>
    <t>AVLRaPTC Annual Vehicle Licensing Registration and Property Tax Costs[LDVs,passenger]</t>
  </si>
  <si>
    <t>Vehicle Buyer Annual Discount Rate (%/year)</t>
  </si>
  <si>
    <t>VBDR Vehicle Buyer Discount Rate[LDVs]</t>
  </si>
  <si>
    <t>Years of Annual Expenses Considered by Vehicle Buyers</t>
  </si>
  <si>
    <t>Years of Expenses Considered</t>
  </si>
  <si>
    <t>Calculated NPV of Annual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</si>
</sst>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  <numFmt numFmtId="169" formatCode="&quot;$&quot;#,##0.000_);[Red]\(&quot;$&quot;#,##0.000\)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1"/>
      <name val="Arial"/>
      <family val="2"/>
    </font>
    <font>
      <b/>
      <sz val="8"/>
      <color rgb="FFFFFFFF"/>
      <name val="Arial"/>
      <family val="2"/>
    </font>
    <font>
      <b/>
      <vertAlign val="superscript"/>
      <sz val="8"/>
      <color rgb="FFFFFFFF"/>
      <name val="Arial"/>
      <family val="2"/>
    </font>
    <font>
      <sz val="8"/>
      <color rgb="FF000000"/>
      <name val="Arial"/>
      <family val="2"/>
    </font>
    <font>
      <sz val="7.5"/>
      <color theme="1"/>
      <name val="Helvetica"/>
      <family val="2"/>
    </font>
    <font>
      <sz val="7"/>
      <color rgb="FF000000"/>
      <name val="Arial"/>
      <family val="2"/>
    </font>
    <font>
      <vertAlign val="superscript"/>
      <sz val="8"/>
      <color rgb="FF000000"/>
      <name val="Arial"/>
      <family val="2"/>
    </font>
    <font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A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D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EEE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</borders>
  <cellStyleXfs count="145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0" fontId="6" fillId="0" borderId="0"/>
    <xf numFmtId="0" fontId="42" fillId="0" borderId="0"/>
    <xf numFmtId="9" fontId="50" fillId="0" borderId="0" applyFont="0" applyFill="0" applyBorder="0" applyAlignment="0"/>
    <xf numFmtId="0" fontId="7" fillId="0" borderId="0"/>
  </cellStyleXfs>
  <cellXfs count="1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0" fontId="1" fillId="0" borderId="0" xfId="141" applyFont="1"/>
    <xf numFmtId="0" fontId="6" fillId="0" borderId="0" xfId="141"/>
    <xf numFmtId="0" fontId="43" fillId="0" borderId="0" xfId="142" applyFont="1" applyAlignment="1">
      <alignment vertical="center" wrapText="1"/>
    </xf>
    <xf numFmtId="0" fontId="44" fillId="31" borderId="18" xfId="142" applyFont="1" applyFill="1" applyBorder="1" applyAlignment="1">
      <alignment horizontal="center" vertical="center"/>
    </xf>
    <xf numFmtId="0" fontId="44" fillId="31" borderId="19" xfId="142" applyFont="1" applyFill="1" applyBorder="1" applyAlignment="1">
      <alignment vertical="center" wrapText="1"/>
    </xf>
    <xf numFmtId="0" fontId="44" fillId="31" borderId="20" xfId="142" applyFont="1" applyFill="1" applyBorder="1" applyAlignment="1">
      <alignment vertical="center" wrapText="1"/>
    </xf>
    <xf numFmtId="0" fontId="42" fillId="0" borderId="0" xfId="142"/>
    <xf numFmtId="0" fontId="44" fillId="31" borderId="0" xfId="142" applyFont="1" applyFill="1" applyAlignment="1">
      <alignment horizontal="center" vertical="center"/>
    </xf>
    <xf numFmtId="0" fontId="44" fillId="31" borderId="21" xfId="142" applyFont="1" applyFill="1" applyBorder="1" applyAlignment="1">
      <alignment horizontal="center" vertical="center"/>
    </xf>
    <xf numFmtId="0" fontId="44" fillId="31" borderId="22" xfId="142" applyFont="1" applyFill="1" applyBorder="1" applyAlignment="1">
      <alignment horizontal="center" vertical="center" wrapText="1"/>
    </xf>
    <xf numFmtId="0" fontId="44" fillId="31" borderId="23" xfId="142" applyFont="1" applyFill="1" applyBorder="1" applyAlignment="1">
      <alignment horizontal="center" vertical="center" wrapText="1"/>
    </xf>
    <xf numFmtId="0" fontId="44" fillId="31" borderId="24" xfId="142" applyFont="1" applyFill="1" applyBorder="1" applyAlignment="1">
      <alignment horizontal="center" vertical="center"/>
    </xf>
    <xf numFmtId="0" fontId="44" fillId="31" borderId="18" xfId="142" applyFont="1" applyFill="1" applyBorder="1" applyAlignment="1">
      <alignment horizontal="center" vertical="center" wrapText="1"/>
    </xf>
    <xf numFmtId="0" fontId="44" fillId="31" borderId="25" xfId="142" applyFont="1" applyFill="1" applyBorder="1" applyAlignment="1">
      <alignment vertical="center" wrapText="1"/>
    </xf>
    <xf numFmtId="0" fontId="44" fillId="31" borderId="23" xfId="142" applyFont="1" applyFill="1" applyBorder="1" applyAlignment="1">
      <alignment horizontal="center" vertical="center"/>
    </xf>
    <xf numFmtId="0" fontId="46" fillId="32" borderId="21" xfId="142" applyFont="1" applyFill="1" applyBorder="1" applyAlignment="1">
      <alignment horizontal="center" vertical="center" wrapText="1"/>
    </xf>
    <xf numFmtId="0" fontId="46" fillId="32" borderId="0" xfId="142" applyFont="1" applyFill="1" applyAlignment="1">
      <alignment horizontal="center" vertical="center" wrapText="1"/>
    </xf>
    <xf numFmtId="0" fontId="44" fillId="31" borderId="26" xfId="142" applyFont="1" applyFill="1" applyBorder="1" applyAlignment="1">
      <alignment horizontal="center" vertical="center"/>
    </xf>
    <xf numFmtId="0" fontId="44" fillId="31" borderId="26" xfId="142" applyFont="1" applyFill="1" applyBorder="1" applyAlignment="1">
      <alignment horizontal="center" vertical="center" wrapText="1"/>
    </xf>
    <xf numFmtId="0" fontId="46" fillId="33" borderId="27" xfId="142" applyFont="1" applyFill="1" applyBorder="1" applyAlignment="1">
      <alignment horizontal="center" vertical="center" wrapText="1"/>
    </xf>
    <xf numFmtId="0" fontId="47" fillId="34" borderId="27" xfId="142" applyFont="1" applyFill="1" applyBorder="1" applyAlignment="1">
      <alignment vertical="center" wrapText="1"/>
    </xf>
    <xf numFmtId="0" fontId="46" fillId="35" borderId="28" xfId="142" applyFont="1" applyFill="1" applyBorder="1" applyAlignment="1">
      <alignment vertical="center"/>
    </xf>
    <xf numFmtId="0" fontId="48" fillId="36" borderId="27" xfId="142" applyFont="1" applyFill="1" applyBorder="1" applyAlignment="1">
      <alignment vertical="center"/>
    </xf>
    <xf numFmtId="0" fontId="46" fillId="35" borderId="25" xfId="142" applyFont="1" applyFill="1" applyBorder="1" applyAlignment="1">
      <alignment horizontal="center" vertical="center" wrapText="1"/>
    </xf>
    <xf numFmtId="0" fontId="6" fillId="2" borderId="0" xfId="141" applyFill="1"/>
    <xf numFmtId="0" fontId="46" fillId="32" borderId="26" xfId="142" applyFont="1" applyFill="1" applyBorder="1" applyAlignment="1">
      <alignment vertical="center" wrapText="1"/>
    </xf>
    <xf numFmtId="0" fontId="46" fillId="36" borderId="27" xfId="142" applyFont="1" applyFill="1" applyBorder="1" applyAlignment="1">
      <alignment horizontal="center" vertical="center"/>
    </xf>
    <xf numFmtId="0" fontId="48" fillId="35" borderId="27" xfId="142" applyFont="1" applyFill="1" applyBorder="1" applyAlignment="1">
      <alignment horizontal="center" vertical="center"/>
    </xf>
    <xf numFmtId="0" fontId="46" fillId="37" borderId="26" xfId="142" applyFont="1" applyFill="1" applyBorder="1" applyAlignment="1">
      <alignment vertical="center"/>
    </xf>
    <xf numFmtId="0" fontId="46" fillId="37" borderId="27" xfId="142" applyFont="1" applyFill="1" applyBorder="1" applyAlignment="1">
      <alignment horizontal="center" vertical="center" wrapText="1"/>
    </xf>
    <xf numFmtId="0" fontId="43" fillId="0" borderId="21" xfId="142" applyFont="1" applyBorder="1" applyAlignment="1">
      <alignment vertical="center" wrapText="1"/>
    </xf>
    <xf numFmtId="0" fontId="46" fillId="32" borderId="24" xfId="142" applyFont="1" applyFill="1" applyBorder="1" applyAlignment="1">
      <alignment vertical="center" wrapText="1"/>
    </xf>
    <xf numFmtId="0" fontId="46" fillId="36" borderId="18" xfId="142" applyFont="1" applyFill="1" applyBorder="1" applyAlignment="1">
      <alignment horizontal="center" vertical="center"/>
    </xf>
    <xf numFmtId="0" fontId="48" fillId="37" borderId="18" xfId="142" applyFont="1" applyFill="1" applyBorder="1" applyAlignment="1">
      <alignment horizontal="center" vertical="center"/>
    </xf>
    <xf numFmtId="0" fontId="46" fillId="35" borderId="27" xfId="142" applyFont="1" applyFill="1" applyBorder="1" applyAlignment="1">
      <alignment horizontal="center" vertical="center" wrapText="1"/>
    </xf>
    <xf numFmtId="0" fontId="46" fillId="36" borderId="26" xfId="142" applyFont="1" applyFill="1" applyBorder="1" applyAlignment="1">
      <alignment horizontal="center" vertical="center"/>
    </xf>
    <xf numFmtId="0" fontId="48" fillId="37" borderId="26" xfId="142" applyFont="1" applyFill="1" applyBorder="1" applyAlignment="1">
      <alignment horizontal="center" vertical="center"/>
    </xf>
    <xf numFmtId="2" fontId="48" fillId="35" borderId="27" xfId="142" applyNumberFormat="1" applyFont="1" applyFill="1" applyBorder="1" applyAlignment="1">
      <alignment horizontal="center" vertical="center"/>
    </xf>
    <xf numFmtId="2" fontId="46" fillId="35" borderId="27" xfId="142" applyNumberFormat="1" applyFont="1" applyFill="1" applyBorder="1" applyAlignment="1">
      <alignment horizontal="center" vertical="center" wrapText="1"/>
    </xf>
    <xf numFmtId="0" fontId="48" fillId="37" borderId="27" xfId="142" applyFont="1" applyFill="1" applyBorder="1" applyAlignment="1">
      <alignment horizontal="center" vertical="center"/>
    </xf>
    <xf numFmtId="2" fontId="48" fillId="37" borderId="27" xfId="142" applyNumberFormat="1" applyFont="1" applyFill="1" applyBorder="1" applyAlignment="1">
      <alignment horizontal="center" vertical="center"/>
    </xf>
    <xf numFmtId="2" fontId="46" fillId="37" borderId="27" xfId="142" applyNumberFormat="1" applyFont="1" applyFill="1" applyBorder="1" applyAlignment="1">
      <alignment horizontal="center" vertical="center" wrapText="1"/>
    </xf>
    <xf numFmtId="0" fontId="42" fillId="32" borderId="24" xfId="142" applyFill="1" applyBorder="1" applyAlignment="1">
      <alignment vertical="center" wrapText="1"/>
    </xf>
    <xf numFmtId="0" fontId="42" fillId="32" borderId="26" xfId="142" applyFill="1" applyBorder="1" applyAlignment="1">
      <alignment vertical="center" wrapText="1"/>
    </xf>
    <xf numFmtId="0" fontId="43" fillId="0" borderId="23" xfId="142" applyFont="1" applyBorder="1" applyAlignment="1">
      <alignment vertical="center" wrapText="1"/>
    </xf>
    <xf numFmtId="0" fontId="46" fillId="32" borderId="29" xfId="142" applyFont="1" applyFill="1" applyBorder="1" applyAlignment="1">
      <alignment vertical="center" wrapText="1"/>
    </xf>
    <xf numFmtId="6" fontId="48" fillId="35" borderId="27" xfId="142" applyNumberFormat="1" applyFont="1" applyFill="1" applyBorder="1" applyAlignment="1">
      <alignment horizontal="center" vertical="center"/>
    </xf>
    <xf numFmtId="0" fontId="46" fillId="32" borderId="30" xfId="142" applyFont="1" applyFill="1" applyBorder="1" applyAlignment="1">
      <alignment vertical="center" wrapText="1"/>
    </xf>
    <xf numFmtId="6" fontId="48" fillId="37" borderId="27" xfId="142" applyNumberFormat="1" applyFont="1" applyFill="1" applyBorder="1" applyAlignment="1">
      <alignment horizontal="center" vertical="center"/>
    </xf>
    <xf numFmtId="0" fontId="42" fillId="32" borderId="30" xfId="142" applyFill="1" applyBorder="1" applyAlignment="1">
      <alignment vertical="center" wrapText="1"/>
    </xf>
    <xf numFmtId="0" fontId="42" fillId="32" borderId="22" xfId="142" applyFill="1" applyBorder="1" applyAlignment="1">
      <alignment vertical="center" wrapText="1"/>
    </xf>
    <xf numFmtId="0" fontId="48" fillId="36" borderId="27" xfId="142" applyFont="1" applyFill="1" applyBorder="1" applyAlignment="1">
      <alignment horizontal="center" vertical="center" wrapText="1"/>
    </xf>
    <xf numFmtId="0" fontId="48" fillId="35" borderId="27" xfId="142" applyFont="1" applyFill="1" applyBorder="1" applyAlignment="1">
      <alignment horizontal="center" vertical="center" wrapText="1"/>
    </xf>
    <xf numFmtId="2" fontId="48" fillId="35" borderId="27" xfId="142" applyNumberFormat="1" applyFont="1" applyFill="1" applyBorder="1" applyAlignment="1">
      <alignment horizontal="center" vertical="center" wrapText="1"/>
    </xf>
    <xf numFmtId="0" fontId="48" fillId="37" borderId="27" xfId="142" applyFont="1" applyFill="1" applyBorder="1" applyAlignment="1">
      <alignment horizontal="center" vertical="center" wrapText="1"/>
    </xf>
    <xf numFmtId="2" fontId="48" fillId="37" borderId="27" xfId="142" applyNumberFormat="1" applyFont="1" applyFill="1" applyBorder="1" applyAlignment="1">
      <alignment horizontal="center" vertical="center" wrapText="1"/>
    </xf>
    <xf numFmtId="6" fontId="48" fillId="35" borderId="27" xfId="142" applyNumberFormat="1" applyFont="1" applyFill="1" applyBorder="1" applyAlignment="1">
      <alignment horizontal="center" vertical="center" wrapText="1"/>
    </xf>
    <xf numFmtId="6" fontId="48" fillId="35" borderId="19" xfId="142" applyNumberFormat="1" applyFont="1" applyFill="1" applyBorder="1" applyAlignment="1">
      <alignment vertical="center" wrapText="1"/>
    </xf>
    <xf numFmtId="6" fontId="48" fillId="37" borderId="27" xfId="142" applyNumberFormat="1" applyFont="1" applyFill="1" applyBorder="1" applyAlignment="1">
      <alignment horizontal="center" vertical="center" wrapText="1"/>
    </xf>
    <xf numFmtId="6" fontId="48" fillId="37" borderId="19" xfId="142" applyNumberFormat="1" applyFont="1" applyFill="1" applyBorder="1" applyAlignment="1">
      <alignment vertical="center" wrapText="1"/>
    </xf>
    <xf numFmtId="0" fontId="46" fillId="37" borderId="0" xfId="142" applyFont="1" applyFill="1" applyAlignment="1">
      <alignment vertical="center"/>
    </xf>
    <xf numFmtId="0" fontId="48" fillId="36" borderId="0" xfId="142" applyFont="1" applyFill="1" applyAlignment="1">
      <alignment vertical="center"/>
    </xf>
    <xf numFmtId="0" fontId="46" fillId="37" borderId="0" xfId="142" applyFont="1" applyFill="1" applyAlignment="1">
      <alignment horizontal="center" vertical="center" wrapText="1"/>
    </xf>
    <xf numFmtId="0" fontId="1" fillId="38" borderId="0" xfId="141" applyFont="1" applyFill="1"/>
    <xf numFmtId="0" fontId="6" fillId="38" borderId="0" xfId="141" applyFill="1"/>
    <xf numFmtId="9" fontId="6" fillId="0" borderId="0" xfId="143" applyFont="1"/>
    <xf numFmtId="9" fontId="0" fillId="0" borderId="0" xfId="120" applyFont="1"/>
    <xf numFmtId="0" fontId="38" fillId="0" borderId="0" xfId="141" applyFont="1"/>
    <xf numFmtId="0" fontId="44" fillId="31" borderId="27" xfId="142" applyFont="1" applyFill="1" applyBorder="1" applyAlignment="1">
      <alignment horizontal="center" vertical="center"/>
    </xf>
    <xf numFmtId="0" fontId="44" fillId="31" borderId="27" xfId="142" applyFont="1" applyFill="1" applyBorder="1" applyAlignment="1">
      <alignment horizontal="center" vertical="center" wrapText="1"/>
    </xf>
    <xf numFmtId="0" fontId="44" fillId="31" borderId="23" xfId="142" applyFont="1" applyFill="1" applyBorder="1" applyAlignment="1">
      <alignment horizontal="center" vertical="center" wrapText="1"/>
    </xf>
    <xf numFmtId="0" fontId="46" fillId="32" borderId="31" xfId="142" applyFont="1" applyFill="1" applyBorder="1" applyAlignment="1">
      <alignment horizontal="center" vertical="center"/>
    </xf>
    <xf numFmtId="0" fontId="46" fillId="36" borderId="27" xfId="142" applyFont="1" applyFill="1" applyBorder="1" applyAlignment="1">
      <alignment horizontal="center" vertical="center" wrapText="1"/>
    </xf>
    <xf numFmtId="8" fontId="46" fillId="37" borderId="27" xfId="142" applyNumberFormat="1" applyFont="1" applyFill="1" applyBorder="1" applyAlignment="1">
      <alignment horizontal="center" vertical="center"/>
    </xf>
    <xf numFmtId="0" fontId="46" fillId="37" borderId="27" xfId="142" applyFont="1" applyFill="1" applyBorder="1" applyAlignment="1">
      <alignment horizontal="center" vertical="center"/>
    </xf>
    <xf numFmtId="0" fontId="46" fillId="37" borderId="23" xfId="142" applyFont="1" applyFill="1" applyBorder="1" applyAlignment="1">
      <alignment horizontal="center" vertical="center"/>
    </xf>
    <xf numFmtId="0" fontId="46" fillId="32" borderId="21" xfId="142" applyFont="1" applyFill="1" applyBorder="1" applyAlignment="1">
      <alignment horizontal="center" vertical="center"/>
    </xf>
    <xf numFmtId="8" fontId="46" fillId="35" borderId="27" xfId="142" applyNumberFormat="1" applyFont="1" applyFill="1" applyBorder="1" applyAlignment="1">
      <alignment horizontal="center" vertical="center"/>
    </xf>
    <xf numFmtId="0" fontId="46" fillId="35" borderId="27" xfId="142" applyFont="1" applyFill="1" applyBorder="1" applyAlignment="1">
      <alignment horizontal="center" vertical="center"/>
    </xf>
    <xf numFmtId="0" fontId="46" fillId="32" borderId="27" xfId="142" applyFont="1" applyFill="1" applyBorder="1" applyAlignment="1">
      <alignment horizontal="center" vertical="center"/>
    </xf>
    <xf numFmtId="0" fontId="46" fillId="32" borderId="18" xfId="142" applyFont="1" applyFill="1" applyBorder="1" applyAlignment="1">
      <alignment horizontal="center" vertical="center"/>
    </xf>
    <xf numFmtId="0" fontId="46" fillId="32" borderId="24" xfId="142" applyFont="1" applyFill="1" applyBorder="1" applyAlignment="1">
      <alignment horizontal="center" vertical="center"/>
    </xf>
    <xf numFmtId="0" fontId="46" fillId="32" borderId="26" xfId="142" applyFont="1" applyFill="1" applyBorder="1" applyAlignment="1">
      <alignment horizontal="center" vertical="center"/>
    </xf>
    <xf numFmtId="0" fontId="46" fillId="32" borderId="29" xfId="142" applyFont="1" applyFill="1" applyBorder="1" applyAlignment="1">
      <alignment horizontal="center" vertical="center"/>
    </xf>
    <xf numFmtId="0" fontId="46" fillId="32" borderId="30" xfId="142" applyFont="1" applyFill="1" applyBorder="1" applyAlignment="1">
      <alignment horizontal="center" vertical="center"/>
    </xf>
    <xf numFmtId="0" fontId="46" fillId="32" borderId="22" xfId="142" applyFont="1" applyFill="1" applyBorder="1" applyAlignment="1">
      <alignment horizontal="center" vertical="center"/>
    </xf>
    <xf numFmtId="0" fontId="46" fillId="32" borderId="19" xfId="142" applyFont="1" applyFill="1" applyBorder="1" applyAlignment="1">
      <alignment horizontal="center" vertical="center"/>
    </xf>
    <xf numFmtId="0" fontId="46" fillId="32" borderId="25" xfId="142" applyFont="1" applyFill="1" applyBorder="1" applyAlignment="1">
      <alignment horizontal="center" vertical="center"/>
    </xf>
    <xf numFmtId="0" fontId="44" fillId="31" borderId="19" xfId="142" applyFont="1" applyFill="1" applyBorder="1" applyAlignment="1">
      <alignment horizontal="center" vertical="center" wrapText="1"/>
    </xf>
    <xf numFmtId="0" fontId="44" fillId="31" borderId="25" xfId="142" applyFont="1" applyFill="1" applyBorder="1" applyAlignment="1">
      <alignment horizontal="center" vertical="center" wrapText="1"/>
    </xf>
    <xf numFmtId="0" fontId="44" fillId="31" borderId="19" xfId="142" applyFont="1" applyFill="1" applyBorder="1" applyAlignment="1">
      <alignment horizontal="center" vertical="center" wrapText="1"/>
    </xf>
    <xf numFmtId="0" fontId="44" fillId="31" borderId="25" xfId="142" applyFont="1" applyFill="1" applyBorder="1" applyAlignment="1">
      <alignment horizontal="center" vertical="center" wrapText="1"/>
    </xf>
    <xf numFmtId="0" fontId="46" fillId="33" borderId="19" xfId="142" applyFont="1" applyFill="1" applyBorder="1" applyAlignment="1">
      <alignment horizontal="center" vertical="center" wrapText="1"/>
    </xf>
    <xf numFmtId="0" fontId="46" fillId="33" borderId="25" xfId="142" applyFont="1" applyFill="1" applyBorder="1" applyAlignment="1">
      <alignment horizontal="center" vertical="center" wrapText="1"/>
    </xf>
    <xf numFmtId="0" fontId="46" fillId="32" borderId="18" xfId="142" applyFont="1" applyFill="1" applyBorder="1" applyAlignment="1">
      <alignment vertical="center" wrapText="1"/>
    </xf>
    <xf numFmtId="0" fontId="46" fillId="36" borderId="27" xfId="142" applyFont="1" applyFill="1" applyBorder="1" applyAlignment="1">
      <alignment vertical="center"/>
    </xf>
    <xf numFmtId="0" fontId="46" fillId="32" borderId="24" xfId="142" applyFont="1" applyFill="1" applyBorder="1" applyAlignment="1">
      <alignment vertical="center" wrapText="1"/>
    </xf>
    <xf numFmtId="0" fontId="46" fillId="32" borderId="26" xfId="142" applyFont="1" applyFill="1" applyBorder="1" applyAlignment="1">
      <alignment vertical="center" wrapText="1"/>
    </xf>
    <xf numFmtId="0" fontId="7" fillId="0" borderId="0" xfId="144"/>
    <xf numFmtId="169" fontId="6" fillId="0" borderId="0" xfId="141" applyNumberFormat="1"/>
    <xf numFmtId="8" fontId="6" fillId="0" borderId="0" xfId="141" applyNumberFormat="1"/>
    <xf numFmtId="0" fontId="1" fillId="2" borderId="0" xfId="141" applyFont="1" applyFill="1"/>
    <xf numFmtId="1" fontId="6" fillId="0" borderId="0" xfId="141" applyNumberFormat="1"/>
    <xf numFmtId="1" fontId="6" fillId="0" borderId="0" xfId="143" applyNumberFormat="1" applyFont="1"/>
    <xf numFmtId="0" fontId="6" fillId="0" borderId="0" xfId="141" applyAlignment="1">
      <alignment horizontal="right"/>
    </xf>
    <xf numFmtId="9" fontId="6" fillId="0" borderId="0" xfId="141" applyNumberFormat="1"/>
    <xf numFmtId="0" fontId="1" fillId="30" borderId="0" xfId="141" applyFont="1" applyFill="1"/>
    <xf numFmtId="0" fontId="6" fillId="30" borderId="0" xfId="141" applyFill="1"/>
  </cellXfs>
  <cellStyles count="145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0 2" xfId="144" xr:uid="{CD74BF4C-27DD-40AF-A026-CC60542D86A0}"/>
    <cellStyle name="Normal 11" xfId="10" xr:uid="{00000000-0005-0000-0000-000044000000}"/>
    <cellStyle name="Normal 12" xfId="142" xr:uid="{93D6E00E-D873-41FC-A11C-1F7C30B9112C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6 3" xfId="141" xr:uid="{42CB6B05-4901-4CAE-A6BF-B71A4604D78E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Percent 4" xfId="143" xr:uid="{F78E48FB-E7C2-4866-A3FE-554812F617F5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AADTbVT/BAU%20Avg%20Annual%20Dist%20Traveled%20by%20Veh%20Typ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brien\Dropbox%20(Energy%20Innovation)\Documents\Papers\ACC%20II%20Paper\ICCT_Modeling.xlsx" TargetMode="External"/><Relationship Id="rId1" Type="http://schemas.openxmlformats.org/officeDocument/2006/relationships/externalLinkPath" Target="/Users/dobrien/Dropbox%20(Energy%20Innovation)/Documents/Papers/ACC%20II%20Paper/ICCT_Model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F-Shared-LO\Advanced%20Transport\03_Consulting\2022\05_2022_BEIS%20ZEV%20Dashboards\David%20and%20Niko\Road%20Fuel%20Outlook%20Tableau%20Data_2022CCHardcode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icct-my.sharepoint.com/Users/mtengler/AppData/Local/Temp/Temp1_2020-10-27%20-%20New%20Energy%20Outlook%202020.zip/NEO%202020_Climate%20Scenario_Char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icct-my.sharepoint.com/personal/peter_slowik_theicct_org/Documents/Pete%20Stuff/US%20IRA/Energy%20Innovation/2022-07-30%20EV%20Incentive%20Market%20Share%20Impact%20Calculator%20v3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.bloomberg.com/lo-dfs/NEF-Shared-LO/Advanced%20Transport/00_Insight/00_%20Insight%20notes%20files/2018/Commercial%20vehicles/FTM/FTM%20U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.bloomberg.com/lo-dfs/NEF-Shared-LO/EST/Energy%20Storage/11%20-%20Materials/Price%20sensitivity/2018-05-03%20Pricing%20sensitivit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6"/>
      <sheetName val="AEO 47"/>
      <sheetName val="AEO 49"/>
      <sheetName val="NHTSA Motorbikes"/>
      <sheetName val="NTS 1-40"/>
      <sheetName val="NRBS 40"/>
      <sheetName val="BAADTbVT-passengers"/>
      <sheetName val="BAADTbVT-freight"/>
    </sheetNames>
    <sheetDataSet>
      <sheetData sheetId="0">
        <row r="35">
          <cell r="B35">
            <v>2019</v>
          </cell>
        </row>
      </sheetData>
      <sheetData sheetId="1"/>
      <sheetData sheetId="2">
        <row r="2">
          <cell r="B2">
            <v>84.000000000000014</v>
          </cell>
          <cell r="C2">
            <v>14866.598</v>
          </cell>
          <cell r="D2">
            <v>11972117.539999999</v>
          </cell>
          <cell r="E2">
            <v>9818361.2930000015</v>
          </cell>
          <cell r="F2">
            <v>0</v>
          </cell>
          <cell r="G2">
            <v>5402.8509999999997</v>
          </cell>
          <cell r="H2">
            <v>0</v>
          </cell>
        </row>
        <row r="3">
          <cell r="B3">
            <v>0</v>
          </cell>
          <cell r="C3">
            <v>43170</v>
          </cell>
          <cell r="D3">
            <v>49465</v>
          </cell>
          <cell r="E3">
            <v>4968137</v>
          </cell>
          <cell r="F3">
            <v>202</v>
          </cell>
          <cell r="G3">
            <v>4008.0000000000005</v>
          </cell>
          <cell r="H3">
            <v>114</v>
          </cell>
        </row>
        <row r="4">
          <cell r="E4">
            <v>895.49011199999995</v>
          </cell>
        </row>
        <row r="5">
          <cell r="E5">
            <v>26052.44378698225</v>
          </cell>
        </row>
        <row r="6">
          <cell r="E6">
            <v>10110</v>
          </cell>
        </row>
      </sheetData>
      <sheetData sheetId="3"/>
      <sheetData sheetId="4">
        <row r="4">
          <cell r="B4">
            <v>41.989116133258747</v>
          </cell>
        </row>
        <row r="5">
          <cell r="B5">
            <v>3512.35916421195</v>
          </cell>
        </row>
        <row r="6">
          <cell r="B6">
            <v>1974.4736422180429</v>
          </cell>
        </row>
      </sheetData>
      <sheetData sheetId="5">
        <row r="13">
          <cell r="B13" t="str">
            <v xml:space="preserve"> Key Indicators and Consumption</v>
          </cell>
          <cell r="C13">
            <v>2019</v>
          </cell>
          <cell r="D13">
            <v>2020</v>
          </cell>
          <cell r="E13">
            <v>2021</v>
          </cell>
          <cell r="F13">
            <v>2022</v>
          </cell>
          <cell r="G13">
            <v>2023</v>
          </cell>
          <cell r="H13">
            <v>2024</v>
          </cell>
          <cell r="I13">
            <v>2025</v>
          </cell>
          <cell r="J13">
            <v>2026</v>
          </cell>
          <cell r="K13">
            <v>2027</v>
          </cell>
          <cell r="L13">
            <v>2028</v>
          </cell>
          <cell r="M13">
            <v>2029</v>
          </cell>
          <cell r="N13">
            <v>2030</v>
          </cell>
          <cell r="O13">
            <v>2031</v>
          </cell>
          <cell r="P13">
            <v>2032</v>
          </cell>
          <cell r="Q13">
            <v>2033</v>
          </cell>
          <cell r="R13">
            <v>2034</v>
          </cell>
          <cell r="S13">
            <v>2035</v>
          </cell>
          <cell r="T13">
            <v>2036</v>
          </cell>
          <cell r="U13">
            <v>2037</v>
          </cell>
          <cell r="V13">
            <v>2038</v>
          </cell>
          <cell r="W13">
            <v>2039</v>
          </cell>
          <cell r="X13">
            <v>2040</v>
          </cell>
          <cell r="Y13">
            <v>2041</v>
          </cell>
          <cell r="Z13">
            <v>2042</v>
          </cell>
          <cell r="AA13">
            <v>2043</v>
          </cell>
          <cell r="AB13">
            <v>2044</v>
          </cell>
          <cell r="AC13">
            <v>2045</v>
          </cell>
          <cell r="AD13">
            <v>2046</v>
          </cell>
          <cell r="AE13">
            <v>2047</v>
          </cell>
          <cell r="AF13">
            <v>2048</v>
          </cell>
          <cell r="AG13">
            <v>2049</v>
          </cell>
          <cell r="AH13">
            <v>2050</v>
          </cell>
          <cell r="AI13">
            <v>2050</v>
          </cell>
        </row>
        <row r="19">
          <cell r="A19" t="str">
            <v>TKI000:ba_CommercialLig</v>
          </cell>
          <cell r="B19" t="str">
            <v xml:space="preserve">   Commercial Light Trucks 1/</v>
          </cell>
          <cell r="C19">
            <v>99.321113999999994</v>
          </cell>
          <cell r="D19">
            <v>100.61537199999999</v>
          </cell>
          <cell r="E19">
            <v>102.27555099999999</v>
          </cell>
          <cell r="F19">
            <v>103.794495</v>
          </cell>
          <cell r="G19">
            <v>104.99791</v>
          </cell>
          <cell r="H19">
            <v>105.845024</v>
          </cell>
          <cell r="I19">
            <v>106.78964999999999</v>
          </cell>
          <cell r="J19">
            <v>107.83586099999999</v>
          </cell>
          <cell r="K19">
            <v>109.086189</v>
          </cell>
          <cell r="L19">
            <v>110.314789</v>
          </cell>
          <cell r="M19">
            <v>111.61691999999999</v>
          </cell>
          <cell r="N19">
            <v>112.770866</v>
          </cell>
          <cell r="O19">
            <v>114.262428</v>
          </cell>
          <cell r="P19">
            <v>115.52301</v>
          </cell>
          <cell r="Q19">
            <v>116.879272</v>
          </cell>
          <cell r="R19">
            <v>118.14617200000001</v>
          </cell>
          <cell r="S19">
            <v>119.40303</v>
          </cell>
          <cell r="T19">
            <v>120.80527499999999</v>
          </cell>
          <cell r="U19">
            <v>122.152451</v>
          </cell>
          <cell r="V19">
            <v>123.496872</v>
          </cell>
          <cell r="W19">
            <v>124.85643</v>
          </cell>
          <cell r="X19">
            <v>126.275398</v>
          </cell>
          <cell r="Y19">
            <v>127.716537</v>
          </cell>
          <cell r="Z19">
            <v>129.18461600000001</v>
          </cell>
          <cell r="AA19">
            <v>130.70700099999999</v>
          </cell>
          <cell r="AB19">
            <v>132.37408400000001</v>
          </cell>
          <cell r="AC19">
            <v>134.19018600000001</v>
          </cell>
          <cell r="AD19">
            <v>136.27534499999999</v>
          </cell>
          <cell r="AE19">
            <v>138.142303</v>
          </cell>
          <cell r="AF19">
            <v>140.203461</v>
          </cell>
          <cell r="AG19">
            <v>142.34049999999999</v>
          </cell>
          <cell r="AH19">
            <v>144.479523</v>
          </cell>
          <cell r="AI19">
            <v>1.2163E-2</v>
          </cell>
        </row>
        <row r="27">
          <cell r="A27" t="str">
            <v>TKI000:ba_Rail</v>
          </cell>
          <cell r="B27" t="str">
            <v xml:space="preserve">   Rail</v>
          </cell>
          <cell r="C27">
            <v>1807.96228</v>
          </cell>
          <cell r="D27">
            <v>1730.8404539999999</v>
          </cell>
          <cell r="E27">
            <v>1660.033447</v>
          </cell>
          <cell r="F27">
            <v>1651.259399</v>
          </cell>
          <cell r="G27">
            <v>1652.7242429999999</v>
          </cell>
          <cell r="H27">
            <v>1638.4692379999999</v>
          </cell>
          <cell r="I27">
            <v>1604.7768550000001</v>
          </cell>
          <cell r="J27">
            <v>1643.9995120000001</v>
          </cell>
          <cell r="K27">
            <v>1652.7871090000001</v>
          </cell>
          <cell r="L27">
            <v>1662.7436520000001</v>
          </cell>
          <cell r="M27">
            <v>1655.604004</v>
          </cell>
          <cell r="N27">
            <v>1648.302124</v>
          </cell>
          <cell r="O27">
            <v>1654.8007809999999</v>
          </cell>
          <cell r="P27">
            <v>1663.8508300000001</v>
          </cell>
          <cell r="Q27">
            <v>1673.9210210000001</v>
          </cell>
          <cell r="R27">
            <v>1684.4979249999999</v>
          </cell>
          <cell r="S27">
            <v>1686.8079829999999</v>
          </cell>
          <cell r="T27">
            <v>1698.2738039999999</v>
          </cell>
          <cell r="U27">
            <v>1704.6904300000001</v>
          </cell>
          <cell r="V27">
            <v>1701.2554929999999</v>
          </cell>
          <cell r="W27">
            <v>1711.9681399999999</v>
          </cell>
          <cell r="X27">
            <v>1715.1282960000001</v>
          </cell>
          <cell r="Y27">
            <v>1722.2583010000001</v>
          </cell>
          <cell r="Z27">
            <v>1735.240356</v>
          </cell>
          <cell r="AA27">
            <v>1747.2885739999999</v>
          </cell>
          <cell r="AB27">
            <v>1760.9610600000001</v>
          </cell>
          <cell r="AC27">
            <v>1777.279663</v>
          </cell>
          <cell r="AD27">
            <v>1802.0692140000001</v>
          </cell>
          <cell r="AE27">
            <v>1818.081543</v>
          </cell>
          <cell r="AF27">
            <v>1839.2490230000001</v>
          </cell>
          <cell r="AG27">
            <v>1861.996948</v>
          </cell>
          <cell r="AH27">
            <v>1888.5421140000001</v>
          </cell>
          <cell r="AI27">
            <v>1.408E-3</v>
          </cell>
        </row>
        <row r="28">
          <cell r="A28" t="str">
            <v>TKI000:ba_DomesticShipp</v>
          </cell>
          <cell r="B28" t="str">
            <v xml:space="preserve">   Domestic Shipping</v>
          </cell>
          <cell r="C28">
            <v>416.68075599999997</v>
          </cell>
          <cell r="D28">
            <v>409.15490699999998</v>
          </cell>
          <cell r="E28">
            <v>404.529877</v>
          </cell>
          <cell r="F28">
            <v>396.47796599999998</v>
          </cell>
          <cell r="G28">
            <v>388.98980699999998</v>
          </cell>
          <cell r="H28">
            <v>379.45697000000001</v>
          </cell>
          <cell r="I28">
            <v>370.07324199999999</v>
          </cell>
          <cell r="J28">
            <v>361.44610599999999</v>
          </cell>
          <cell r="K28">
            <v>352.76406900000001</v>
          </cell>
          <cell r="L28">
            <v>343.56066900000002</v>
          </cell>
          <cell r="M28">
            <v>333.81878699999999</v>
          </cell>
          <cell r="N28">
            <v>323.794983</v>
          </cell>
          <cell r="O28">
            <v>320.25204500000001</v>
          </cell>
          <cell r="P28">
            <v>316.14532500000001</v>
          </cell>
          <cell r="Q28">
            <v>312.65210000000002</v>
          </cell>
          <cell r="R28">
            <v>308.385468</v>
          </cell>
          <cell r="S28">
            <v>304.23715199999998</v>
          </cell>
          <cell r="T28">
            <v>300.63772599999999</v>
          </cell>
          <cell r="U28">
            <v>296.55325299999998</v>
          </cell>
          <cell r="V28">
            <v>292.41882299999997</v>
          </cell>
          <cell r="W28">
            <v>288.76394699999997</v>
          </cell>
          <cell r="X28">
            <v>284.95684799999998</v>
          </cell>
          <cell r="Y28">
            <v>283.66168199999998</v>
          </cell>
          <cell r="Z28">
            <v>282.64859000000001</v>
          </cell>
          <cell r="AA28">
            <v>281.33288599999997</v>
          </cell>
          <cell r="AB28">
            <v>280.511841</v>
          </cell>
          <cell r="AC28">
            <v>279.87280299999998</v>
          </cell>
          <cell r="AD28">
            <v>280.18786599999999</v>
          </cell>
          <cell r="AE28">
            <v>279.40164199999998</v>
          </cell>
          <cell r="AF28">
            <v>279.350281</v>
          </cell>
          <cell r="AG28">
            <v>279.69216899999998</v>
          </cell>
          <cell r="AH28">
            <v>280.25091600000002</v>
          </cell>
          <cell r="AI28">
            <v>-1.2713E-2</v>
          </cell>
        </row>
        <row r="62">
          <cell r="C62">
            <v>8.9409000000000002E-2</v>
          </cell>
        </row>
        <row r="63">
          <cell r="C63">
            <v>0.92732700000000001</v>
          </cell>
        </row>
      </sheetData>
      <sheetData sheetId="6"/>
      <sheetData sheetId="7">
        <row r="1"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  <row r="64">
          <cell r="A64" t="str">
            <v>United States</v>
          </cell>
          <cell r="B64" t="str">
            <v>Air Travel: Travel Demand: Revenue Ton Miles: Freight: US: High oil and gas supply</v>
          </cell>
          <cell r="C64" t="str">
            <v>57-AEO2020.76.highogs-d112619a</v>
          </cell>
          <cell r="D64" t="str">
            <v>billion miles</v>
          </cell>
          <cell r="E64">
            <v>37.599032999999999</v>
          </cell>
          <cell r="F64">
            <v>37.699356000000002</v>
          </cell>
          <cell r="G64">
            <v>36.927132</v>
          </cell>
          <cell r="H64">
            <v>36.703147999999999</v>
          </cell>
          <cell r="I64">
            <v>36.967593999999998</v>
          </cell>
          <cell r="J64">
            <v>37.303066000000001</v>
          </cell>
          <cell r="K64">
            <v>37.611958000000001</v>
          </cell>
          <cell r="L64">
            <v>38.198112000000002</v>
          </cell>
          <cell r="M64">
            <v>38.870167000000002</v>
          </cell>
          <cell r="N64">
            <v>39.352409000000002</v>
          </cell>
          <cell r="O64">
            <v>39.656612000000003</v>
          </cell>
          <cell r="P64">
            <v>39.579884</v>
          </cell>
          <cell r="Q64">
            <v>39.684184999999999</v>
          </cell>
          <cell r="R64">
            <v>39.678477999999998</v>
          </cell>
          <cell r="S64">
            <v>39.665160999999998</v>
          </cell>
          <cell r="T64">
            <v>39.581394000000003</v>
          </cell>
          <cell r="U64">
            <v>39.535313000000002</v>
          </cell>
          <cell r="V64">
            <v>39.462372000000002</v>
          </cell>
          <cell r="W64">
            <v>39.521683000000003</v>
          </cell>
          <cell r="X64">
            <v>39.362358</v>
          </cell>
          <cell r="Y64">
            <v>39.245784999999998</v>
          </cell>
          <cell r="Z64">
            <v>39.187595000000002</v>
          </cell>
          <cell r="AA64">
            <v>39.247580999999997</v>
          </cell>
          <cell r="AB64">
            <v>39.204383999999997</v>
          </cell>
          <cell r="AC64">
            <v>39.167019000000003</v>
          </cell>
          <cell r="AD64">
            <v>39.129683999999997</v>
          </cell>
          <cell r="AE64">
            <v>39.033023999999997</v>
          </cell>
          <cell r="AF64">
            <v>38.955317999999998</v>
          </cell>
          <cell r="AG64">
            <v>38.899033000000003</v>
          </cell>
          <cell r="AH64">
            <v>38.950684000000003</v>
          </cell>
          <cell r="AI64">
            <v>39.015663000000004</v>
          </cell>
          <cell r="AJ64">
            <v>38.854889</v>
          </cell>
          <cell r="AK64">
            <v>1E-3</v>
          </cell>
        </row>
      </sheetData>
      <sheetData sheetId="8">
        <row r="5">
          <cell r="B5" t="str">
            <v>full name</v>
          </cell>
          <cell r="C5" t="str">
            <v>api key</v>
          </cell>
          <cell r="D5" t="str">
            <v>units</v>
          </cell>
          <cell r="E5">
            <v>2019</v>
          </cell>
          <cell r="F5">
            <v>2020</v>
          </cell>
          <cell r="G5">
            <v>2021</v>
          </cell>
          <cell r="H5">
            <v>2022</v>
          </cell>
          <cell r="I5">
            <v>2023</v>
          </cell>
          <cell r="J5">
            <v>2024</v>
          </cell>
          <cell r="K5">
            <v>2025</v>
          </cell>
          <cell r="L5">
            <v>2026</v>
          </cell>
          <cell r="M5">
            <v>2027</v>
          </cell>
          <cell r="N5">
            <v>2028</v>
          </cell>
          <cell r="O5">
            <v>2029</v>
          </cell>
          <cell r="P5">
            <v>2030</v>
          </cell>
          <cell r="Q5">
            <v>2031</v>
          </cell>
          <cell r="R5">
            <v>2032</v>
          </cell>
          <cell r="S5">
            <v>2033</v>
          </cell>
          <cell r="T5">
            <v>2034</v>
          </cell>
          <cell r="U5">
            <v>2035</v>
          </cell>
          <cell r="V5">
            <v>2036</v>
          </cell>
          <cell r="W5">
            <v>2037</v>
          </cell>
          <cell r="X5">
            <v>2038</v>
          </cell>
          <cell r="Y5">
            <v>2039</v>
          </cell>
          <cell r="Z5">
            <v>2040</v>
          </cell>
          <cell r="AA5">
            <v>2041</v>
          </cell>
          <cell r="AB5">
            <v>2042</v>
          </cell>
          <cell r="AC5">
            <v>2043</v>
          </cell>
          <cell r="AD5">
            <v>2044</v>
          </cell>
          <cell r="AE5">
            <v>2045</v>
          </cell>
          <cell r="AF5">
            <v>2046</v>
          </cell>
          <cell r="AG5">
            <v>2047</v>
          </cell>
          <cell r="AH5">
            <v>2048</v>
          </cell>
          <cell r="AI5">
            <v>2049</v>
          </cell>
          <cell r="AJ5">
            <v>2050</v>
          </cell>
          <cell r="AK5" t="str">
            <v>Growth (2019-2050)</v>
          </cell>
        </row>
        <row r="18">
          <cell r="A18" t="str">
            <v>Light Medium Subtotal</v>
          </cell>
          <cell r="B18" t="str">
            <v>Freight: Truck Stock: Vehicle Miles Traveled: Light Medium: High oil and gas supply</v>
          </cell>
          <cell r="C18" t="str">
            <v>58-AEO2020.15.highogs-d112619a</v>
          </cell>
          <cell r="D18" t="str">
            <v>billion miles</v>
          </cell>
          <cell r="E18">
            <v>62.116385999999999</v>
          </cell>
          <cell r="F18">
            <v>62.943370999999999</v>
          </cell>
          <cell r="G18">
            <v>64.743599000000003</v>
          </cell>
          <cell r="H18">
            <v>65.987815999999995</v>
          </cell>
          <cell r="I18">
            <v>67.351500999999999</v>
          </cell>
          <cell r="J18">
            <v>68.471275000000006</v>
          </cell>
          <cell r="K18">
            <v>69.755111999999997</v>
          </cell>
          <cell r="L18">
            <v>71.038391000000004</v>
          </cell>
          <cell r="M18">
            <v>72.446449000000001</v>
          </cell>
          <cell r="N18">
            <v>73.775642000000005</v>
          </cell>
          <cell r="O18">
            <v>75.160049000000001</v>
          </cell>
          <cell r="P18">
            <v>76.423125999999996</v>
          </cell>
          <cell r="Q18">
            <v>78.130523999999994</v>
          </cell>
          <cell r="R18">
            <v>79.665405000000007</v>
          </cell>
          <cell r="S18">
            <v>81.316840999999997</v>
          </cell>
          <cell r="T18">
            <v>82.870200999999994</v>
          </cell>
          <cell r="U18">
            <v>84.601653999999996</v>
          </cell>
          <cell r="V18">
            <v>86.379333000000003</v>
          </cell>
          <cell r="W18">
            <v>87.914253000000002</v>
          </cell>
          <cell r="X18">
            <v>89.408103999999994</v>
          </cell>
          <cell r="Y18">
            <v>90.855507000000003</v>
          </cell>
          <cell r="Z18">
            <v>92.309944000000002</v>
          </cell>
          <cell r="AA18">
            <v>93.781006000000005</v>
          </cell>
          <cell r="AB18">
            <v>95.266006000000004</v>
          </cell>
          <cell r="AC18">
            <v>96.675811999999993</v>
          </cell>
          <cell r="AD18">
            <v>98.248458999999997</v>
          </cell>
          <cell r="AE18">
            <v>99.922531000000006</v>
          </cell>
          <cell r="AF18">
            <v>101.865318</v>
          </cell>
          <cell r="AG18">
            <v>103.506516</v>
          </cell>
          <cell r="AH18">
            <v>105.487534</v>
          </cell>
          <cell r="AI18">
            <v>107.584824</v>
          </cell>
          <cell r="AJ18">
            <v>109.87376399999999</v>
          </cell>
          <cell r="AK18">
            <v>1.9E-2</v>
          </cell>
        </row>
        <row r="29">
          <cell r="A29" t="str">
            <v>Medium Subtotal</v>
          </cell>
          <cell r="B29" t="str">
            <v>Freight: Truck Stock: Vehicle Miles Traveled: Medium: High oil and gas supply</v>
          </cell>
          <cell r="C29" t="str">
            <v>58-AEO2020.26.highogs-d112619a</v>
          </cell>
          <cell r="D29" t="str">
            <v>billion miles</v>
          </cell>
          <cell r="E29">
            <v>54.603447000000003</v>
          </cell>
          <cell r="F29">
            <v>54.781798999999999</v>
          </cell>
          <cell r="G29">
            <v>55.515346999999998</v>
          </cell>
          <cell r="H29">
            <v>56.481617</v>
          </cell>
          <cell r="I29">
            <v>57.581673000000002</v>
          </cell>
          <cell r="J29">
            <v>58.430546</v>
          </cell>
          <cell r="K29">
            <v>59.386108</v>
          </cell>
          <cell r="L29">
            <v>60.457507999999997</v>
          </cell>
          <cell r="M29">
            <v>61.768149999999999</v>
          </cell>
          <cell r="N29">
            <v>63.112183000000002</v>
          </cell>
          <cell r="O29">
            <v>64.546806000000004</v>
          </cell>
          <cell r="P29">
            <v>65.847083999999995</v>
          </cell>
          <cell r="Q29">
            <v>67.496689000000003</v>
          </cell>
          <cell r="R29">
            <v>69.079162999999994</v>
          </cell>
          <cell r="S29">
            <v>70.779044999999996</v>
          </cell>
          <cell r="T29">
            <v>72.377150999999998</v>
          </cell>
          <cell r="U29">
            <v>74.105148</v>
          </cell>
          <cell r="V29">
            <v>75.981803999999997</v>
          </cell>
          <cell r="W29">
            <v>77.792572000000007</v>
          </cell>
          <cell r="X29">
            <v>79.667381000000006</v>
          </cell>
          <cell r="Y29">
            <v>81.581305999999998</v>
          </cell>
          <cell r="Z29">
            <v>83.595695000000006</v>
          </cell>
          <cell r="AA29">
            <v>85.681190000000001</v>
          </cell>
          <cell r="AB29">
            <v>87.862358</v>
          </cell>
          <cell r="AC29">
            <v>90.121964000000006</v>
          </cell>
          <cell r="AD29">
            <v>92.640227999999993</v>
          </cell>
          <cell r="AE29">
            <v>95.345427999999998</v>
          </cell>
          <cell r="AF29">
            <v>98.375381000000004</v>
          </cell>
          <cell r="AG29">
            <v>101.10974899999999</v>
          </cell>
          <cell r="AH29">
            <v>104.14670599999999</v>
          </cell>
          <cell r="AI29">
            <v>107.31989299999999</v>
          </cell>
          <cell r="AJ29">
            <v>110.55276499999999</v>
          </cell>
          <cell r="AK29">
            <v>2.3E-2</v>
          </cell>
        </row>
        <row r="40">
          <cell r="A40" t="str">
            <v>Heavy Subtotal</v>
          </cell>
          <cell r="B40" t="str">
            <v>Freight: Truck Stock: Vehicle Miles Traveled: Heavy: High oil and gas supply</v>
          </cell>
          <cell r="C40" t="str">
            <v>58-AEO2020.37.highogs-d112619a</v>
          </cell>
          <cell r="D40" t="str">
            <v>billion miles</v>
          </cell>
          <cell r="E40">
            <v>187.57427999999999</v>
          </cell>
          <cell r="F40">
            <v>189.93634</v>
          </cell>
          <cell r="G40">
            <v>192.67484999999999</v>
          </cell>
          <cell r="H40">
            <v>195.238831</v>
          </cell>
          <cell r="I40">
            <v>197.73292499999999</v>
          </cell>
          <cell r="J40">
            <v>198.88999899999999</v>
          </cell>
          <cell r="K40">
            <v>200.11705000000001</v>
          </cell>
          <cell r="L40">
            <v>201.199692</v>
          </cell>
          <cell r="M40">
            <v>202.49142499999999</v>
          </cell>
          <cell r="N40">
            <v>203.39149499999999</v>
          </cell>
          <cell r="O40">
            <v>204.320618</v>
          </cell>
          <cell r="P40">
            <v>204.68647799999999</v>
          </cell>
          <cell r="Q40">
            <v>206.036835</v>
          </cell>
          <cell r="R40">
            <v>206.859329</v>
          </cell>
          <cell r="S40">
            <v>207.93722500000001</v>
          </cell>
          <cell r="T40">
            <v>208.573792</v>
          </cell>
          <cell r="U40">
            <v>209.42460600000001</v>
          </cell>
          <cell r="V40">
            <v>210.416504</v>
          </cell>
          <cell r="W40">
            <v>211.109589</v>
          </cell>
          <cell r="X40">
            <v>211.91996800000001</v>
          </cell>
          <cell r="Y40">
            <v>212.676163</v>
          </cell>
          <cell r="Z40">
            <v>213.60458399999999</v>
          </cell>
          <cell r="AA40">
            <v>214.56098900000001</v>
          </cell>
          <cell r="AB40">
            <v>215.668274</v>
          </cell>
          <cell r="AC40">
            <v>216.67707799999999</v>
          </cell>
          <cell r="AD40">
            <v>218.04837000000001</v>
          </cell>
          <cell r="AE40">
            <v>219.66639699999999</v>
          </cell>
          <cell r="AF40">
            <v>221.832581</v>
          </cell>
          <cell r="AG40">
            <v>223.127869</v>
          </cell>
          <cell r="AH40">
            <v>224.901825</v>
          </cell>
          <cell r="AI40">
            <v>226.75671399999999</v>
          </cell>
          <cell r="AJ40">
            <v>228.51850899999999</v>
          </cell>
          <cell r="AK40">
            <v>6.0000000000000001E-3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Presentation Figures"/>
      <sheetName val="CV Prices"/>
      <sheetName val="PV Prices"/>
      <sheetName val="Calculated Market Shares - CVs"/>
      <sheetName val="Calculated Market Shares - PVs"/>
      <sheetName val="Control Levers Inputs"/>
      <sheetName val="Logit Function Inputs"/>
      <sheetName val="Assumptions Summary and Inputs"/>
      <sheetName val="ACCII Inputs"/>
      <sheetName val="ACT Inputs"/>
      <sheetName val="Scenario Descriptions"/>
      <sheetName val="TCO Cost Calcs CVs--&gt;"/>
      <sheetName val="CV EV Subsidies"/>
      <sheetName val="New CV Purchase Prices"/>
      <sheetName val="CV Annual Mileage"/>
      <sheetName val="CV Discounted Annual Costs"/>
      <sheetName val="CV Efficiencies"/>
      <sheetName val="TCO Cost Calcs PVs--&gt;"/>
      <sheetName val="PV EV Subsidies"/>
      <sheetName val="New PV Purchase Prices"/>
      <sheetName val="ICCT Vehicle Purchase Prices"/>
      <sheetName val="Range Anxiety &amp; Charging Time"/>
      <sheetName val="PV Discounted Annual Costs"/>
      <sheetName val="Battery Pack Estimates"/>
      <sheetName val="Vehicle Mfg. Capacity Calcs"/>
      <sheetName val="MSRP Cap Calcs --&gt;"/>
      <sheetName val="MSRP Multiplier"/>
      <sheetName val="2021 Sales by Make and Model"/>
      <sheetName val="State and Non-IRA $ Calcs --&gt;"/>
      <sheetName val="State Baseline "/>
      <sheetName val="Federal Baseline Calcs - BAU"/>
      <sheetName val="PEV Sales by Manufacturer"/>
      <sheetName val="Entities of Concern Calcs"/>
      <sheetName val="Avg EV Battery kWh Calcs"/>
      <sheetName val="AGI Cap Calcs --&gt;"/>
      <sheetName val="Market Shares by Income"/>
      <sheetName val="AGI Sales Adjustment Estimate"/>
      <sheetName val="AGI Sales Brackets"/>
      <sheetName val="Minerals Calcs --&gt;"/>
      <sheetName val="MInerals Incentive Estimate"/>
      <sheetName val="Critical Mineral Requirements"/>
      <sheetName val="Mineral Value by Country Status"/>
      <sheetName val="Mineral Share by Country Status"/>
      <sheetName val="U.S. Trade Relations"/>
      <sheetName val="Mineral Cost Data"/>
      <sheetName val="Lithium"/>
      <sheetName val="Cobalt"/>
      <sheetName val="Manganese"/>
      <sheetName val="Iron Ore"/>
      <sheetName val="Phosphate Rock"/>
      <sheetName val="Nickel"/>
      <sheetName val="Aluminum"/>
      <sheetName val="Silicon"/>
      <sheetName val="Graphite"/>
      <sheetName val="EV Mineral Demand by Year"/>
      <sheetName val="calcs"/>
      <sheetName val="crosswalk"/>
      <sheetName val="EPS outputs"/>
      <sheetName val="Anode cap"/>
      <sheetName val="183, 185_edited"/>
      <sheetName val="184_edited"/>
      <sheetName val="187"/>
      <sheetName val="183, 185"/>
      <sheetName val="184"/>
      <sheetName val="188"/>
      <sheetName val="189"/>
      <sheetName val="190"/>
      <sheetName val="191"/>
      <sheetName val="192"/>
      <sheetName val="193"/>
      <sheetName val="195"/>
      <sheetName val="196"/>
      <sheetName val="Sensitivities--&gt;"/>
      <sheetName val="Calculated Market Shares - CV L"/>
      <sheetName val="Calculated Market Shares - CV H"/>
      <sheetName val="Calculated Market Shares-PV L "/>
      <sheetName val="Calculated Market Shares-PV H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 t="str">
            <v>IRA-Moderate</v>
          </cell>
        </row>
        <row r="9">
          <cell r="B9" t="str">
            <v>BAU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1</v>
          </cell>
        </row>
        <row r="24">
          <cell r="B24">
            <v>0.15</v>
          </cell>
        </row>
        <row r="25">
          <cell r="B25">
            <v>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4">
          <cell r="A94" t="str">
            <v>car</v>
          </cell>
          <cell r="B94">
            <v>0.26967960760811566</v>
          </cell>
        </row>
        <row r="95">
          <cell r="A95" t="str">
            <v>crossover</v>
          </cell>
          <cell r="B95">
            <v>0.35313092081261371</v>
          </cell>
        </row>
        <row r="96">
          <cell r="A96" t="str">
            <v>SUV</v>
          </cell>
          <cell r="B96">
            <v>0.23075099694560849</v>
          </cell>
        </row>
        <row r="97">
          <cell r="A97" t="str">
            <v>pickup</v>
          </cell>
          <cell r="B97">
            <v>0.14643847463366214</v>
          </cell>
        </row>
        <row r="155">
          <cell r="B155">
            <v>2023</v>
          </cell>
          <cell r="C155">
            <v>2024</v>
          </cell>
          <cell r="D155">
            <v>2025</v>
          </cell>
          <cell r="E155">
            <v>2026</v>
          </cell>
          <cell r="F155">
            <v>2027</v>
          </cell>
          <cell r="G155">
            <v>2028</v>
          </cell>
          <cell r="H155">
            <v>2029</v>
          </cell>
          <cell r="I155">
            <v>2030</v>
          </cell>
          <cell r="J155">
            <v>2031</v>
          </cell>
          <cell r="K155">
            <v>2032</v>
          </cell>
          <cell r="L155">
            <v>2033</v>
          </cell>
          <cell r="M155">
            <v>2034</v>
          </cell>
          <cell r="N155">
            <v>2035</v>
          </cell>
        </row>
        <row r="156">
          <cell r="A156" t="str">
            <v>Electric car (150 mile)</v>
          </cell>
          <cell r="B156">
            <v>1.5743509572182787E-2</v>
          </cell>
          <cell r="C156">
            <v>1.3494436776156674E-2</v>
          </cell>
          <cell r="D156">
            <v>1.1245363980130561E-2</v>
          </cell>
          <cell r="E156">
            <v>8.9962911841044487E-3</v>
          </cell>
          <cell r="F156">
            <v>6.7472183880783361E-3</v>
          </cell>
          <cell r="G156">
            <v>4.4981455920522235E-3</v>
          </cell>
          <cell r="H156">
            <v>2.2490727960261113E-3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Electric car (200 mile)</v>
          </cell>
          <cell r="B157">
            <v>4.139374333614574E-2</v>
          </cell>
          <cell r="C157">
            <v>3.5480351430982063E-2</v>
          </cell>
          <cell r="D157">
            <v>2.9566959525818386E-2</v>
          </cell>
          <cell r="E157">
            <v>2.3653567620654709E-2</v>
          </cell>
          <cell r="F157">
            <v>1.7740175715491031E-2</v>
          </cell>
          <cell r="G157">
            <v>1.1826783810327354E-2</v>
          </cell>
          <cell r="H157">
            <v>5.9133919051636771E-3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Electric car (250 mile)</v>
          </cell>
          <cell r="B158">
            <v>3.0007644482691258E-2</v>
          </cell>
          <cell r="C158">
            <v>2.5720838128021079E-2</v>
          </cell>
          <cell r="D158">
            <v>2.14340317733509E-2</v>
          </cell>
          <cell r="E158">
            <v>1.7147225418680721E-2</v>
          </cell>
          <cell r="F158">
            <v>1.2860419064010541E-2</v>
          </cell>
          <cell r="G158">
            <v>8.573612709340362E-3</v>
          </cell>
          <cell r="H158">
            <v>4.2868063546701819E-3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Electric car (300 mile)</v>
          </cell>
          <cell r="B159">
            <v>0.18239650256933107</v>
          </cell>
          <cell r="C159">
            <v>0.19486551757487172</v>
          </cell>
          <cell r="D159">
            <v>0.20733453258041237</v>
          </cell>
          <cell r="E159">
            <v>0.21980354758595302</v>
          </cell>
          <cell r="F159">
            <v>0.23227256259149368</v>
          </cell>
          <cell r="G159">
            <v>0.24474157759703433</v>
          </cell>
          <cell r="H159">
            <v>0.25721059260257501</v>
          </cell>
          <cell r="I159">
            <v>0.26967960760811566</v>
          </cell>
          <cell r="J159">
            <v>0.26967960760811566</v>
          </cell>
          <cell r="K159">
            <v>0.26967960760811566</v>
          </cell>
          <cell r="L159">
            <v>0.26967960760811566</v>
          </cell>
          <cell r="M159">
            <v>0.26967960760811566</v>
          </cell>
          <cell r="N159">
            <v>0.26967960760811566</v>
          </cell>
        </row>
        <row r="160">
          <cell r="A160" t="str">
            <v>Electric car (350 mile)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Electric car (400 mile)</v>
          </cell>
          <cell r="B161">
            <v>1.3820764776479024E-4</v>
          </cell>
          <cell r="C161">
            <v>1.1846369808410592E-4</v>
          </cell>
          <cell r="D161">
            <v>9.8719748403421607E-5</v>
          </cell>
          <cell r="E161">
            <v>7.8975798722737291E-5</v>
          </cell>
          <cell r="F161">
            <v>5.9231849042052975E-5</v>
          </cell>
          <cell r="G161">
            <v>3.9487899361368659E-5</v>
          </cell>
          <cell r="H161">
            <v>1.974394968068434E-5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Crossover (150 mile)</v>
          </cell>
          <cell r="B162">
            <v>1.4489596068269685E-2</v>
          </cell>
          <cell r="C162">
            <v>1.2419653772802589E-2</v>
          </cell>
          <cell r="D162">
            <v>1.0349711477335492E-2</v>
          </cell>
          <cell r="E162">
            <v>8.2797691818683947E-3</v>
          </cell>
          <cell r="F162">
            <v>6.2098268864012969E-3</v>
          </cell>
          <cell r="G162">
            <v>4.1398845909341991E-3</v>
          </cell>
          <cell r="H162">
            <v>2.0699422954671013E-3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Crossover (200 mile)</v>
          </cell>
          <cell r="B163">
            <v>2.5478550938905331E-2</v>
          </cell>
          <cell r="C163">
            <v>2.1838757947633142E-2</v>
          </cell>
          <cell r="D163">
            <v>1.8198964956360954E-2</v>
          </cell>
          <cell r="E163">
            <v>1.4559171965088763E-2</v>
          </cell>
          <cell r="F163">
            <v>1.0919378973816573E-2</v>
          </cell>
          <cell r="G163">
            <v>7.2795859825443825E-3</v>
          </cell>
          <cell r="H163">
            <v>3.6397929912721926E-3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Crossover (250 mile)</v>
          </cell>
          <cell r="B164">
            <v>0.31316277380543872</v>
          </cell>
          <cell r="C164">
            <v>0.26842523469037605</v>
          </cell>
          <cell r="D164">
            <v>0.22368769557531337</v>
          </cell>
          <cell r="E164">
            <v>0.1789501564602507</v>
          </cell>
          <cell r="F164">
            <v>0.13421261734518802</v>
          </cell>
          <cell r="G164">
            <v>8.9475078230125349E-2</v>
          </cell>
          <cell r="H164">
            <v>4.4737539115062674E-2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Crossover (300 mile)</v>
          </cell>
          <cell r="B165">
            <v>0</v>
          </cell>
          <cell r="C165">
            <v>5.044727440180196E-2</v>
          </cell>
          <cell r="D165">
            <v>0.10089454880360392</v>
          </cell>
          <cell r="E165">
            <v>0.15134182320540587</v>
          </cell>
          <cell r="F165">
            <v>0.20178909760720784</v>
          </cell>
          <cell r="G165">
            <v>0.25223637200900978</v>
          </cell>
          <cell r="H165">
            <v>0.30268364641081175</v>
          </cell>
          <cell r="I165">
            <v>0.35313092081261371</v>
          </cell>
          <cell r="J165">
            <v>0.35313092081261371</v>
          </cell>
          <cell r="K165">
            <v>0.35313092081261371</v>
          </cell>
          <cell r="L165">
            <v>0.35313092081261371</v>
          </cell>
          <cell r="M165">
            <v>0.35313092081261371</v>
          </cell>
          <cell r="N165">
            <v>0.35313092081261371</v>
          </cell>
        </row>
        <row r="166">
          <cell r="A166" t="str">
            <v>Crossover (350 mile)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Crossover (400 mile)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Sport utilty vehicle (150 mile)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Sport utility vehicle (200 mile)</v>
          </cell>
          <cell r="B169">
            <v>0.22250495737585202</v>
          </cell>
          <cell r="C169">
            <v>0.19071853489358745</v>
          </cell>
          <cell r="D169">
            <v>0.15893211241132288</v>
          </cell>
          <cell r="E169">
            <v>0.12714568992905831</v>
          </cell>
          <cell r="F169">
            <v>9.5359267446793738E-2</v>
          </cell>
          <cell r="G169">
            <v>6.3572844964529168E-2</v>
          </cell>
          <cell r="H169">
            <v>3.1786422482264591E-2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Sport utility vehicle (250 mile)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Sport utility vehicle (300 mile)</v>
          </cell>
          <cell r="B171">
            <v>8.2460395697564557E-3</v>
          </cell>
          <cell r="C171">
            <v>4.0032462052021031E-2</v>
          </cell>
          <cell r="D171">
            <v>7.1818884534285615E-2</v>
          </cell>
          <cell r="E171">
            <v>0.10360530701655019</v>
          </cell>
          <cell r="F171">
            <v>0.13539172949881476</v>
          </cell>
          <cell r="G171">
            <v>0.16717815198107933</v>
          </cell>
          <cell r="H171">
            <v>0.1989645744633439</v>
          </cell>
          <cell r="I171">
            <v>0.23075099694560847</v>
          </cell>
          <cell r="J171">
            <v>0.23075099694560847</v>
          </cell>
          <cell r="K171">
            <v>0.23075099694560847</v>
          </cell>
          <cell r="L171">
            <v>0.23075099694560847</v>
          </cell>
          <cell r="M171">
            <v>0.23075099694560847</v>
          </cell>
          <cell r="N171">
            <v>0.23075099694560847</v>
          </cell>
        </row>
        <row r="172">
          <cell r="A172" t="str">
            <v>Sport utility vehicle (350 mile)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Sport utility vehicle (400 mile)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Pickup (150 mile)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Pickup (200 mile)</v>
          </cell>
          <cell r="B175">
            <v>1.1253108263051894E-2</v>
          </cell>
          <cell r="C175">
            <v>9.6455213683301951E-3</v>
          </cell>
          <cell r="D175">
            <v>8.0379344736084962E-3</v>
          </cell>
          <cell r="E175">
            <v>6.4303475788867973E-3</v>
          </cell>
          <cell r="F175">
            <v>4.8227606841650984E-3</v>
          </cell>
          <cell r="G175">
            <v>3.2151737894433995E-3</v>
          </cell>
          <cell r="H175">
            <v>1.6075868947217004E-3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Pickup (250 mile)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 t="str">
            <v>Pickup (300 mile)</v>
          </cell>
          <cell r="B177">
            <v>0.13518536637061024</v>
          </cell>
          <cell r="C177">
            <v>0.13679295326533195</v>
          </cell>
          <cell r="D177">
            <v>0.13840054016005365</v>
          </cell>
          <cell r="E177">
            <v>0.14000812705477536</v>
          </cell>
          <cell r="F177">
            <v>0.14161571394949707</v>
          </cell>
          <cell r="G177">
            <v>0.14322330084421878</v>
          </cell>
          <cell r="H177">
            <v>0.14483088773894048</v>
          </cell>
          <cell r="I177">
            <v>0.14643847463366214</v>
          </cell>
          <cell r="J177">
            <v>0.14643847463366214</v>
          </cell>
          <cell r="K177">
            <v>0.14643847463366214</v>
          </cell>
          <cell r="L177">
            <v>0.14643847463366214</v>
          </cell>
          <cell r="M177">
            <v>0.14643847463366214</v>
          </cell>
          <cell r="N177">
            <v>0.14643847463366214</v>
          </cell>
        </row>
        <row r="178">
          <cell r="A178" t="str">
            <v>Pickup (350 mile)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Pickup (400 mile)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3">
          <cell r="B183">
            <v>2023</v>
          </cell>
          <cell r="C183">
            <v>2024</v>
          </cell>
          <cell r="D183">
            <v>2025</v>
          </cell>
          <cell r="E183">
            <v>2026</v>
          </cell>
          <cell r="F183">
            <v>2027</v>
          </cell>
          <cell r="G183">
            <v>2028</v>
          </cell>
          <cell r="H183">
            <v>2029</v>
          </cell>
          <cell r="I183">
            <v>2030</v>
          </cell>
          <cell r="J183">
            <v>2031</v>
          </cell>
          <cell r="K183">
            <v>2032</v>
          </cell>
          <cell r="L183">
            <v>2033</v>
          </cell>
          <cell r="M183">
            <v>2034</v>
          </cell>
          <cell r="N183">
            <v>2035</v>
          </cell>
        </row>
        <row r="184">
          <cell r="A184" t="str">
            <v>PHEV car (20 mile)</v>
          </cell>
          <cell r="B184">
            <v>0.15702187976112436</v>
          </cell>
          <cell r="C184">
            <v>0.13459018265239231</v>
          </cell>
          <cell r="D184">
            <v>0.11215848554366026</v>
          </cell>
          <cell r="E184">
            <v>8.9726788434928206E-2</v>
          </cell>
          <cell r="F184">
            <v>6.7295091326196155E-2</v>
          </cell>
          <cell r="G184">
            <v>4.4863394217464103E-2</v>
          </cell>
          <cell r="H184">
            <v>2.2431697108732052E-2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PHEV car (30 mile)</v>
          </cell>
          <cell r="B185">
            <v>7.9108038871276412E-4</v>
          </cell>
          <cell r="C185">
            <v>6.7806890461094072E-4</v>
          </cell>
          <cell r="D185">
            <v>5.6505742050911732E-4</v>
          </cell>
          <cell r="E185">
            <v>4.5204593640729387E-4</v>
          </cell>
          <cell r="F185">
            <v>3.3903445230547041E-4</v>
          </cell>
          <cell r="G185">
            <v>2.2602296820364696E-4</v>
          </cell>
          <cell r="H185">
            <v>1.1301148410182352E-4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A186" t="str">
            <v>PHEV car (40 mile)</v>
          </cell>
          <cell r="B186">
            <v>5.6381905712010877E-2</v>
          </cell>
          <cell r="C186">
            <v>4.8327347753152179E-2</v>
          </cell>
          <cell r="D186">
            <v>4.0272789794293481E-2</v>
          </cell>
          <cell r="E186">
            <v>3.2218231835434784E-2</v>
          </cell>
          <cell r="F186">
            <v>2.4163673876576086E-2</v>
          </cell>
          <cell r="G186">
            <v>1.6109115917717388E-2</v>
          </cell>
          <cell r="H186">
            <v>8.0545579588586925E-3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 t="str">
            <v>PHEV car (50 mile)</v>
          </cell>
          <cell r="B187">
            <v>5.5484741746267663E-2</v>
          </cell>
          <cell r="C187">
            <v>8.6084008297960229E-2</v>
          </cell>
          <cell r="D187">
            <v>0.1166832748496528</v>
          </cell>
          <cell r="E187">
            <v>0.14728254140134536</v>
          </cell>
          <cell r="F187">
            <v>0.17788180795303793</v>
          </cell>
          <cell r="G187">
            <v>0.2084810745047305</v>
          </cell>
          <cell r="H187">
            <v>0.23908034105642306</v>
          </cell>
          <cell r="I187">
            <v>0.26967960760811566</v>
          </cell>
          <cell r="J187">
            <v>0.26967960760811566</v>
          </cell>
          <cell r="K187">
            <v>0.26967960760811566</v>
          </cell>
          <cell r="L187">
            <v>0.26967960760811566</v>
          </cell>
          <cell r="M187">
            <v>0.26967960760811566</v>
          </cell>
          <cell r="N187">
            <v>0.26967960760811566</v>
          </cell>
        </row>
        <row r="188">
          <cell r="A188" t="str">
            <v>PHEV car (60 mile)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 t="str">
            <v>PHEV car (70 mile)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 t="str">
            <v>PHEV crossover (20 mile)</v>
          </cell>
          <cell r="B190">
            <v>0.35313092081261371</v>
          </cell>
          <cell r="C190">
            <v>0.30268364641081175</v>
          </cell>
          <cell r="D190">
            <v>0.25223637200900978</v>
          </cell>
          <cell r="E190">
            <v>0.20178909760720781</v>
          </cell>
          <cell r="F190">
            <v>0.15134182320540585</v>
          </cell>
          <cell r="G190">
            <v>0.10089454880360388</v>
          </cell>
          <cell r="H190">
            <v>5.0447274401801918E-2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PHEV crossover (30 mile)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PHEV crossover (40 mile)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PHEV crossover (50 mile)</v>
          </cell>
          <cell r="B193">
            <v>0</v>
          </cell>
          <cell r="C193">
            <v>5.044727440180196E-2</v>
          </cell>
          <cell r="D193">
            <v>0.10089454880360392</v>
          </cell>
          <cell r="E193">
            <v>0.15134182320540587</v>
          </cell>
          <cell r="F193">
            <v>0.20178909760720784</v>
          </cell>
          <cell r="G193">
            <v>0.25223637200900978</v>
          </cell>
          <cell r="H193">
            <v>0.30268364641081175</v>
          </cell>
          <cell r="I193">
            <v>0.35313092081261371</v>
          </cell>
          <cell r="J193">
            <v>0.35313092081261371</v>
          </cell>
          <cell r="K193">
            <v>0.35313092081261371</v>
          </cell>
          <cell r="L193">
            <v>0.35313092081261371</v>
          </cell>
          <cell r="M193">
            <v>0.35313092081261371</v>
          </cell>
          <cell r="N193">
            <v>0.35313092081261371</v>
          </cell>
        </row>
        <row r="194">
          <cell r="A194" t="str">
            <v>PHEV crossover (60 mile)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PHEV crossover (70 mile)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PHEV SUV (20 mile)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PHEV SUV (30 mile)</v>
          </cell>
          <cell r="B197">
            <v>0.21279231397621926</v>
          </cell>
          <cell r="C197">
            <v>0.1823934119796165</v>
          </cell>
          <cell r="D197">
            <v>0.15199450998301375</v>
          </cell>
          <cell r="E197">
            <v>0.121595607986411</v>
          </cell>
          <cell r="F197">
            <v>9.1196705989808252E-2</v>
          </cell>
          <cell r="G197">
            <v>6.0797803993205501E-2</v>
          </cell>
          <cell r="H197">
            <v>3.0398901996602751E-2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PHEV SUV (40 mile)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PHEV SUV (50 mile)</v>
          </cell>
          <cell r="B199">
            <v>0</v>
          </cell>
          <cell r="C199">
            <v>3.2964428135086925E-2</v>
          </cell>
          <cell r="D199">
            <v>6.592885627017385E-2</v>
          </cell>
          <cell r="E199">
            <v>9.8893284405260767E-2</v>
          </cell>
          <cell r="F199">
            <v>0.1318577125403477</v>
          </cell>
          <cell r="G199">
            <v>0.16482214067543463</v>
          </cell>
          <cell r="H199">
            <v>0.19778656881052156</v>
          </cell>
          <cell r="I199">
            <v>0.23075099694560847</v>
          </cell>
          <cell r="J199">
            <v>0.23075099694560847</v>
          </cell>
          <cell r="K199">
            <v>0.23075099694560847</v>
          </cell>
          <cell r="L199">
            <v>0.23075099694560847</v>
          </cell>
          <cell r="M199">
            <v>0.23075099694560847</v>
          </cell>
          <cell r="N199">
            <v>0.23075099694560847</v>
          </cell>
        </row>
        <row r="200">
          <cell r="A200" t="str">
            <v>PHEV SUV (60 mile)</v>
          </cell>
          <cell r="B200">
            <v>1.7958682969389222E-2</v>
          </cell>
          <cell r="C200">
            <v>1.5393156830905048E-2</v>
          </cell>
          <cell r="D200">
            <v>1.2827630692420874E-2</v>
          </cell>
          <cell r="E200">
            <v>1.02621045539367E-2</v>
          </cell>
          <cell r="F200">
            <v>7.6965784154525256E-3</v>
          </cell>
          <cell r="G200">
            <v>5.1310522769683516E-3</v>
          </cell>
          <cell r="H200">
            <v>2.5655261384841771E-3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PHEV SUV (70 mile)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PHEV pickup (20 mile)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 t="str">
            <v>PHEV pickup (30 mile)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 t="str">
            <v>PHEV pickup (40 mile)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PHEV pickup (50 mile)</v>
          </cell>
          <cell r="B205">
            <v>0.14643847463366214</v>
          </cell>
          <cell r="C205">
            <v>0.14643847463366214</v>
          </cell>
          <cell r="D205">
            <v>0.14643847463366214</v>
          </cell>
          <cell r="E205">
            <v>0.14643847463366214</v>
          </cell>
          <cell r="F205">
            <v>0.14643847463366214</v>
          </cell>
          <cell r="G205">
            <v>0.14643847463366214</v>
          </cell>
          <cell r="H205">
            <v>0.14643847463366214</v>
          </cell>
          <cell r="I205">
            <v>0.14643847463366214</v>
          </cell>
          <cell r="J205">
            <v>0.14643847463366214</v>
          </cell>
          <cell r="K205">
            <v>0.14643847463366214</v>
          </cell>
          <cell r="L205">
            <v>0.14643847463366214</v>
          </cell>
          <cell r="M205">
            <v>0.14643847463366214</v>
          </cell>
          <cell r="N205">
            <v>0.14643847463366214</v>
          </cell>
        </row>
        <row r="206">
          <cell r="A206" t="str">
            <v>PHEV pickup (60 mile)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PHEV pickup (70 mile)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0">
          <cell r="J10">
            <v>1.3623613666882177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ta"/>
      <sheetName val="Oil demand"/>
      <sheetName val="Styles"/>
      <sheetName val="ExampleSheet"/>
      <sheetName val="ChartExamples"/>
      <sheetName val="ChartTemplates"/>
      <sheetName val="AddInExamples"/>
      <sheetName val="V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S1-2"/>
      <sheetName val="CS3-5"/>
      <sheetName val="CS6"/>
      <sheetName val="CS7"/>
      <sheetName val="CS8"/>
      <sheetName val="CS9"/>
      <sheetName val="CS10"/>
      <sheetName val="CS11"/>
      <sheetName val="CS12"/>
      <sheetName val="CS13"/>
      <sheetName val="CS14"/>
      <sheetName val="CS15-19"/>
      <sheetName val="CS20-22"/>
      <sheetName val="CS23-26"/>
      <sheetName val="CS28"/>
      <sheetName val="CS29"/>
      <sheetName val="CS30"/>
      <sheetName val="CS31"/>
      <sheetName val="CS32"/>
      <sheetName val="CS33-34"/>
      <sheetName val="CS35"/>
      <sheetName val="CS36"/>
      <sheetName val="CS37"/>
      <sheetName val="CS38-39"/>
      <sheetName val="CS40"/>
      <sheetName val="CS41-42"/>
      <sheetName val="CS43-44"/>
      <sheetName val="CS45-47"/>
      <sheetName val="CS48"/>
      <sheetName val="CS49"/>
      <sheetName val="CS50"/>
      <sheetName val="CN51"/>
      <sheetName val="CN52"/>
      <sheetName val="CS53"/>
      <sheetName val="CS54"/>
      <sheetName val="CS55"/>
      <sheetName val="CS56"/>
      <sheetName val="CS57"/>
      <sheetName val="CS58"/>
      <sheetName val="CS59-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3">
          <cell r="C33" t="str">
            <v>Utility-scale PV &amp; onshore wind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30 Results_Old"/>
      <sheetName val="2030 Results"/>
      <sheetName val="Scenario Descriptions"/>
      <sheetName val="Control Levers &amp; Logit Outputs"/>
      <sheetName val="New Vehicles &amp; BEV Market Share"/>
      <sheetName val="EPS Emissions Results"/>
      <sheetName val="LDV Stock Calculations"/>
      <sheetName val="Results with Constant Policy"/>
      <sheetName val="Calculated Market Shares"/>
      <sheetName val="EV Subsidies"/>
      <sheetName val="Assumptions Summary"/>
      <sheetName val="Entities of Concern Calculation"/>
      <sheetName val="Mineral Incentive Calcs"/>
      <sheetName val="Average EV Battery kWh"/>
      <sheetName val="EPS Data_old"/>
      <sheetName val="EPS Data_new"/>
      <sheetName val="EV Income Sales Adjustment"/>
      <sheetName val="Vehicle Market Share by Income"/>
      <sheetName val="New Vehicle Purchase Prices"/>
      <sheetName val="Range Anxiety &amp; Charging Time"/>
      <sheetName val="Discounted Annual Costs"/>
      <sheetName val="Logit Function Inputs"/>
      <sheetName val="Vehicle Manufacturing Capacity"/>
      <sheetName val="MSRP Multiplier"/>
      <sheetName val="2021 Sales by Make and Model"/>
      <sheetName val="Baseline Calculations &gt;"/>
      <sheetName val="State Baseline "/>
      <sheetName val="Federal Baseline Calcs - BAU"/>
      <sheetName val="Federal Baseline Calcs - 1M cap"/>
      <sheetName val="PEV Sales by Manufacturer"/>
      <sheetName val="Sources"/>
      <sheetName val="2022-07-30 EV Incentive Market "/>
    </sheetNames>
    <sheetDataSet>
      <sheetData sheetId="0"/>
      <sheetData sheetId="1"/>
      <sheetData sheetId="2"/>
      <sheetData sheetId="3">
        <row r="5">
          <cell r="B5">
            <v>150000</v>
          </cell>
        </row>
        <row r="8">
          <cell r="B8" t="str">
            <v>A3</v>
          </cell>
        </row>
      </sheetData>
      <sheetData sheetId="4">
        <row r="20">
          <cell r="D20">
            <v>14050506.367305262</v>
          </cell>
        </row>
      </sheetData>
      <sheetData sheetId="5"/>
      <sheetData sheetId="6"/>
      <sheetData sheetId="7"/>
      <sheetData sheetId="8"/>
      <sheetData sheetId="9">
        <row r="16">
          <cell r="D16">
            <v>1368.5857570401329</v>
          </cell>
        </row>
      </sheetData>
      <sheetData sheetId="10">
        <row r="3">
          <cell r="E3">
            <v>1853123.7407577038</v>
          </cell>
        </row>
      </sheetData>
      <sheetData sheetId="11"/>
      <sheetData sheetId="12"/>
      <sheetData sheetId="13"/>
      <sheetData sheetId="14"/>
      <sheetData sheetId="15"/>
      <sheetData sheetId="16">
        <row r="10">
          <cell r="J10">
            <v>1.3623613666882177</v>
          </cell>
        </row>
      </sheetData>
      <sheetData sheetId="17"/>
      <sheetData sheetId="18">
        <row r="7">
          <cell r="D7">
            <v>43524.1</v>
          </cell>
        </row>
      </sheetData>
      <sheetData sheetId="19">
        <row r="4">
          <cell r="D4">
            <v>8086.3127588086063</v>
          </cell>
        </row>
      </sheetData>
      <sheetData sheetId="20">
        <row r="51">
          <cell r="D51">
            <v>18978.614016131036</v>
          </cell>
        </row>
      </sheetData>
      <sheetData sheetId="21">
        <row r="4">
          <cell r="D4">
            <v>0.33819829193917006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nomy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nsitivity anal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opLeftCell="A52" workbookViewId="0">
      <selection activeCell="A8" sqref="A8:XFD8"/>
    </sheetView>
  </sheetViews>
  <sheetFormatPr defaultRowHeight="14.5"/>
  <cols>
    <col min="2" max="2" width="73.1796875" customWidth="1"/>
  </cols>
  <sheetData>
    <row r="1" spans="1:2">
      <c r="A1" s="1" t="s">
        <v>126</v>
      </c>
    </row>
    <row r="3" spans="1:2">
      <c r="A3" s="1" t="s">
        <v>0</v>
      </c>
      <c r="B3" s="2" t="s">
        <v>2</v>
      </c>
    </row>
    <row r="4" spans="1:2">
      <c r="B4" t="s">
        <v>138</v>
      </c>
    </row>
    <row r="5" spans="1:2">
      <c r="B5" s="3">
        <v>2021</v>
      </c>
    </row>
    <row r="6" spans="1:2">
      <c r="B6" t="s">
        <v>139</v>
      </c>
    </row>
    <row r="7" spans="1:2">
      <c r="B7" s="7" t="s">
        <v>140</v>
      </c>
    </row>
    <row r="9" spans="1:2">
      <c r="B9" s="2" t="s">
        <v>35</v>
      </c>
    </row>
    <row r="10" spans="1:2">
      <c r="B10" t="s">
        <v>34</v>
      </c>
    </row>
    <row r="11" spans="1:2">
      <c r="B11" s="3">
        <v>2013</v>
      </c>
    </row>
    <row r="12" spans="1:2">
      <c r="B12" t="s">
        <v>37</v>
      </c>
    </row>
    <row r="13" spans="1:2">
      <c r="B13" s="7" t="s">
        <v>36</v>
      </c>
    </row>
    <row r="14" spans="1:2">
      <c r="B14" t="s">
        <v>38</v>
      </c>
    </row>
    <row r="16" spans="1:2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4.5"/>
  <cols>
    <col min="12" max="12" width="10.81640625" customWidth="1"/>
    <col min="13" max="13" width="10.26953125" customWidth="1"/>
  </cols>
  <sheetData>
    <row r="1" spans="11:14" s="24" customFormat="1" ht="43.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4.5"/>
  <cols>
    <col min="1" max="1" width="27.54296875" customWidth="1"/>
    <col min="2" max="2" width="12.7265625" bestFit="1" customWidth="1"/>
    <col min="3" max="3" width="19.269531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4.5"/>
  <cols>
    <col min="1" max="1" width="28.179687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08984375" defaultRowHeight="14.5"/>
  <cols>
    <col min="1" max="1" width="16.6328125" customWidth="1"/>
  </cols>
  <sheetData>
    <row r="1" spans="1:33" ht="29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f>(INDEX('[2]AEO 7'!19:19,MATCH([2]About!$B$35,'[2]AEO 7'!$13:$13,0))+INDEX('[2]AEO 49'!18:18,MATCH(B1,'[2]AEO 49'!5:5,0))+INDEX('[2]AEO 49'!29:29,MATCH(B1,'[2]AEO 49'!5:5,0)))*1000000000/SUM('[2]SYVbT-freight'!$B$2:$H$2)</f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f>(INDEX('[2]AEO 49'!40:40,MATCH([2]About!$B$35,'[2]AEO 49'!5:5,0)))*1000000000/SUM('[2]SYVbT-freight'!$B$3:$H$3)</f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f>(INDEX('[2]AEO 47'!64:64,MATCH([2]About!$B$35,'[2]AEO 47'!$1:$1,0))*1000000000)/'[2]SYVbT-freight'!E4/'[2]AVLo-freight'!B4</f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f>INDEX('[2]AEO 7'!27:27,MATCH([2]About!$B$35,'[2]AEO 7'!$13:$13,0))*1000000000/'[2]SYVbT-freight'!E5/'[2]AVLo-freight'!B5</f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f>(INDEX('[2]AEO 7'!28:28,MATCH([2]About!$B$35,'[2]AEO 7'!$13:$13,0))*1000000000/'[2]SYVbT-freight'!E6/'[2]AVLo-freight'!B6)*(('[2]AEO 7'!C62+'[2]AEO 7'!C63)/'[2]AEO 7'!C62)</f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ED36-966C-4592-8348-144B2C889F42}">
  <sheetPr>
    <tabColor theme="5" tint="0.39997558519241921"/>
  </sheetPr>
  <dimension ref="A1:AL222"/>
  <sheetViews>
    <sheetView topLeftCell="A169" workbookViewId="0">
      <selection activeCell="D183" sqref="D183"/>
    </sheetView>
  </sheetViews>
  <sheetFormatPr defaultColWidth="9.1796875" defaultRowHeight="14.5"/>
  <cols>
    <col min="1" max="1" width="85.1796875" style="26" customWidth="1"/>
    <col min="2" max="2" width="14.1796875" style="26" customWidth="1"/>
    <col min="3" max="5" width="9.1796875" style="26"/>
    <col min="6" max="6" width="10" style="26" bestFit="1" customWidth="1"/>
    <col min="7" max="9" width="9.1796875" style="26"/>
    <col min="10" max="10" width="10" style="26" bestFit="1" customWidth="1"/>
    <col min="11" max="27" width="9.1796875" style="26"/>
    <col min="28" max="31" width="9.1796875" style="31"/>
    <col min="32" max="33" width="9.1796875" style="26"/>
    <col min="34" max="37" width="9.1796875" style="31"/>
    <col min="38" max="16384" width="9.1796875" style="26"/>
  </cols>
  <sheetData>
    <row r="1" spans="1:38" ht="15.75" customHeight="1" thickBot="1">
      <c r="A1" s="25" t="s">
        <v>143</v>
      </c>
      <c r="Q1" s="27"/>
      <c r="R1" s="28"/>
      <c r="S1" s="29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1:38" ht="15.75" customHeight="1" thickBot="1">
      <c r="A2" s="32" t="s">
        <v>144</v>
      </c>
      <c r="B2" s="33" t="s">
        <v>145</v>
      </c>
      <c r="C2" s="34" t="s">
        <v>146</v>
      </c>
      <c r="D2" s="35"/>
      <c r="E2" s="35"/>
      <c r="F2" s="35"/>
      <c r="G2" s="34" t="s">
        <v>147</v>
      </c>
      <c r="H2" s="35"/>
      <c r="I2" s="35"/>
      <c r="J2" s="35"/>
      <c r="Q2" s="27"/>
      <c r="R2" s="36"/>
      <c r="S2" s="37" t="s">
        <v>148</v>
      </c>
      <c r="T2" s="29" t="s">
        <v>149</v>
      </c>
      <c r="U2" s="29" t="s">
        <v>150</v>
      </c>
      <c r="V2" s="29" t="s">
        <v>151</v>
      </c>
      <c r="W2" s="29" t="s">
        <v>152</v>
      </c>
      <c r="X2" s="38" t="s">
        <v>149</v>
      </c>
      <c r="Y2" s="29" t="s">
        <v>150</v>
      </c>
      <c r="Z2" s="29" t="s">
        <v>151</v>
      </c>
      <c r="AA2" s="29" t="s">
        <v>152</v>
      </c>
      <c r="AB2" s="38" t="s">
        <v>149</v>
      </c>
      <c r="AC2" s="29" t="s">
        <v>150</v>
      </c>
      <c r="AD2" s="29" t="s">
        <v>151</v>
      </c>
      <c r="AE2" s="29" t="s">
        <v>152</v>
      </c>
      <c r="AL2" s="31"/>
    </row>
    <row r="3" spans="1:38" ht="15" thickBot="1">
      <c r="A3" s="39"/>
      <c r="B3" s="33"/>
      <c r="C3" s="40">
        <v>2020</v>
      </c>
      <c r="D3" s="40">
        <v>2022</v>
      </c>
      <c r="E3" s="40">
        <v>2030</v>
      </c>
      <c r="F3" s="41">
        <v>2035</v>
      </c>
      <c r="G3" s="40">
        <v>2020</v>
      </c>
      <c r="H3" s="40">
        <v>2022</v>
      </c>
      <c r="I3" s="40">
        <v>2030</v>
      </c>
      <c r="J3" s="41">
        <v>2035</v>
      </c>
      <c r="Q3" s="27"/>
      <c r="R3" s="42"/>
      <c r="S3" s="43"/>
      <c r="T3" s="44">
        <v>2022</v>
      </c>
      <c r="U3" s="44">
        <v>2022</v>
      </c>
      <c r="V3" s="44">
        <v>2022</v>
      </c>
      <c r="W3" s="44">
        <v>2022</v>
      </c>
      <c r="X3" s="44">
        <v>2030</v>
      </c>
      <c r="Y3" s="44">
        <v>2030</v>
      </c>
      <c r="Z3" s="44">
        <v>2030</v>
      </c>
      <c r="AA3" s="44">
        <v>2030</v>
      </c>
      <c r="AB3" s="45">
        <v>2035</v>
      </c>
      <c r="AC3" s="45">
        <v>2035</v>
      </c>
      <c r="AD3" s="45">
        <v>2035</v>
      </c>
      <c r="AE3" s="45">
        <v>2035</v>
      </c>
      <c r="AL3" s="31"/>
    </row>
    <row r="4" spans="1:38" ht="20.5" thickBot="1">
      <c r="A4" s="46" t="s">
        <v>149</v>
      </c>
      <c r="B4" s="47" t="s">
        <v>16</v>
      </c>
      <c r="C4" s="48">
        <v>31.3</v>
      </c>
      <c r="D4" s="48">
        <v>33.6</v>
      </c>
      <c r="E4" s="48">
        <v>44.6</v>
      </c>
      <c r="F4" s="48">
        <v>53.3</v>
      </c>
      <c r="G4" s="49"/>
      <c r="H4" s="49"/>
      <c r="I4" s="49"/>
      <c r="J4" s="49"/>
      <c r="Q4" s="27"/>
      <c r="R4" s="50" t="s">
        <v>153</v>
      </c>
      <c r="S4" s="51"/>
      <c r="T4" s="52">
        <v>153</v>
      </c>
      <c r="U4" s="52">
        <v>146</v>
      </c>
      <c r="V4" s="52">
        <v>227</v>
      </c>
      <c r="W4" s="52">
        <v>253</v>
      </c>
      <c r="X4" s="52">
        <v>153</v>
      </c>
      <c r="Y4" s="52">
        <v>146</v>
      </c>
      <c r="Z4" s="52">
        <v>227</v>
      </c>
      <c r="AA4" s="52">
        <v>253</v>
      </c>
      <c r="AB4" s="52">
        <v>152.60842752091946</v>
      </c>
      <c r="AC4" s="52">
        <v>145.98083087539877</v>
      </c>
      <c r="AD4" s="52">
        <v>227.02874406681264</v>
      </c>
      <c r="AE4" s="52">
        <v>252.86951483455164</v>
      </c>
      <c r="AL4" s="31"/>
    </row>
    <row r="5" spans="1:38" ht="20.5" thickBot="1">
      <c r="A5" s="53" t="s">
        <v>150</v>
      </c>
      <c r="B5" s="47" t="s">
        <v>16</v>
      </c>
      <c r="C5" s="54">
        <v>28</v>
      </c>
      <c r="D5" s="54">
        <v>30.1</v>
      </c>
      <c r="E5" s="54">
        <v>40</v>
      </c>
      <c r="F5" s="54">
        <v>47.8</v>
      </c>
      <c r="G5" s="49"/>
      <c r="H5" s="49"/>
      <c r="I5" s="49"/>
      <c r="J5" s="49"/>
      <c r="Q5" s="55"/>
      <c r="R5" s="56" t="s">
        <v>154</v>
      </c>
      <c r="S5" s="57"/>
      <c r="T5" s="58" t="s">
        <v>155</v>
      </c>
      <c r="U5" s="58" t="s">
        <v>155</v>
      </c>
      <c r="V5" s="58" t="s">
        <v>155</v>
      </c>
      <c r="W5" s="58" t="s">
        <v>155</v>
      </c>
      <c r="X5" s="58" t="s">
        <v>155</v>
      </c>
      <c r="Y5" s="58" t="s">
        <v>155</v>
      </c>
      <c r="Z5" s="58" t="s">
        <v>155</v>
      </c>
      <c r="AA5" s="58" t="s">
        <v>155</v>
      </c>
      <c r="AB5" s="58"/>
      <c r="AC5" s="58"/>
      <c r="AD5" s="58"/>
      <c r="AE5" s="58"/>
      <c r="AL5" s="31"/>
    </row>
    <row r="6" spans="1:38" ht="15" thickBot="1">
      <c r="A6" s="46" t="s">
        <v>151</v>
      </c>
      <c r="B6" s="47" t="s">
        <v>16</v>
      </c>
      <c r="C6" s="59">
        <v>21.5</v>
      </c>
      <c r="D6" s="59">
        <v>23</v>
      </c>
      <c r="E6" s="59">
        <v>30.6</v>
      </c>
      <c r="F6" s="59">
        <v>36.6</v>
      </c>
      <c r="G6" s="49"/>
      <c r="H6" s="49"/>
      <c r="I6" s="49"/>
      <c r="J6" s="49"/>
      <c r="Q6" s="55"/>
      <c r="R6" s="50" t="s">
        <v>156</v>
      </c>
      <c r="S6" s="60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L6" s="31"/>
    </row>
    <row r="7" spans="1:38" ht="15" thickBot="1">
      <c r="A7" s="53" t="s">
        <v>152</v>
      </c>
      <c r="B7" s="47" t="s">
        <v>16</v>
      </c>
      <c r="C7" s="54">
        <v>19</v>
      </c>
      <c r="D7" s="54">
        <v>20.399999999999999</v>
      </c>
      <c r="E7" s="54">
        <v>27.2</v>
      </c>
      <c r="F7" s="54">
        <v>32.5</v>
      </c>
      <c r="G7" s="49"/>
      <c r="H7" s="49"/>
      <c r="I7" s="49"/>
      <c r="J7" s="49"/>
      <c r="Q7" s="27"/>
      <c r="R7" s="56" t="s">
        <v>157</v>
      </c>
      <c r="S7" s="47" t="s">
        <v>158</v>
      </c>
      <c r="T7" s="52">
        <v>0.27</v>
      </c>
      <c r="U7" s="52">
        <v>0.32</v>
      </c>
      <c r="V7" s="52">
        <v>0.37</v>
      </c>
      <c r="W7" s="52">
        <v>0.45</v>
      </c>
      <c r="X7" s="52">
        <v>0.19</v>
      </c>
      <c r="Y7" s="52">
        <v>0.2</v>
      </c>
      <c r="Z7" s="52">
        <v>0.24</v>
      </c>
      <c r="AA7" s="52">
        <v>0.31</v>
      </c>
      <c r="AB7" s="62">
        <v>0.18426701437307363</v>
      </c>
      <c r="AC7" s="62">
        <v>0.19574832681316678</v>
      </c>
      <c r="AD7" s="62">
        <v>0.23764303932196376</v>
      </c>
      <c r="AE7" s="62">
        <v>0.30309995733807726</v>
      </c>
      <c r="AL7" s="31"/>
    </row>
    <row r="8" spans="1:38" ht="15" thickBot="1">
      <c r="A8" s="46" t="s">
        <v>149</v>
      </c>
      <c r="B8" s="47" t="s">
        <v>158</v>
      </c>
      <c r="C8" s="49"/>
      <c r="D8" s="59">
        <f>INDEX($T$7:$W$12,MATCH($B8,$S$7:$S$12,0),MATCH($A8,$T$2:$W$2,0))</f>
        <v>0.27</v>
      </c>
      <c r="E8" s="59">
        <f>INDEX($X$7:$AA$12,MATCH($B8,$S$7:$S$12,0),MATCH($A8,$X$2:$AA$2,0))</f>
        <v>0.19</v>
      </c>
      <c r="F8" s="63">
        <f>INDEX($AB$7:$AE$12,MATCH($B8,$S$7:$S$12,0),MATCH($A8,$AB$2:$AE$2,0))</f>
        <v>0.18426701437307363</v>
      </c>
      <c r="G8" s="49"/>
      <c r="H8" s="59">
        <f>INDEX($T$13:$W$18,MATCH($B8,$S$13:$S$18,0),MATCH($A8,$T$2:$W$2,0))</f>
        <v>41</v>
      </c>
      <c r="I8" s="59">
        <f>INDEX($X$13:$AA$18,MATCH($B8,$S$13:$S$18,0),MATCH($A8,$X$2:$AA$2,0))</f>
        <v>27</v>
      </c>
      <c r="J8" s="59">
        <f>INDEX($AB$13:$AE$18,MATCH($B8,$S$13:$S$18,0),MATCH($A8,$X$2:$AA$2,0))</f>
        <v>26.364357441070538</v>
      </c>
      <c r="Q8" s="27"/>
      <c r="R8" s="56" t="s">
        <v>159</v>
      </c>
      <c r="S8" s="47" t="s">
        <v>160</v>
      </c>
      <c r="T8" s="64">
        <v>0.28000000000000003</v>
      </c>
      <c r="U8" s="64">
        <v>0.33</v>
      </c>
      <c r="V8" s="64">
        <v>0.38</v>
      </c>
      <c r="W8" s="64">
        <v>0.46</v>
      </c>
      <c r="X8" s="64">
        <v>0.2</v>
      </c>
      <c r="Y8" s="64">
        <v>0.21</v>
      </c>
      <c r="Z8" s="64">
        <v>0.26</v>
      </c>
      <c r="AA8" s="64">
        <v>0.33</v>
      </c>
      <c r="AB8" s="65">
        <v>0.19456292552209251</v>
      </c>
      <c r="AC8" s="65">
        <v>0.20646960386579979</v>
      </c>
      <c r="AD8" s="65">
        <v>0.25035718310927135</v>
      </c>
      <c r="AE8" s="65">
        <v>0.31939450393345609</v>
      </c>
      <c r="AL8" s="31"/>
    </row>
    <row r="9" spans="1:38" ht="15" thickBot="1">
      <c r="A9" s="53" t="s">
        <v>149</v>
      </c>
      <c r="B9" s="47" t="s">
        <v>160</v>
      </c>
      <c r="C9" s="49"/>
      <c r="D9" s="54">
        <f t="shared" ref="D9:D31" si="0">INDEX($T$7:$W$12,MATCH($B9,$S$7:$S$12,0),MATCH($A9,$T$2:$W$2,0))</f>
        <v>0.28000000000000003</v>
      </c>
      <c r="E9" s="54">
        <f t="shared" ref="E9:E31" si="1">INDEX($X$7:$AA$12,MATCH($B9,$S$7:$S$12,0),MATCH($A9,$X$2:$AA$2,0))</f>
        <v>0.2</v>
      </c>
      <c r="F9" s="66">
        <f t="shared" ref="F9:F31" si="2">INDEX($AB$7:$AE$12,MATCH($B9,$S$7:$S$12,0),MATCH($A9,$AB$2:$AE$2,0))</f>
        <v>0.19456292552209251</v>
      </c>
      <c r="G9" s="49"/>
      <c r="H9" s="59">
        <f t="shared" ref="H9:H31" si="3">INDEX($T$13:$W$18,MATCH($B9,$S$13:$S$18,0),MATCH($A9,$T$2:$W$2,0))</f>
        <v>56</v>
      </c>
      <c r="I9" s="59">
        <f t="shared" ref="I9:I31" si="4">INDEX($X$13:$AA$18,MATCH($B9,$S$13:$S$18,0),MATCH($A9,$X$2:$AA$2,0))</f>
        <v>38</v>
      </c>
      <c r="J9" s="59">
        <f t="shared" ref="J9:J31" si="5">INDEX($AB$13:$AE$18,MATCH($B9,$S$13:$S$18,0),MATCH($A9,$X$2:$AA$2,0))</f>
        <v>37.116619638060733</v>
      </c>
      <c r="Q9" s="27"/>
      <c r="R9" s="67"/>
      <c r="S9" s="47" t="s">
        <v>161</v>
      </c>
      <c r="T9" s="52">
        <v>0.28000000000000003</v>
      </c>
      <c r="U9" s="52">
        <v>0.34</v>
      </c>
      <c r="V9" s="52">
        <v>0.39</v>
      </c>
      <c r="W9" s="52">
        <v>0.47</v>
      </c>
      <c r="X9" s="52">
        <v>0.21</v>
      </c>
      <c r="Y9" s="52">
        <v>0.22</v>
      </c>
      <c r="Z9" s="52">
        <v>0.27</v>
      </c>
      <c r="AA9" s="52">
        <v>0.35</v>
      </c>
      <c r="AB9" s="62">
        <v>0.20543412024396976</v>
      </c>
      <c r="AC9" s="62">
        <v>0.21777809299585213</v>
      </c>
      <c r="AD9" s="62">
        <v>0.26375154649276639</v>
      </c>
      <c r="AE9" s="62">
        <v>0.33656503959554668</v>
      </c>
      <c r="AL9" s="31"/>
    </row>
    <row r="10" spans="1:38" ht="15" thickBot="1">
      <c r="A10" s="46" t="s">
        <v>149</v>
      </c>
      <c r="B10" s="47" t="s">
        <v>161</v>
      </c>
      <c r="C10" s="49"/>
      <c r="D10" s="59">
        <f t="shared" si="0"/>
        <v>0.28000000000000003</v>
      </c>
      <c r="E10" s="59">
        <f t="shared" si="1"/>
        <v>0.21</v>
      </c>
      <c r="F10" s="63">
        <f t="shared" si="2"/>
        <v>0.20543412024396976</v>
      </c>
      <c r="G10" s="49"/>
      <c r="H10" s="59">
        <f t="shared" si="3"/>
        <v>72</v>
      </c>
      <c r="I10" s="59">
        <f t="shared" si="4"/>
        <v>50</v>
      </c>
      <c r="J10" s="59">
        <f t="shared" si="5"/>
        <v>48.988136365869714</v>
      </c>
      <c r="Q10" s="27"/>
      <c r="R10" s="67"/>
      <c r="S10" s="47" t="s">
        <v>162</v>
      </c>
      <c r="T10" s="64">
        <v>0.28999999999999998</v>
      </c>
      <c r="U10" s="64">
        <v>0.35</v>
      </c>
      <c r="V10" s="64">
        <v>0.4</v>
      </c>
      <c r="W10" s="64">
        <v>0.48</v>
      </c>
      <c r="X10" s="64">
        <v>0.22</v>
      </c>
      <c r="Y10" s="64">
        <v>0.24</v>
      </c>
      <c r="Z10" s="64">
        <v>0.28000000000000003</v>
      </c>
      <c r="AA10" s="64">
        <v>0.36</v>
      </c>
      <c r="AB10" s="65">
        <v>0.21691274248249151</v>
      </c>
      <c r="AC10" s="65">
        <v>0.22970595623235948</v>
      </c>
      <c r="AD10" s="65">
        <v>0.27786252191119876</v>
      </c>
      <c r="AE10" s="65">
        <v>0.35465865718701378</v>
      </c>
      <c r="AL10" s="31"/>
    </row>
    <row r="11" spans="1:38" ht="15" thickBot="1">
      <c r="A11" s="53" t="s">
        <v>149</v>
      </c>
      <c r="B11" s="47" t="s">
        <v>162</v>
      </c>
      <c r="C11" s="49"/>
      <c r="D11" s="54">
        <f t="shared" si="0"/>
        <v>0.28999999999999998</v>
      </c>
      <c r="E11" s="54">
        <f t="shared" si="1"/>
        <v>0.22</v>
      </c>
      <c r="F11" s="66">
        <f t="shared" si="2"/>
        <v>0.21691274248249151</v>
      </c>
      <c r="G11" s="49"/>
      <c r="H11" s="59">
        <f t="shared" si="3"/>
        <v>88</v>
      </c>
      <c r="I11" s="59">
        <f t="shared" si="4"/>
        <v>64</v>
      </c>
      <c r="J11" s="59">
        <f t="shared" si="5"/>
        <v>62.070415541143731</v>
      </c>
      <c r="Q11" s="27"/>
      <c r="R11" s="67"/>
      <c r="S11" s="47" t="s">
        <v>163</v>
      </c>
      <c r="T11" s="52">
        <v>0.3</v>
      </c>
      <c r="U11" s="52">
        <v>0.36</v>
      </c>
      <c r="V11" s="52">
        <v>0.4</v>
      </c>
      <c r="W11" s="52">
        <v>0.49</v>
      </c>
      <c r="X11" s="52">
        <v>0.23</v>
      </c>
      <c r="Y11" s="52">
        <v>0.25</v>
      </c>
      <c r="Z11" s="52">
        <v>0.3</v>
      </c>
      <c r="AA11" s="52">
        <v>0.38</v>
      </c>
      <c r="AB11" s="62">
        <v>0.22903273222285869</v>
      </c>
      <c r="AC11" s="62">
        <v>0.24228711714188639</v>
      </c>
      <c r="AD11" s="62">
        <v>0.29272844883572613</v>
      </c>
      <c r="AE11" s="62">
        <v>0.37372498126617681</v>
      </c>
      <c r="AL11" s="31"/>
    </row>
    <row r="12" spans="1:38" ht="15" thickBot="1">
      <c r="A12" s="46" t="s">
        <v>149</v>
      </c>
      <c r="B12" s="47" t="s">
        <v>163</v>
      </c>
      <c r="C12" s="49"/>
      <c r="D12" s="59">
        <f t="shared" si="0"/>
        <v>0.3</v>
      </c>
      <c r="E12" s="59">
        <f t="shared" si="1"/>
        <v>0.23</v>
      </c>
      <c r="F12" s="63">
        <f t="shared" si="2"/>
        <v>0.22903273222285869</v>
      </c>
      <c r="G12" s="49"/>
      <c r="H12" s="59">
        <f t="shared" si="3"/>
        <v>105</v>
      </c>
      <c r="I12" s="59">
        <f t="shared" si="4"/>
        <v>78</v>
      </c>
      <c r="J12" s="59">
        <f t="shared" si="5"/>
        <v>76.461696757477441</v>
      </c>
      <c r="Q12" s="27"/>
      <c r="R12" s="68"/>
      <c r="S12" s="47" t="s">
        <v>164</v>
      </c>
      <c r="T12" s="64">
        <v>0.31</v>
      </c>
      <c r="U12" s="64">
        <v>0.36</v>
      </c>
      <c r="V12" s="64">
        <v>0.41</v>
      </c>
      <c r="W12" s="64">
        <v>0.5</v>
      </c>
      <c r="X12" s="64">
        <v>0.25</v>
      </c>
      <c r="Y12" s="64">
        <v>0.26</v>
      </c>
      <c r="Z12" s="64">
        <v>0.32</v>
      </c>
      <c r="AA12" s="64">
        <v>0.4</v>
      </c>
      <c r="AB12" s="65">
        <v>0.24115272196322587</v>
      </c>
      <c r="AC12" s="65">
        <v>0.25486827805141332</v>
      </c>
      <c r="AD12" s="65">
        <v>0.30759437576025339</v>
      </c>
      <c r="AE12" s="65">
        <v>0.3927913053453399</v>
      </c>
      <c r="AL12" s="31"/>
    </row>
    <row r="13" spans="1:38" ht="22.5" thickBot="1">
      <c r="A13" s="53" t="s">
        <v>149</v>
      </c>
      <c r="B13" s="47" t="s">
        <v>164</v>
      </c>
      <c r="C13" s="49"/>
      <c r="D13" s="54">
        <f t="shared" si="0"/>
        <v>0.31</v>
      </c>
      <c r="E13" s="54">
        <f t="shared" si="1"/>
        <v>0.25</v>
      </c>
      <c r="F13" s="66">
        <f t="shared" si="2"/>
        <v>0.24115272196322587</v>
      </c>
      <c r="G13" s="49"/>
      <c r="H13" s="59">
        <f t="shared" si="3"/>
        <v>123</v>
      </c>
      <c r="I13" s="59">
        <f t="shared" si="4"/>
        <v>94</v>
      </c>
      <c r="J13" s="59">
        <f t="shared" si="5"/>
        <v>92.009038533661567</v>
      </c>
      <c r="Q13" s="27"/>
      <c r="R13" s="56" t="s">
        <v>165</v>
      </c>
      <c r="S13" s="47" t="s">
        <v>158</v>
      </c>
      <c r="T13" s="52">
        <v>41</v>
      </c>
      <c r="U13" s="52">
        <v>50</v>
      </c>
      <c r="V13" s="52">
        <v>57</v>
      </c>
      <c r="W13" s="52">
        <v>70</v>
      </c>
      <c r="X13" s="52">
        <v>27</v>
      </c>
      <c r="Y13" s="52">
        <v>29</v>
      </c>
      <c r="Z13" s="52">
        <v>35</v>
      </c>
      <c r="AA13" s="52">
        <v>45</v>
      </c>
      <c r="AB13" s="62">
        <v>26.364357441070538</v>
      </c>
      <c r="AC13" s="62">
        <v>28.007068297883862</v>
      </c>
      <c r="AD13" s="62">
        <v>34.001234856834813</v>
      </c>
      <c r="AE13" s="62">
        <v>43.366609280678752</v>
      </c>
      <c r="AL13" s="31"/>
    </row>
    <row r="14" spans="1:38" ht="15" thickBot="1">
      <c r="A14" s="46" t="s">
        <v>150</v>
      </c>
      <c r="B14" s="47" t="s">
        <v>158</v>
      </c>
      <c r="C14" s="49"/>
      <c r="D14" s="59">
        <f t="shared" si="0"/>
        <v>0.32</v>
      </c>
      <c r="E14" s="59">
        <f t="shared" si="1"/>
        <v>0.2</v>
      </c>
      <c r="F14" s="63">
        <f t="shared" si="2"/>
        <v>0.19574832681316678</v>
      </c>
      <c r="G14" s="49"/>
      <c r="H14" s="59">
        <f t="shared" si="3"/>
        <v>50</v>
      </c>
      <c r="I14" s="59">
        <f t="shared" si="4"/>
        <v>29</v>
      </c>
      <c r="J14" s="59">
        <f t="shared" si="5"/>
        <v>28.007068297883862</v>
      </c>
      <c r="Q14" s="27"/>
      <c r="R14" s="56" t="s">
        <v>166</v>
      </c>
      <c r="S14" s="47" t="s">
        <v>160</v>
      </c>
      <c r="T14" s="64">
        <v>56</v>
      </c>
      <c r="U14" s="64">
        <v>67</v>
      </c>
      <c r="V14" s="64">
        <v>77</v>
      </c>
      <c r="W14" s="64">
        <v>94</v>
      </c>
      <c r="X14" s="64">
        <v>38</v>
      </c>
      <c r="Y14" s="64">
        <v>41</v>
      </c>
      <c r="Z14" s="64">
        <v>49</v>
      </c>
      <c r="AA14" s="64">
        <v>63</v>
      </c>
      <c r="AB14" s="65">
        <v>37.116619638060733</v>
      </c>
      <c r="AC14" s="65">
        <v>39.388047506706428</v>
      </c>
      <c r="AD14" s="65">
        <v>47.760447239307148</v>
      </c>
      <c r="AE14" s="65">
        <v>60.930643827305474</v>
      </c>
    </row>
    <row r="15" spans="1:38" ht="15" thickBot="1">
      <c r="A15" s="53" t="s">
        <v>150</v>
      </c>
      <c r="B15" s="47" t="s">
        <v>160</v>
      </c>
      <c r="C15" s="49"/>
      <c r="D15" s="54">
        <f t="shared" si="0"/>
        <v>0.33</v>
      </c>
      <c r="E15" s="54">
        <f t="shared" si="1"/>
        <v>0.21</v>
      </c>
      <c r="F15" s="66">
        <f t="shared" si="2"/>
        <v>0.20646960386579979</v>
      </c>
      <c r="G15" s="49"/>
      <c r="H15" s="59">
        <f t="shared" si="3"/>
        <v>67</v>
      </c>
      <c r="I15" s="59">
        <f t="shared" si="4"/>
        <v>41</v>
      </c>
      <c r="J15" s="59">
        <f t="shared" si="5"/>
        <v>39.388047506706428</v>
      </c>
      <c r="Q15" s="27"/>
      <c r="R15" s="67"/>
      <c r="S15" s="47" t="s">
        <v>161</v>
      </c>
      <c r="T15" s="52">
        <v>72</v>
      </c>
      <c r="U15" s="52">
        <v>86</v>
      </c>
      <c r="V15" s="52">
        <v>98</v>
      </c>
      <c r="W15" s="52">
        <v>119</v>
      </c>
      <c r="X15" s="52">
        <v>50</v>
      </c>
      <c r="Y15" s="52">
        <v>53</v>
      </c>
      <c r="Z15" s="52">
        <v>64</v>
      </c>
      <c r="AA15" s="52">
        <v>82</v>
      </c>
      <c r="AB15" s="62">
        <v>48.988136365869714</v>
      </c>
      <c r="AC15" s="62">
        <v>51.931699099010892</v>
      </c>
      <c r="AD15" s="62">
        <v>62.894599548275075</v>
      </c>
      <c r="AE15" s="62">
        <v>80.257817134322678</v>
      </c>
    </row>
    <row r="16" spans="1:38" ht="15" thickBot="1">
      <c r="A16" s="46" t="s">
        <v>150</v>
      </c>
      <c r="B16" s="47" t="s">
        <v>161</v>
      </c>
      <c r="C16" s="49"/>
      <c r="D16" s="59">
        <f t="shared" si="0"/>
        <v>0.34</v>
      </c>
      <c r="E16" s="59">
        <f t="shared" si="1"/>
        <v>0.22</v>
      </c>
      <c r="F16" s="63">
        <f t="shared" si="2"/>
        <v>0.21777809299585213</v>
      </c>
      <c r="G16" s="49"/>
      <c r="H16" s="59">
        <f t="shared" si="3"/>
        <v>86</v>
      </c>
      <c r="I16" s="59">
        <f t="shared" si="4"/>
        <v>53</v>
      </c>
      <c r="J16" s="59">
        <f t="shared" si="5"/>
        <v>51.931699099010892</v>
      </c>
      <c r="Q16" s="27"/>
      <c r="R16" s="67"/>
      <c r="S16" s="47" t="s">
        <v>162</v>
      </c>
      <c r="T16" s="64">
        <v>88</v>
      </c>
      <c r="U16" s="64">
        <v>105</v>
      </c>
      <c r="V16" s="64">
        <v>119</v>
      </c>
      <c r="W16" s="64">
        <v>144</v>
      </c>
      <c r="X16" s="64">
        <v>64</v>
      </c>
      <c r="Y16" s="64">
        <v>67</v>
      </c>
      <c r="Z16" s="64">
        <v>82</v>
      </c>
      <c r="AA16" s="64">
        <v>104</v>
      </c>
      <c r="AB16" s="65">
        <v>62.070415541143731</v>
      </c>
      <c r="AC16" s="65">
        <v>65.731242860336721</v>
      </c>
      <c r="AD16" s="65">
        <v>79.51142934689689</v>
      </c>
      <c r="AE16" s="65">
        <v>101.48693882582241</v>
      </c>
    </row>
    <row r="17" spans="1:31" ht="15" thickBot="1">
      <c r="A17" s="53" t="s">
        <v>150</v>
      </c>
      <c r="B17" s="47" t="s">
        <v>162</v>
      </c>
      <c r="C17" s="49"/>
      <c r="D17" s="54">
        <f t="shared" si="0"/>
        <v>0.35</v>
      </c>
      <c r="E17" s="54">
        <f t="shared" si="1"/>
        <v>0.24</v>
      </c>
      <c r="F17" s="66">
        <f t="shared" si="2"/>
        <v>0.22970595623235948</v>
      </c>
      <c r="G17" s="49"/>
      <c r="H17" s="59">
        <f t="shared" si="3"/>
        <v>105</v>
      </c>
      <c r="I17" s="59">
        <f t="shared" si="4"/>
        <v>67</v>
      </c>
      <c r="J17" s="59">
        <f t="shared" si="5"/>
        <v>65.731242860336721</v>
      </c>
      <c r="Q17" s="27"/>
      <c r="R17" s="67"/>
      <c r="S17" s="47" t="s">
        <v>163</v>
      </c>
      <c r="T17" s="52">
        <v>105</v>
      </c>
      <c r="U17" s="52">
        <v>125</v>
      </c>
      <c r="V17" s="52">
        <v>141</v>
      </c>
      <c r="W17" s="52">
        <v>170</v>
      </c>
      <c r="X17" s="52">
        <v>78</v>
      </c>
      <c r="Y17" s="52">
        <v>83</v>
      </c>
      <c r="Z17" s="52">
        <v>100</v>
      </c>
      <c r="AA17" s="52">
        <v>128</v>
      </c>
      <c r="AB17" s="62">
        <v>76.461696757477441</v>
      </c>
      <c r="AC17" s="62">
        <v>80.886622184291312</v>
      </c>
      <c r="AD17" s="62">
        <v>97.726266765157817</v>
      </c>
      <c r="AE17" s="62">
        <v>124.76664759193905</v>
      </c>
    </row>
    <row r="18" spans="1:31" ht="15" thickBot="1">
      <c r="A18" s="46" t="s">
        <v>150</v>
      </c>
      <c r="B18" s="47" t="s">
        <v>163</v>
      </c>
      <c r="C18" s="49"/>
      <c r="D18" s="59">
        <f t="shared" si="0"/>
        <v>0.36</v>
      </c>
      <c r="E18" s="59">
        <f t="shared" si="1"/>
        <v>0.25</v>
      </c>
      <c r="F18" s="63">
        <f t="shared" si="2"/>
        <v>0.24228711714188639</v>
      </c>
      <c r="G18" s="49"/>
      <c r="H18" s="59">
        <f t="shared" si="3"/>
        <v>125</v>
      </c>
      <c r="I18" s="59">
        <f t="shared" si="4"/>
        <v>83</v>
      </c>
      <c r="J18" s="59">
        <f t="shared" si="5"/>
        <v>80.886622184291312</v>
      </c>
      <c r="Q18" s="69"/>
      <c r="R18" s="68"/>
      <c r="S18" s="47" t="s">
        <v>164</v>
      </c>
      <c r="T18" s="64">
        <v>123</v>
      </c>
      <c r="U18" s="64">
        <v>145</v>
      </c>
      <c r="V18" s="64">
        <v>164</v>
      </c>
      <c r="W18" s="64">
        <v>197</v>
      </c>
      <c r="X18" s="64">
        <v>94</v>
      </c>
      <c r="Y18" s="64">
        <v>100</v>
      </c>
      <c r="Z18" s="64">
        <v>120</v>
      </c>
      <c r="AA18" s="64">
        <v>154</v>
      </c>
      <c r="AB18" s="65">
        <v>92.009038533661567</v>
      </c>
      <c r="AC18" s="65">
        <v>97.242050702693078</v>
      </c>
      <c r="AD18" s="65">
        <v>117.35908490545053</v>
      </c>
      <c r="AE18" s="65">
        <v>149.86499034714507</v>
      </c>
    </row>
    <row r="19" spans="1:31" ht="15" thickBot="1">
      <c r="A19" s="53" t="s">
        <v>150</v>
      </c>
      <c r="B19" s="47" t="s">
        <v>164</v>
      </c>
      <c r="C19" s="49"/>
      <c r="D19" s="54">
        <f t="shared" si="0"/>
        <v>0.36</v>
      </c>
      <c r="E19" s="54">
        <f t="shared" si="1"/>
        <v>0.26</v>
      </c>
      <c r="F19" s="66">
        <f t="shared" si="2"/>
        <v>0.25486827805141332</v>
      </c>
      <c r="G19" s="49"/>
      <c r="H19" s="59">
        <f t="shared" si="3"/>
        <v>145</v>
      </c>
      <c r="I19" s="59">
        <f t="shared" si="4"/>
        <v>100</v>
      </c>
      <c r="J19" s="59">
        <f t="shared" si="5"/>
        <v>97.242050702693078</v>
      </c>
      <c r="R19" s="70" t="s">
        <v>167</v>
      </c>
      <c r="S19" s="47" t="s">
        <v>158</v>
      </c>
      <c r="T19" s="71">
        <v>134</v>
      </c>
      <c r="U19" s="71">
        <v>131</v>
      </c>
      <c r="V19" s="71">
        <v>129</v>
      </c>
      <c r="W19" s="71">
        <v>126</v>
      </c>
      <c r="X19" s="71">
        <v>79</v>
      </c>
      <c r="Y19" s="71">
        <v>78</v>
      </c>
      <c r="Z19" s="71">
        <v>77</v>
      </c>
      <c r="AA19" s="71">
        <v>75</v>
      </c>
      <c r="AB19" s="71">
        <v>67.981962411456095</v>
      </c>
      <c r="AC19" s="71">
        <v>67.521080243364935</v>
      </c>
      <c r="AD19" s="71">
        <v>66.042296957575672</v>
      </c>
      <c r="AE19" s="71">
        <v>64.187199212787178</v>
      </c>
    </row>
    <row r="20" spans="1:31" ht="15" thickBot="1">
      <c r="A20" s="46" t="s">
        <v>151</v>
      </c>
      <c r="B20" s="47" t="s">
        <v>158</v>
      </c>
      <c r="C20" s="49"/>
      <c r="D20" s="59">
        <f t="shared" si="0"/>
        <v>0.37</v>
      </c>
      <c r="E20" s="59">
        <f t="shared" si="1"/>
        <v>0.24</v>
      </c>
      <c r="F20" s="63">
        <f t="shared" si="2"/>
        <v>0.23764303932196376</v>
      </c>
      <c r="G20" s="49"/>
      <c r="H20" s="59">
        <f t="shared" si="3"/>
        <v>57</v>
      </c>
      <c r="I20" s="59">
        <f t="shared" si="4"/>
        <v>35</v>
      </c>
      <c r="J20" s="59">
        <f t="shared" si="5"/>
        <v>34.001234856834813</v>
      </c>
      <c r="R20" s="72" t="s">
        <v>168</v>
      </c>
      <c r="S20" s="47" t="s">
        <v>160</v>
      </c>
      <c r="T20" s="73">
        <v>129</v>
      </c>
      <c r="U20" s="73">
        <v>126</v>
      </c>
      <c r="V20" s="73">
        <v>124</v>
      </c>
      <c r="W20" s="73">
        <v>121</v>
      </c>
      <c r="X20" s="73">
        <v>76</v>
      </c>
      <c r="Y20" s="73">
        <v>75</v>
      </c>
      <c r="Z20" s="73">
        <v>74</v>
      </c>
      <c r="AA20" s="73">
        <v>72</v>
      </c>
      <c r="AB20" s="73">
        <v>65.373832407134955</v>
      </c>
      <c r="AC20" s="73">
        <v>64.92092858816099</v>
      </c>
      <c r="AD20" s="73">
        <v>63.451329560444108</v>
      </c>
      <c r="AE20" s="73">
        <v>61.594360138983198</v>
      </c>
    </row>
    <row r="21" spans="1:31" ht="15" thickBot="1">
      <c r="A21" s="53" t="s">
        <v>151</v>
      </c>
      <c r="B21" s="47" t="s">
        <v>160</v>
      </c>
      <c r="C21" s="49"/>
      <c r="D21" s="54">
        <f t="shared" si="0"/>
        <v>0.38</v>
      </c>
      <c r="E21" s="54">
        <f t="shared" si="1"/>
        <v>0.26</v>
      </c>
      <c r="F21" s="66">
        <f t="shared" si="2"/>
        <v>0.25035718310927135</v>
      </c>
      <c r="G21" s="49"/>
      <c r="H21" s="59">
        <f t="shared" si="3"/>
        <v>77</v>
      </c>
      <c r="I21" s="59">
        <f t="shared" si="4"/>
        <v>49</v>
      </c>
      <c r="J21" s="59">
        <f t="shared" si="5"/>
        <v>47.760447239307148</v>
      </c>
      <c r="R21" s="74"/>
      <c r="S21" s="47" t="s">
        <v>161</v>
      </c>
      <c r="T21" s="71">
        <v>125</v>
      </c>
      <c r="U21" s="71">
        <v>122</v>
      </c>
      <c r="V21" s="71">
        <v>120</v>
      </c>
      <c r="W21" s="71">
        <v>117</v>
      </c>
      <c r="X21" s="71">
        <v>74</v>
      </c>
      <c r="Y21" s="71">
        <v>73</v>
      </c>
      <c r="Z21" s="71">
        <v>71</v>
      </c>
      <c r="AA21" s="71">
        <v>69</v>
      </c>
      <c r="AB21" s="71">
        <v>63.257805748630886</v>
      </c>
      <c r="AC21" s="71">
        <v>62.812880278774088</v>
      </c>
      <c r="AD21" s="71">
        <v>61.352465509129622</v>
      </c>
      <c r="AE21" s="71">
        <v>59.493624410996297</v>
      </c>
    </row>
    <row r="22" spans="1:31" ht="15" thickBot="1">
      <c r="A22" s="46" t="s">
        <v>151</v>
      </c>
      <c r="B22" s="47" t="s">
        <v>161</v>
      </c>
      <c r="C22" s="49"/>
      <c r="D22" s="59">
        <f t="shared" si="0"/>
        <v>0.39</v>
      </c>
      <c r="E22" s="59">
        <f t="shared" si="1"/>
        <v>0.27</v>
      </c>
      <c r="F22" s="63">
        <f t="shared" si="2"/>
        <v>0.26375154649276639</v>
      </c>
      <c r="G22" s="49"/>
      <c r="H22" s="59">
        <f t="shared" si="3"/>
        <v>98</v>
      </c>
      <c r="I22" s="59">
        <f t="shared" si="4"/>
        <v>64</v>
      </c>
      <c r="J22" s="59">
        <f t="shared" si="5"/>
        <v>62.894599548275075</v>
      </c>
      <c r="R22" s="74"/>
      <c r="S22" s="47" t="s">
        <v>162</v>
      </c>
      <c r="T22" s="73">
        <v>122</v>
      </c>
      <c r="U22" s="73">
        <v>119</v>
      </c>
      <c r="V22" s="73">
        <v>117</v>
      </c>
      <c r="W22" s="73">
        <v>117</v>
      </c>
      <c r="X22" s="73">
        <v>71</v>
      </c>
      <c r="Y22" s="73">
        <v>71</v>
      </c>
      <c r="Z22" s="73">
        <v>69</v>
      </c>
      <c r="AA22" s="73">
        <v>67</v>
      </c>
      <c r="AB22" s="73">
        <v>61.453044978037738</v>
      </c>
      <c r="AC22" s="73">
        <v>61.016097857298128</v>
      </c>
      <c r="AD22" s="73">
        <v>59.564867345726057</v>
      </c>
      <c r="AE22" s="73">
        <v>57.704154570920309</v>
      </c>
    </row>
    <row r="23" spans="1:31" ht="15" thickBot="1">
      <c r="A23" s="53" t="s">
        <v>151</v>
      </c>
      <c r="B23" s="47" t="s">
        <v>162</v>
      </c>
      <c r="C23" s="49"/>
      <c r="D23" s="54">
        <f t="shared" si="0"/>
        <v>0.4</v>
      </c>
      <c r="E23" s="54">
        <f t="shared" si="1"/>
        <v>0.28000000000000003</v>
      </c>
      <c r="F23" s="66">
        <f t="shared" si="2"/>
        <v>0.27786252191119876</v>
      </c>
      <c r="G23" s="49"/>
      <c r="H23" s="59">
        <f t="shared" si="3"/>
        <v>119</v>
      </c>
      <c r="I23" s="59">
        <f t="shared" si="4"/>
        <v>82</v>
      </c>
      <c r="J23" s="59">
        <f t="shared" si="5"/>
        <v>79.51142934689689</v>
      </c>
      <c r="R23" s="74"/>
      <c r="S23" s="47" t="s">
        <v>163</v>
      </c>
      <c r="T23" s="71">
        <v>119</v>
      </c>
      <c r="U23" s="71">
        <v>117</v>
      </c>
      <c r="V23" s="71">
        <v>117</v>
      </c>
      <c r="W23" s="71">
        <v>117</v>
      </c>
      <c r="X23" s="71">
        <v>70</v>
      </c>
      <c r="Y23" s="71">
        <v>69</v>
      </c>
      <c r="Z23" s="71">
        <v>67</v>
      </c>
      <c r="AA23" s="71">
        <v>66</v>
      </c>
      <c r="AB23" s="71">
        <v>59.863085888139459</v>
      </c>
      <c r="AC23" s="71">
        <v>59.434117116517037</v>
      </c>
      <c r="AD23" s="71">
        <v>57.992070863017368</v>
      </c>
      <c r="AE23" s="71">
        <v>56.691118280256852</v>
      </c>
    </row>
    <row r="24" spans="1:31" ht="15" thickBot="1">
      <c r="A24" s="46" t="s">
        <v>151</v>
      </c>
      <c r="B24" s="47" t="s">
        <v>163</v>
      </c>
      <c r="C24" s="49"/>
      <c r="D24" s="59">
        <f t="shared" si="0"/>
        <v>0.4</v>
      </c>
      <c r="E24" s="59">
        <f t="shared" si="1"/>
        <v>0.3</v>
      </c>
      <c r="F24" s="63">
        <f t="shared" si="2"/>
        <v>0.29272844883572613</v>
      </c>
      <c r="G24" s="49"/>
      <c r="H24" s="59">
        <f t="shared" si="3"/>
        <v>141</v>
      </c>
      <c r="I24" s="59">
        <f t="shared" si="4"/>
        <v>100</v>
      </c>
      <c r="J24" s="59">
        <f t="shared" si="5"/>
        <v>97.726266765157817</v>
      </c>
      <c r="R24" s="75"/>
      <c r="S24" s="47" t="s">
        <v>164</v>
      </c>
      <c r="T24" s="73">
        <v>117</v>
      </c>
      <c r="U24" s="73">
        <v>117</v>
      </c>
      <c r="V24" s="73">
        <v>117</v>
      </c>
      <c r="W24" s="73">
        <v>117</v>
      </c>
      <c r="X24" s="73">
        <v>68</v>
      </c>
      <c r="Y24" s="73">
        <v>67</v>
      </c>
      <c r="Z24" s="73">
        <v>66</v>
      </c>
      <c r="AA24" s="73">
        <v>66</v>
      </c>
      <c r="AB24" s="73">
        <v>58.451730296944831</v>
      </c>
      <c r="AC24" s="73">
        <v>58.029945052255513</v>
      </c>
      <c r="AD24" s="73">
        <v>56.691118280256852</v>
      </c>
      <c r="AE24" s="73">
        <v>56.691118280256852</v>
      </c>
    </row>
    <row r="25" spans="1:31" ht="15" thickBot="1">
      <c r="A25" s="53" t="s">
        <v>151</v>
      </c>
      <c r="B25" s="47" t="s">
        <v>164</v>
      </c>
      <c r="C25" s="49"/>
      <c r="D25" s="54">
        <f t="shared" si="0"/>
        <v>0.41</v>
      </c>
      <c r="E25" s="54">
        <f t="shared" si="1"/>
        <v>0.32</v>
      </c>
      <c r="F25" s="66">
        <f t="shared" si="2"/>
        <v>0.30759437576025339</v>
      </c>
      <c r="G25" s="49"/>
      <c r="H25" s="59">
        <f t="shared" si="3"/>
        <v>164</v>
      </c>
      <c r="I25" s="59">
        <f t="shared" si="4"/>
        <v>120</v>
      </c>
      <c r="J25" s="59">
        <f t="shared" si="5"/>
        <v>117.35908490545053</v>
      </c>
      <c r="R25" s="56" t="s">
        <v>157</v>
      </c>
      <c r="S25" s="76" t="s">
        <v>169</v>
      </c>
      <c r="T25" s="52">
        <v>0.37</v>
      </c>
      <c r="U25" s="52">
        <v>0.42</v>
      </c>
      <c r="V25" s="77">
        <v>0.54</v>
      </c>
      <c r="W25" s="77">
        <v>0.65</v>
      </c>
      <c r="X25" s="52">
        <v>0.27</v>
      </c>
      <c r="Y25" s="52">
        <v>0.34</v>
      </c>
      <c r="Z25" s="77">
        <v>0.36</v>
      </c>
      <c r="AA25" s="77">
        <v>0.45</v>
      </c>
      <c r="AB25" s="78">
        <v>0.25965854711485653</v>
      </c>
      <c r="AC25" s="78">
        <v>0.32723298206196499</v>
      </c>
      <c r="AD25" s="78">
        <v>0.35528161177705786</v>
      </c>
      <c r="AE25" s="78">
        <v>0.44039766865078672</v>
      </c>
    </row>
    <row r="26" spans="1:31" ht="15" thickBot="1">
      <c r="A26" s="46" t="s">
        <v>152</v>
      </c>
      <c r="B26" s="47" t="s">
        <v>158</v>
      </c>
      <c r="C26" s="49"/>
      <c r="D26" s="59">
        <f t="shared" si="0"/>
        <v>0.45</v>
      </c>
      <c r="E26" s="59">
        <f t="shared" si="1"/>
        <v>0.31</v>
      </c>
      <c r="F26" s="63">
        <f t="shared" si="2"/>
        <v>0.30309995733807726</v>
      </c>
      <c r="G26" s="49"/>
      <c r="H26" s="59">
        <f t="shared" si="3"/>
        <v>70</v>
      </c>
      <c r="I26" s="59">
        <f t="shared" si="4"/>
        <v>45</v>
      </c>
      <c r="J26" s="59">
        <f t="shared" si="5"/>
        <v>43.366609280678752</v>
      </c>
      <c r="R26" s="56" t="s">
        <v>159</v>
      </c>
      <c r="S26" s="76" t="s">
        <v>170</v>
      </c>
      <c r="T26" s="64">
        <v>0.38</v>
      </c>
      <c r="U26" s="64">
        <v>0.42</v>
      </c>
      <c r="V26" s="79">
        <v>0.54</v>
      </c>
      <c r="W26" s="79">
        <v>0.66</v>
      </c>
      <c r="X26" s="64">
        <v>0.27</v>
      </c>
      <c r="Y26" s="64">
        <v>0.34</v>
      </c>
      <c r="Z26" s="79">
        <v>0.37</v>
      </c>
      <c r="AA26" s="79">
        <v>0.45</v>
      </c>
      <c r="AB26" s="80">
        <v>0.26080466170751743</v>
      </c>
      <c r="AC26" s="80">
        <v>0.32867736546512433</v>
      </c>
      <c r="AD26" s="80">
        <v>0.35684979986208809</v>
      </c>
      <c r="AE26" s="80">
        <v>0.4423415530336538</v>
      </c>
    </row>
    <row r="27" spans="1:31" ht="15" thickBot="1">
      <c r="A27" s="53" t="s">
        <v>152</v>
      </c>
      <c r="B27" s="47" t="s">
        <v>160</v>
      </c>
      <c r="C27" s="49"/>
      <c r="D27" s="54">
        <f t="shared" si="0"/>
        <v>0.46</v>
      </c>
      <c r="E27" s="54">
        <f t="shared" si="1"/>
        <v>0.33</v>
      </c>
      <c r="F27" s="66">
        <f t="shared" si="2"/>
        <v>0.31939450393345609</v>
      </c>
      <c r="G27" s="49"/>
      <c r="H27" s="59">
        <f t="shared" si="3"/>
        <v>94</v>
      </c>
      <c r="I27" s="59">
        <f t="shared" si="4"/>
        <v>63</v>
      </c>
      <c r="J27" s="59">
        <f t="shared" si="5"/>
        <v>60.930643827305474</v>
      </c>
      <c r="R27" s="67"/>
      <c r="S27" s="76" t="s">
        <v>171</v>
      </c>
      <c r="T27" s="52">
        <v>0.38</v>
      </c>
      <c r="U27" s="52">
        <v>0.42</v>
      </c>
      <c r="V27" s="77">
        <v>0.54</v>
      </c>
      <c r="W27" s="77">
        <v>0.66</v>
      </c>
      <c r="X27" s="52">
        <v>0.27</v>
      </c>
      <c r="Y27" s="52">
        <v>0.34</v>
      </c>
      <c r="Z27" s="77">
        <v>0.37</v>
      </c>
      <c r="AA27" s="77">
        <v>0.46</v>
      </c>
      <c r="AB27" s="78">
        <v>0.26195583516950538</v>
      </c>
      <c r="AC27" s="78">
        <v>0.33012812427519461</v>
      </c>
      <c r="AD27" s="78">
        <v>0.358424909819201</v>
      </c>
      <c r="AE27" s="78">
        <v>0.44429401758567916</v>
      </c>
    </row>
    <row r="28" spans="1:31" ht="15" thickBot="1">
      <c r="A28" s="46" t="s">
        <v>152</v>
      </c>
      <c r="B28" s="47" t="s">
        <v>161</v>
      </c>
      <c r="C28" s="49"/>
      <c r="D28" s="59">
        <f t="shared" si="0"/>
        <v>0.47</v>
      </c>
      <c r="E28" s="59">
        <f t="shared" si="1"/>
        <v>0.35</v>
      </c>
      <c r="F28" s="63">
        <f t="shared" si="2"/>
        <v>0.33656503959554668</v>
      </c>
      <c r="G28" s="49"/>
      <c r="H28" s="59">
        <f t="shared" si="3"/>
        <v>119</v>
      </c>
      <c r="I28" s="59">
        <f t="shared" si="4"/>
        <v>82</v>
      </c>
      <c r="J28" s="59">
        <f t="shared" si="5"/>
        <v>80.257817134322678</v>
      </c>
      <c r="R28" s="67"/>
      <c r="S28" s="76" t="s">
        <v>172</v>
      </c>
      <c r="T28" s="64">
        <v>0.38</v>
      </c>
      <c r="U28" s="64">
        <v>0.42</v>
      </c>
      <c r="V28" s="79">
        <v>0.55000000000000004</v>
      </c>
      <c r="W28" s="79">
        <v>0.66</v>
      </c>
      <c r="X28" s="64">
        <v>0.27</v>
      </c>
      <c r="Y28" s="64">
        <v>0.34</v>
      </c>
      <c r="Z28" s="79">
        <v>0.37</v>
      </c>
      <c r="AA28" s="79">
        <v>0.46</v>
      </c>
      <c r="AB28" s="80">
        <v>0.26311208983031448</v>
      </c>
      <c r="AC28" s="80">
        <v>0.33158528663277431</v>
      </c>
      <c r="AD28" s="80">
        <v>0.36000697220105377</v>
      </c>
      <c r="AE28" s="80">
        <v>0.44625510017912701</v>
      </c>
    </row>
    <row r="29" spans="1:31" ht="15" thickBot="1">
      <c r="A29" s="53" t="s">
        <v>152</v>
      </c>
      <c r="B29" s="47" t="s">
        <v>162</v>
      </c>
      <c r="C29" s="49"/>
      <c r="D29" s="54">
        <f t="shared" si="0"/>
        <v>0.48</v>
      </c>
      <c r="E29" s="54">
        <f t="shared" si="1"/>
        <v>0.36</v>
      </c>
      <c r="F29" s="66">
        <f t="shared" si="2"/>
        <v>0.35465865718701378</v>
      </c>
      <c r="G29" s="49"/>
      <c r="H29" s="59">
        <f t="shared" si="3"/>
        <v>144</v>
      </c>
      <c r="I29" s="59">
        <f t="shared" si="4"/>
        <v>104</v>
      </c>
      <c r="J29" s="59">
        <f t="shared" si="5"/>
        <v>101.48693882582241</v>
      </c>
      <c r="R29" s="67"/>
      <c r="S29" s="76" t="s">
        <v>173</v>
      </c>
      <c r="T29" s="52">
        <v>0.38</v>
      </c>
      <c r="U29" s="52">
        <v>0.42</v>
      </c>
      <c r="V29" s="77">
        <v>0.55000000000000004</v>
      </c>
      <c r="W29" s="77">
        <v>0.66</v>
      </c>
      <c r="X29" s="52">
        <v>0.27</v>
      </c>
      <c r="Y29" s="52">
        <v>0.34</v>
      </c>
      <c r="Z29" s="77">
        <v>0.37</v>
      </c>
      <c r="AA29" s="77">
        <v>0.46</v>
      </c>
      <c r="AB29" s="78">
        <v>0.2642734481179993</v>
      </c>
      <c r="AC29" s="78">
        <v>0.33304888080267225</v>
      </c>
      <c r="AD29" s="78">
        <v>0.36159601769516109</v>
      </c>
      <c r="AE29" s="78">
        <v>0.44822483885342695</v>
      </c>
    </row>
    <row r="30" spans="1:31" ht="15" thickBot="1">
      <c r="A30" s="46" t="s">
        <v>152</v>
      </c>
      <c r="B30" s="47" t="s">
        <v>163</v>
      </c>
      <c r="C30" s="49"/>
      <c r="D30" s="59">
        <f t="shared" si="0"/>
        <v>0.49</v>
      </c>
      <c r="E30" s="59">
        <f t="shared" si="1"/>
        <v>0.38</v>
      </c>
      <c r="F30" s="63">
        <f t="shared" si="2"/>
        <v>0.37372498126617681</v>
      </c>
      <c r="G30" s="49"/>
      <c r="H30" s="59">
        <f t="shared" si="3"/>
        <v>170</v>
      </c>
      <c r="I30" s="59">
        <f t="shared" si="4"/>
        <v>128</v>
      </c>
      <c r="J30" s="59">
        <f t="shared" si="5"/>
        <v>124.76664759193905</v>
      </c>
      <c r="R30" s="68"/>
      <c r="S30" s="76" t="s">
        <v>174</v>
      </c>
      <c r="T30" s="64">
        <v>0.38</v>
      </c>
      <c r="U30" s="64">
        <v>0.42</v>
      </c>
      <c r="V30" s="79">
        <v>0.55000000000000004</v>
      </c>
      <c r="W30" s="79">
        <v>0.66</v>
      </c>
      <c r="X30" s="64">
        <v>0.27</v>
      </c>
      <c r="Y30" s="64">
        <v>0.34</v>
      </c>
      <c r="Z30" s="79">
        <v>0.37</v>
      </c>
      <c r="AA30" s="79">
        <v>0.46</v>
      </c>
      <c r="AB30" s="80">
        <v>0.26543993255961057</v>
      </c>
      <c r="AC30" s="80">
        <v>0.33451893517445652</v>
      </c>
      <c r="AD30" s="80">
        <v>0.36319207712449003</v>
      </c>
      <c r="AE30" s="80">
        <v>0.45020327181591202</v>
      </c>
    </row>
    <row r="31" spans="1:31" ht="22.5" thickBot="1">
      <c r="A31" s="53" t="s">
        <v>152</v>
      </c>
      <c r="B31" s="47" t="s">
        <v>164</v>
      </c>
      <c r="C31" s="49"/>
      <c r="D31" s="54">
        <f t="shared" si="0"/>
        <v>0.5</v>
      </c>
      <c r="E31" s="54">
        <f t="shared" si="1"/>
        <v>0.4</v>
      </c>
      <c r="F31" s="66">
        <f t="shared" si="2"/>
        <v>0.3927913053453399</v>
      </c>
      <c r="G31" s="49"/>
      <c r="H31" s="59">
        <f t="shared" si="3"/>
        <v>197</v>
      </c>
      <c r="I31" s="59">
        <f t="shared" si="4"/>
        <v>154</v>
      </c>
      <c r="J31" s="59">
        <f t="shared" si="5"/>
        <v>149.86499034714507</v>
      </c>
      <c r="R31" s="56" t="s">
        <v>165</v>
      </c>
      <c r="S31" s="76" t="s">
        <v>169</v>
      </c>
      <c r="T31" s="52">
        <v>8</v>
      </c>
      <c r="U31" s="52">
        <v>9</v>
      </c>
      <c r="V31" s="77">
        <v>12</v>
      </c>
      <c r="W31" s="77">
        <v>14</v>
      </c>
      <c r="X31" s="52">
        <v>6</v>
      </c>
      <c r="Y31" s="52">
        <v>7</v>
      </c>
      <c r="Z31" s="77">
        <v>8</v>
      </c>
      <c r="AA31" s="77">
        <v>10</v>
      </c>
      <c r="AB31" s="78">
        <v>5.4984135454276748</v>
      </c>
      <c r="AC31" s="78">
        <v>6.9293396311130095</v>
      </c>
      <c r="AD31" s="78">
        <v>7.5232848998891342</v>
      </c>
      <c r="AE31" s="78">
        <v>9.3256645451888076</v>
      </c>
    </row>
    <row r="32" spans="1:31" ht="15" thickBot="1">
      <c r="A32" s="46" t="s">
        <v>149</v>
      </c>
      <c r="B32" s="47" t="s">
        <v>169</v>
      </c>
      <c r="C32" s="49"/>
      <c r="D32" s="59">
        <f>INDEX($T$25:$W$30,MATCH($B32,$S$25:$S$30,0),MATCH($A32,$T$2:$W$2,0))</f>
        <v>0.37</v>
      </c>
      <c r="E32" s="59">
        <f>INDEX($X$25:$AA$30,MATCH($B32,$S$25:$S$30,0),MATCH($A32,$X$2:$AA$2,0))</f>
        <v>0.27</v>
      </c>
      <c r="F32" s="63">
        <f>INDEX($AB$25:$AE$30,MATCH($B32,$S$25:$S$30,0),MATCH($A32,$X$2:$AA$2,0))</f>
        <v>0.25965854711485653</v>
      </c>
      <c r="G32" s="49"/>
      <c r="H32" s="59">
        <f>INDEX($T$31:$W$36,MATCH($B32,$S$31:$S$36,0),MATCH($A32,$T$2:$W$2,0))</f>
        <v>8</v>
      </c>
      <c r="I32" s="59">
        <f>INDEX($X$31:$AA$36,MATCH($B32,$S$31:$S$36,0),MATCH($A32,$X$2:$AA$2,0))</f>
        <v>6</v>
      </c>
      <c r="J32" s="59">
        <f>INDEX($AB$31:$AE$36,MATCH($B32,$S$31:$S$36,0),MATCH($A32,$X$2:$AA$2,0))</f>
        <v>5.4984135454276748</v>
      </c>
      <c r="R32" s="56" t="s">
        <v>166</v>
      </c>
      <c r="S32" s="76" t="s">
        <v>170</v>
      </c>
      <c r="T32" s="64">
        <v>12</v>
      </c>
      <c r="U32" s="64">
        <v>14</v>
      </c>
      <c r="V32" s="79">
        <v>18</v>
      </c>
      <c r="W32" s="79">
        <v>22</v>
      </c>
      <c r="X32" s="64">
        <v>8</v>
      </c>
      <c r="Y32" s="64">
        <v>11</v>
      </c>
      <c r="Z32" s="79">
        <v>12</v>
      </c>
      <c r="AA32" s="79">
        <v>14</v>
      </c>
      <c r="AB32" s="80">
        <v>8.2840247350435572</v>
      </c>
      <c r="AC32" s="80">
        <v>10.439887874456501</v>
      </c>
      <c r="AD32" s="80">
        <v>11.334738226681294</v>
      </c>
      <c r="AE32" s="80">
        <v>14.05024106040643</v>
      </c>
    </row>
    <row r="33" spans="1:31" ht="15" thickBot="1">
      <c r="A33" s="53" t="s">
        <v>149</v>
      </c>
      <c r="B33" s="47" t="s">
        <v>170</v>
      </c>
      <c r="C33" s="49"/>
      <c r="D33" s="54">
        <f t="shared" ref="D33:D55" si="6">INDEX($T$25:$W$30,MATCH($B33,$S$25:$S$30,0),MATCH($A33,$T$2:$W$2,0))</f>
        <v>0.38</v>
      </c>
      <c r="E33" s="54">
        <f t="shared" ref="E33:E55" si="7">INDEX($X$25:$AA$30,MATCH($B33,$S$25:$S$30,0),MATCH($A33,$X$2:$AA$2,0))</f>
        <v>0.27</v>
      </c>
      <c r="F33" s="66">
        <f t="shared" ref="F33:F55" si="8">INDEX($AB$25:$AE$30,MATCH($B33,$S$25:$S$30,0),MATCH($A33,$X$2:$AA$2,0))</f>
        <v>0.26080466170751743</v>
      </c>
      <c r="G33" s="49"/>
      <c r="H33" s="59">
        <f t="shared" ref="H33:H55" si="9">INDEX($T$31:$W$36,MATCH($B33,$S$31:$S$36,0),MATCH($A33,$T$2:$W$2,0))</f>
        <v>12</v>
      </c>
      <c r="I33" s="59">
        <f t="shared" ref="I33:I55" si="10">INDEX($X$31:$AA$36,MATCH($B33,$S$31:$S$36,0),MATCH($A33,$X$2:$AA$2,0))</f>
        <v>8</v>
      </c>
      <c r="J33" s="59">
        <f t="shared" ref="J33:J59" si="11">INDEX($AB$31:$AE$36,MATCH($B33,$S$31:$S$36,0),MATCH($A33,$X$2:$AA$2,0))</f>
        <v>8.2840247350435572</v>
      </c>
      <c r="R33" s="67"/>
      <c r="S33" s="76" t="s">
        <v>171</v>
      </c>
      <c r="T33" s="52">
        <v>17</v>
      </c>
      <c r="U33" s="52">
        <v>18</v>
      </c>
      <c r="V33" s="77">
        <v>24</v>
      </c>
      <c r="W33" s="77">
        <v>29</v>
      </c>
      <c r="X33" s="52">
        <v>11</v>
      </c>
      <c r="Y33" s="52">
        <v>14</v>
      </c>
      <c r="Z33" s="77">
        <v>16</v>
      </c>
      <c r="AA33" s="77">
        <v>19</v>
      </c>
      <c r="AB33" s="78">
        <v>11.094119784647118</v>
      </c>
      <c r="AC33" s="78">
        <v>13.98129174186929</v>
      </c>
      <c r="AD33" s="78">
        <v>15.179691953655155</v>
      </c>
      <c r="AE33" s="78">
        <v>18.816343783707534</v>
      </c>
    </row>
    <row r="34" spans="1:31" ht="15" thickBot="1">
      <c r="A34" s="46" t="s">
        <v>149</v>
      </c>
      <c r="B34" s="47" t="s">
        <v>171</v>
      </c>
      <c r="C34" s="49"/>
      <c r="D34" s="59">
        <f t="shared" si="6"/>
        <v>0.38</v>
      </c>
      <c r="E34" s="59">
        <f t="shared" si="7"/>
        <v>0.27</v>
      </c>
      <c r="F34" s="63">
        <f t="shared" si="8"/>
        <v>0.26195583516950538</v>
      </c>
      <c r="G34" s="49"/>
      <c r="H34" s="59">
        <f t="shared" si="9"/>
        <v>17</v>
      </c>
      <c r="I34" s="59">
        <f t="shared" si="10"/>
        <v>11</v>
      </c>
      <c r="J34" s="59">
        <f t="shared" si="11"/>
        <v>11.094119784647118</v>
      </c>
      <c r="R34" s="67"/>
      <c r="S34" s="76" t="s">
        <v>172</v>
      </c>
      <c r="T34" s="64">
        <v>21</v>
      </c>
      <c r="U34" s="64">
        <v>23</v>
      </c>
      <c r="V34" s="79">
        <v>30</v>
      </c>
      <c r="W34" s="79">
        <v>36</v>
      </c>
      <c r="X34" s="64">
        <v>14</v>
      </c>
      <c r="Y34" s="64">
        <v>18</v>
      </c>
      <c r="Z34" s="79">
        <v>20</v>
      </c>
      <c r="AA34" s="79">
        <v>24</v>
      </c>
      <c r="AB34" s="80">
        <v>13.928860562876601</v>
      </c>
      <c r="AC34" s="80">
        <v>17.553755227241748</v>
      </c>
      <c r="AD34" s="80">
        <v>19.058367559946788</v>
      </c>
      <c r="AE34" s="80">
        <v>23.62424725475854</v>
      </c>
    </row>
    <row r="35" spans="1:31" ht="15" thickBot="1">
      <c r="A35" s="53" t="s">
        <v>149</v>
      </c>
      <c r="B35" s="47" t="s">
        <v>172</v>
      </c>
      <c r="C35" s="49"/>
      <c r="D35" s="54">
        <f t="shared" si="6"/>
        <v>0.38</v>
      </c>
      <c r="E35" s="54">
        <f t="shared" si="7"/>
        <v>0.27</v>
      </c>
      <c r="F35" s="66">
        <f t="shared" si="8"/>
        <v>0.26311208983031448</v>
      </c>
      <c r="G35" s="49"/>
      <c r="H35" s="59">
        <f t="shared" si="9"/>
        <v>21</v>
      </c>
      <c r="I35" s="59">
        <f t="shared" si="10"/>
        <v>14</v>
      </c>
      <c r="J35" s="59">
        <f t="shared" si="11"/>
        <v>13.928860562876601</v>
      </c>
      <c r="R35" s="67"/>
      <c r="S35" s="76" t="s">
        <v>173</v>
      </c>
      <c r="T35" s="52">
        <v>25</v>
      </c>
      <c r="U35" s="52">
        <v>28</v>
      </c>
      <c r="V35" s="77">
        <v>36</v>
      </c>
      <c r="W35" s="77">
        <v>44</v>
      </c>
      <c r="X35" s="52">
        <v>17</v>
      </c>
      <c r="Y35" s="52">
        <v>22</v>
      </c>
      <c r="Z35" s="77">
        <v>24</v>
      </c>
      <c r="AA35" s="77">
        <v>29</v>
      </c>
      <c r="AB35" s="78">
        <v>16.788409890310284</v>
      </c>
      <c r="AC35" s="78">
        <v>21.157483524140439</v>
      </c>
      <c r="AD35" s="78">
        <v>22.97098782719819</v>
      </c>
      <c r="AE35" s="78">
        <v>28.474227627777672</v>
      </c>
    </row>
    <row r="36" spans="1:31" ht="15" thickBot="1">
      <c r="A36" s="46" t="s">
        <v>149</v>
      </c>
      <c r="B36" s="47" t="s">
        <v>173</v>
      </c>
      <c r="C36" s="49"/>
      <c r="D36" s="59">
        <f t="shared" si="6"/>
        <v>0.38</v>
      </c>
      <c r="E36" s="59">
        <f t="shared" si="7"/>
        <v>0.27</v>
      </c>
      <c r="F36" s="63">
        <f t="shared" si="8"/>
        <v>0.2642734481179993</v>
      </c>
      <c r="G36" s="49"/>
      <c r="H36" s="59">
        <f t="shared" si="9"/>
        <v>25</v>
      </c>
      <c r="I36" s="59">
        <f t="shared" si="10"/>
        <v>17</v>
      </c>
      <c r="J36" s="59">
        <f t="shared" si="11"/>
        <v>16.788409890310284</v>
      </c>
      <c r="R36" s="68"/>
      <c r="S36" s="76" t="s">
        <v>174</v>
      </c>
      <c r="T36" s="64">
        <v>30</v>
      </c>
      <c r="U36" s="64">
        <v>33</v>
      </c>
      <c r="V36" s="79">
        <v>42</v>
      </c>
      <c r="W36" s="79">
        <v>51</v>
      </c>
      <c r="X36" s="64">
        <v>20</v>
      </c>
      <c r="Y36" s="64">
        <v>25</v>
      </c>
      <c r="Z36" s="79">
        <v>28</v>
      </c>
      <c r="AA36" s="79">
        <v>34</v>
      </c>
      <c r="AB36" s="80">
        <v>19.672931544716437</v>
      </c>
      <c r="AC36" s="80">
        <v>24.792683032424343</v>
      </c>
      <c r="AD36" s="80">
        <v>26.917776846740573</v>
      </c>
      <c r="AE36" s="80">
        <v>33.366562680439209</v>
      </c>
    </row>
    <row r="37" spans="1:31" ht="15" thickBot="1">
      <c r="A37" s="53" t="s">
        <v>149</v>
      </c>
      <c r="B37" s="47" t="s">
        <v>174</v>
      </c>
      <c r="C37" s="49"/>
      <c r="D37" s="54">
        <f t="shared" si="6"/>
        <v>0.38</v>
      </c>
      <c r="E37" s="54">
        <f t="shared" si="7"/>
        <v>0.27</v>
      </c>
      <c r="F37" s="66">
        <f t="shared" si="8"/>
        <v>0.26543993255961057</v>
      </c>
      <c r="G37" s="49"/>
      <c r="H37" s="59">
        <f t="shared" si="9"/>
        <v>30</v>
      </c>
      <c r="I37" s="59">
        <f t="shared" si="10"/>
        <v>20</v>
      </c>
      <c r="J37" s="59">
        <f t="shared" si="11"/>
        <v>19.672931544716437</v>
      </c>
      <c r="R37" s="70" t="s">
        <v>167</v>
      </c>
      <c r="S37" s="76" t="s">
        <v>169</v>
      </c>
      <c r="T37" s="71">
        <v>165</v>
      </c>
      <c r="U37" s="71">
        <v>165</v>
      </c>
      <c r="V37" s="81">
        <v>165</v>
      </c>
      <c r="W37" s="81">
        <v>165</v>
      </c>
      <c r="X37" s="71">
        <v>97</v>
      </c>
      <c r="Y37" s="71">
        <v>97</v>
      </c>
      <c r="Z37" s="81">
        <v>97</v>
      </c>
      <c r="AA37" s="82">
        <v>97</v>
      </c>
      <c r="AB37" s="82">
        <v>83.61781376609099</v>
      </c>
      <c r="AC37" s="82">
        <v>83.61781376609099</v>
      </c>
      <c r="AD37" s="82">
        <v>83.61781376609099</v>
      </c>
      <c r="AE37" s="82">
        <v>83.61781376609099</v>
      </c>
    </row>
    <row r="38" spans="1:31" ht="15" thickBot="1">
      <c r="A38" s="46" t="s">
        <v>150</v>
      </c>
      <c r="B38" s="47" t="s">
        <v>169</v>
      </c>
      <c r="C38" s="49"/>
      <c r="D38" s="59">
        <f t="shared" si="6"/>
        <v>0.42</v>
      </c>
      <c r="E38" s="59">
        <f t="shared" si="7"/>
        <v>0.34</v>
      </c>
      <c r="F38" s="63">
        <f t="shared" si="8"/>
        <v>0.32723298206196499</v>
      </c>
      <c r="G38" s="49"/>
      <c r="H38" s="59">
        <f t="shared" si="9"/>
        <v>9</v>
      </c>
      <c r="I38" s="59">
        <f t="shared" si="10"/>
        <v>7</v>
      </c>
      <c r="J38" s="59">
        <f t="shared" si="11"/>
        <v>6.9293396311130095</v>
      </c>
      <c r="R38" s="72" t="s">
        <v>168</v>
      </c>
      <c r="S38" s="76" t="s">
        <v>170</v>
      </c>
      <c r="T38" s="73">
        <v>165</v>
      </c>
      <c r="U38" s="73">
        <v>165</v>
      </c>
      <c r="V38" s="83">
        <v>165</v>
      </c>
      <c r="W38" s="83">
        <v>165</v>
      </c>
      <c r="X38" s="73">
        <v>97</v>
      </c>
      <c r="Y38" s="73">
        <v>97</v>
      </c>
      <c r="Z38" s="83">
        <v>97</v>
      </c>
      <c r="AA38" s="84">
        <v>97</v>
      </c>
      <c r="AB38" s="84">
        <v>83.61781376609099</v>
      </c>
      <c r="AC38" s="84">
        <v>83.61781376609099</v>
      </c>
      <c r="AD38" s="84">
        <v>83.61781376609099</v>
      </c>
      <c r="AE38" s="84">
        <v>83.61781376609099</v>
      </c>
    </row>
    <row r="39" spans="1:31" ht="15" thickBot="1">
      <c r="A39" s="53" t="s">
        <v>150</v>
      </c>
      <c r="B39" s="47" t="s">
        <v>170</v>
      </c>
      <c r="C39" s="49"/>
      <c r="D39" s="54">
        <f t="shared" si="6"/>
        <v>0.42</v>
      </c>
      <c r="E39" s="54">
        <f t="shared" si="7"/>
        <v>0.34</v>
      </c>
      <c r="F39" s="66">
        <f t="shared" si="8"/>
        <v>0.32867736546512433</v>
      </c>
      <c r="G39" s="49"/>
      <c r="H39" s="59">
        <f t="shared" si="9"/>
        <v>14</v>
      </c>
      <c r="I39" s="59">
        <f t="shared" si="10"/>
        <v>11</v>
      </c>
      <c r="J39" s="59">
        <f t="shared" si="11"/>
        <v>10.439887874456501</v>
      </c>
      <c r="R39" s="74"/>
      <c r="S39" s="76" t="s">
        <v>171</v>
      </c>
      <c r="T39" s="71">
        <v>165</v>
      </c>
      <c r="U39" s="71">
        <v>165</v>
      </c>
      <c r="V39" s="81">
        <v>165</v>
      </c>
      <c r="W39" s="81">
        <v>165</v>
      </c>
      <c r="X39" s="71">
        <v>97</v>
      </c>
      <c r="Y39" s="71">
        <v>97</v>
      </c>
      <c r="Z39" s="81">
        <v>97</v>
      </c>
      <c r="AA39" s="82">
        <v>97</v>
      </c>
      <c r="AB39" s="82">
        <v>83.61781376609099</v>
      </c>
      <c r="AC39" s="82">
        <v>83.61781376609099</v>
      </c>
      <c r="AD39" s="82">
        <v>83.61781376609099</v>
      </c>
      <c r="AE39" s="82">
        <v>83.61781376609099</v>
      </c>
    </row>
    <row r="40" spans="1:31" ht="15" thickBot="1">
      <c r="A40" s="46" t="s">
        <v>150</v>
      </c>
      <c r="B40" s="47" t="s">
        <v>171</v>
      </c>
      <c r="C40" s="49"/>
      <c r="D40" s="59">
        <f t="shared" si="6"/>
        <v>0.42</v>
      </c>
      <c r="E40" s="59">
        <f t="shared" si="7"/>
        <v>0.34</v>
      </c>
      <c r="F40" s="63">
        <f t="shared" si="8"/>
        <v>0.33012812427519461</v>
      </c>
      <c r="G40" s="49"/>
      <c r="H40" s="59">
        <f t="shared" si="9"/>
        <v>18</v>
      </c>
      <c r="I40" s="59">
        <f t="shared" si="10"/>
        <v>14</v>
      </c>
      <c r="J40" s="59">
        <f t="shared" si="11"/>
        <v>13.98129174186929</v>
      </c>
      <c r="R40" s="74"/>
      <c r="S40" s="76" t="s">
        <v>172</v>
      </c>
      <c r="T40" s="73">
        <v>165</v>
      </c>
      <c r="U40" s="73">
        <v>165</v>
      </c>
      <c r="V40" s="83">
        <v>165</v>
      </c>
      <c r="W40" s="83">
        <v>165</v>
      </c>
      <c r="X40" s="73">
        <v>97</v>
      </c>
      <c r="Y40" s="73">
        <v>97</v>
      </c>
      <c r="Z40" s="83">
        <v>97</v>
      </c>
      <c r="AA40" s="84">
        <v>97</v>
      </c>
      <c r="AB40" s="84">
        <v>83.61781376609099</v>
      </c>
      <c r="AC40" s="84">
        <v>83.61781376609099</v>
      </c>
      <c r="AD40" s="84">
        <v>83.61781376609099</v>
      </c>
      <c r="AE40" s="84">
        <v>83.61781376609099</v>
      </c>
    </row>
    <row r="41" spans="1:31" ht="15" thickBot="1">
      <c r="A41" s="53" t="s">
        <v>150</v>
      </c>
      <c r="B41" s="47" t="s">
        <v>172</v>
      </c>
      <c r="C41" s="49"/>
      <c r="D41" s="54">
        <f t="shared" si="6"/>
        <v>0.42</v>
      </c>
      <c r="E41" s="54">
        <f t="shared" si="7"/>
        <v>0.34</v>
      </c>
      <c r="F41" s="66">
        <f t="shared" si="8"/>
        <v>0.33158528663277431</v>
      </c>
      <c r="G41" s="49"/>
      <c r="H41" s="59">
        <f t="shared" si="9"/>
        <v>23</v>
      </c>
      <c r="I41" s="59">
        <f t="shared" si="10"/>
        <v>18</v>
      </c>
      <c r="J41" s="59">
        <f t="shared" si="11"/>
        <v>17.553755227241748</v>
      </c>
      <c r="R41" s="74"/>
      <c r="S41" s="76" t="s">
        <v>173</v>
      </c>
      <c r="T41" s="71">
        <v>165</v>
      </c>
      <c r="U41" s="71">
        <v>165</v>
      </c>
      <c r="V41" s="81">
        <v>165</v>
      </c>
      <c r="W41" s="81">
        <v>165</v>
      </c>
      <c r="X41" s="71">
        <v>97</v>
      </c>
      <c r="Y41" s="71">
        <v>97</v>
      </c>
      <c r="Z41" s="81">
        <v>97</v>
      </c>
      <c r="AA41" s="82">
        <v>97</v>
      </c>
      <c r="AB41" s="82">
        <v>83.61781376609099</v>
      </c>
      <c r="AC41" s="82">
        <v>83.61781376609099</v>
      </c>
      <c r="AD41" s="82">
        <v>83.61781376609099</v>
      </c>
      <c r="AE41" s="82">
        <v>83.61781376609099</v>
      </c>
    </row>
    <row r="42" spans="1:31" ht="15" thickBot="1">
      <c r="A42" s="46" t="s">
        <v>150</v>
      </c>
      <c r="B42" s="47" t="s">
        <v>173</v>
      </c>
      <c r="C42" s="49"/>
      <c r="D42" s="59">
        <f t="shared" si="6"/>
        <v>0.42</v>
      </c>
      <c r="E42" s="59">
        <f t="shared" si="7"/>
        <v>0.34</v>
      </c>
      <c r="F42" s="63">
        <f t="shared" si="8"/>
        <v>0.33304888080267225</v>
      </c>
      <c r="G42" s="49"/>
      <c r="H42" s="59">
        <f t="shared" si="9"/>
        <v>28</v>
      </c>
      <c r="I42" s="59">
        <f t="shared" si="10"/>
        <v>22</v>
      </c>
      <c r="J42" s="59">
        <f t="shared" si="11"/>
        <v>21.157483524140439</v>
      </c>
      <c r="R42" s="75"/>
      <c r="S42" s="76" t="s">
        <v>174</v>
      </c>
      <c r="T42" s="73">
        <v>165</v>
      </c>
      <c r="U42" s="73">
        <v>165</v>
      </c>
      <c r="V42" s="83">
        <v>165</v>
      </c>
      <c r="W42" s="83">
        <v>165</v>
      </c>
      <c r="X42" s="73">
        <v>97</v>
      </c>
      <c r="Y42" s="73">
        <v>97</v>
      </c>
      <c r="Z42" s="83">
        <v>97</v>
      </c>
      <c r="AA42" s="84">
        <v>97</v>
      </c>
      <c r="AB42" s="84">
        <v>83.61781376609099</v>
      </c>
      <c r="AC42" s="84">
        <v>83.61781376609099</v>
      </c>
      <c r="AD42" s="84">
        <v>83.61781376609099</v>
      </c>
      <c r="AE42" s="84">
        <v>83.61781376609099</v>
      </c>
    </row>
    <row r="43" spans="1:31" ht="15" thickBot="1">
      <c r="A43" s="53" t="s">
        <v>150</v>
      </c>
      <c r="B43" s="47" t="s">
        <v>174</v>
      </c>
      <c r="C43" s="49"/>
      <c r="D43" s="54">
        <f t="shared" si="6"/>
        <v>0.42</v>
      </c>
      <c r="E43" s="54">
        <f t="shared" si="7"/>
        <v>0.34</v>
      </c>
      <c r="F43" s="66">
        <f t="shared" si="8"/>
        <v>0.33451893517445652</v>
      </c>
      <c r="G43" s="49"/>
      <c r="H43" s="59">
        <f t="shared" si="9"/>
        <v>33</v>
      </c>
      <c r="I43" s="59">
        <f t="shared" si="10"/>
        <v>25</v>
      </c>
      <c r="J43" s="59">
        <f t="shared" si="11"/>
        <v>24.792683032424343</v>
      </c>
    </row>
    <row r="44" spans="1:31" ht="15" thickBot="1">
      <c r="A44" s="46" t="s">
        <v>151</v>
      </c>
      <c r="B44" s="47" t="s">
        <v>169</v>
      </c>
      <c r="C44" s="49"/>
      <c r="D44" s="59">
        <f t="shared" si="6"/>
        <v>0.54</v>
      </c>
      <c r="E44" s="59">
        <f t="shared" si="7"/>
        <v>0.36</v>
      </c>
      <c r="F44" s="63">
        <f t="shared" si="8"/>
        <v>0.35528161177705786</v>
      </c>
      <c r="G44" s="49"/>
      <c r="H44" s="59">
        <f t="shared" si="9"/>
        <v>12</v>
      </c>
      <c r="I44" s="59">
        <f t="shared" si="10"/>
        <v>8</v>
      </c>
      <c r="J44" s="59">
        <f t="shared" si="11"/>
        <v>7.5232848998891342</v>
      </c>
    </row>
    <row r="45" spans="1:31" ht="15" thickBot="1">
      <c r="A45" s="53" t="s">
        <v>151</v>
      </c>
      <c r="B45" s="47" t="s">
        <v>170</v>
      </c>
      <c r="C45" s="49"/>
      <c r="D45" s="54">
        <f t="shared" si="6"/>
        <v>0.54</v>
      </c>
      <c r="E45" s="54">
        <f t="shared" si="7"/>
        <v>0.37</v>
      </c>
      <c r="F45" s="66">
        <f t="shared" si="8"/>
        <v>0.35684979986208809</v>
      </c>
      <c r="G45" s="49"/>
      <c r="H45" s="59">
        <f t="shared" si="9"/>
        <v>18</v>
      </c>
      <c r="I45" s="59">
        <f t="shared" si="10"/>
        <v>12</v>
      </c>
      <c r="J45" s="59">
        <f t="shared" si="11"/>
        <v>11.334738226681294</v>
      </c>
    </row>
    <row r="46" spans="1:31" ht="15" thickBot="1">
      <c r="A46" s="46" t="s">
        <v>151</v>
      </c>
      <c r="B46" s="47" t="s">
        <v>171</v>
      </c>
      <c r="C46" s="49"/>
      <c r="D46" s="59">
        <f t="shared" si="6"/>
        <v>0.54</v>
      </c>
      <c r="E46" s="59">
        <f t="shared" si="7"/>
        <v>0.37</v>
      </c>
      <c r="F46" s="63">
        <f t="shared" si="8"/>
        <v>0.358424909819201</v>
      </c>
      <c r="G46" s="49"/>
      <c r="H46" s="59">
        <f t="shared" si="9"/>
        <v>24</v>
      </c>
      <c r="I46" s="59">
        <f t="shared" si="10"/>
        <v>16</v>
      </c>
      <c r="J46" s="59">
        <f t="shared" si="11"/>
        <v>15.179691953655155</v>
      </c>
    </row>
    <row r="47" spans="1:31" ht="15" thickBot="1">
      <c r="A47" s="53" t="s">
        <v>151</v>
      </c>
      <c r="B47" s="47" t="s">
        <v>172</v>
      </c>
      <c r="C47" s="49"/>
      <c r="D47" s="54">
        <f t="shared" si="6"/>
        <v>0.55000000000000004</v>
      </c>
      <c r="E47" s="54">
        <f t="shared" si="7"/>
        <v>0.37</v>
      </c>
      <c r="F47" s="66">
        <f t="shared" si="8"/>
        <v>0.36000697220105377</v>
      </c>
      <c r="G47" s="49"/>
      <c r="H47" s="59">
        <f t="shared" si="9"/>
        <v>30</v>
      </c>
      <c r="I47" s="59">
        <f t="shared" si="10"/>
        <v>20</v>
      </c>
      <c r="J47" s="59">
        <f t="shared" si="11"/>
        <v>19.058367559946788</v>
      </c>
    </row>
    <row r="48" spans="1:31" ht="15" thickBot="1">
      <c r="A48" s="46" t="s">
        <v>151</v>
      </c>
      <c r="B48" s="47" t="s">
        <v>173</v>
      </c>
      <c r="C48" s="49"/>
      <c r="D48" s="59">
        <f t="shared" si="6"/>
        <v>0.55000000000000004</v>
      </c>
      <c r="E48" s="59">
        <f t="shared" si="7"/>
        <v>0.37</v>
      </c>
      <c r="F48" s="63">
        <f t="shared" si="8"/>
        <v>0.36159601769516109</v>
      </c>
      <c r="G48" s="49"/>
      <c r="H48" s="59">
        <f t="shared" si="9"/>
        <v>36</v>
      </c>
      <c r="I48" s="59">
        <f t="shared" si="10"/>
        <v>24</v>
      </c>
      <c r="J48" s="59">
        <f t="shared" si="11"/>
        <v>22.97098782719819</v>
      </c>
    </row>
    <row r="49" spans="1:16" ht="15" thickBot="1">
      <c r="A49" s="53" t="s">
        <v>151</v>
      </c>
      <c r="B49" s="47" t="s">
        <v>174</v>
      </c>
      <c r="C49" s="49"/>
      <c r="D49" s="54">
        <f t="shared" si="6"/>
        <v>0.55000000000000004</v>
      </c>
      <c r="E49" s="54">
        <f t="shared" si="7"/>
        <v>0.37</v>
      </c>
      <c r="F49" s="66">
        <f t="shared" si="8"/>
        <v>0.36319207712449003</v>
      </c>
      <c r="G49" s="49"/>
      <c r="H49" s="59">
        <f t="shared" si="9"/>
        <v>42</v>
      </c>
      <c r="I49" s="59">
        <f t="shared" si="10"/>
        <v>28</v>
      </c>
      <c r="J49" s="59">
        <f t="shared" si="11"/>
        <v>26.917776846740573</v>
      </c>
    </row>
    <row r="50" spans="1:16" ht="15" thickBot="1">
      <c r="A50" s="46" t="s">
        <v>152</v>
      </c>
      <c r="B50" s="47" t="s">
        <v>169</v>
      </c>
      <c r="C50" s="49"/>
      <c r="D50" s="59">
        <f t="shared" si="6"/>
        <v>0.65</v>
      </c>
      <c r="E50" s="59">
        <f t="shared" si="7"/>
        <v>0.45</v>
      </c>
      <c r="F50" s="63">
        <f t="shared" si="8"/>
        <v>0.44039766865078672</v>
      </c>
      <c r="G50" s="49"/>
      <c r="H50" s="59">
        <f t="shared" si="9"/>
        <v>14</v>
      </c>
      <c r="I50" s="59">
        <f t="shared" si="10"/>
        <v>10</v>
      </c>
      <c r="J50" s="59">
        <f t="shared" si="11"/>
        <v>9.3256645451888076</v>
      </c>
    </row>
    <row r="51" spans="1:16" ht="15" thickBot="1">
      <c r="A51" s="53" t="s">
        <v>152</v>
      </c>
      <c r="B51" s="47" t="s">
        <v>170</v>
      </c>
      <c r="C51" s="49"/>
      <c r="D51" s="54">
        <f t="shared" si="6"/>
        <v>0.66</v>
      </c>
      <c r="E51" s="54">
        <f t="shared" si="7"/>
        <v>0.45</v>
      </c>
      <c r="F51" s="66">
        <f t="shared" si="8"/>
        <v>0.4423415530336538</v>
      </c>
      <c r="G51" s="49"/>
      <c r="H51" s="59">
        <f t="shared" si="9"/>
        <v>22</v>
      </c>
      <c r="I51" s="59">
        <f t="shared" si="10"/>
        <v>14</v>
      </c>
      <c r="J51" s="59">
        <f t="shared" si="11"/>
        <v>14.05024106040643</v>
      </c>
    </row>
    <row r="52" spans="1:16" ht="15" thickBot="1">
      <c r="A52" s="46" t="s">
        <v>152</v>
      </c>
      <c r="B52" s="47" t="s">
        <v>171</v>
      </c>
      <c r="C52" s="49"/>
      <c r="D52" s="59">
        <f t="shared" si="6"/>
        <v>0.66</v>
      </c>
      <c r="E52" s="59">
        <f t="shared" si="7"/>
        <v>0.46</v>
      </c>
      <c r="F52" s="63">
        <f t="shared" si="8"/>
        <v>0.44429401758567916</v>
      </c>
      <c r="G52" s="49"/>
      <c r="H52" s="59">
        <f t="shared" si="9"/>
        <v>29</v>
      </c>
      <c r="I52" s="59">
        <f t="shared" si="10"/>
        <v>19</v>
      </c>
      <c r="J52" s="59">
        <f t="shared" si="11"/>
        <v>18.816343783707534</v>
      </c>
    </row>
    <row r="53" spans="1:16" ht="15" thickBot="1">
      <c r="A53" s="53" t="s">
        <v>152</v>
      </c>
      <c r="B53" s="47" t="s">
        <v>172</v>
      </c>
      <c r="C53" s="49"/>
      <c r="D53" s="54">
        <f t="shared" si="6"/>
        <v>0.66</v>
      </c>
      <c r="E53" s="54">
        <f t="shared" si="7"/>
        <v>0.46</v>
      </c>
      <c r="F53" s="66">
        <f t="shared" si="8"/>
        <v>0.44625510017912701</v>
      </c>
      <c r="G53" s="49"/>
      <c r="H53" s="59">
        <f t="shared" si="9"/>
        <v>36</v>
      </c>
      <c r="I53" s="59">
        <f t="shared" si="10"/>
        <v>24</v>
      </c>
      <c r="J53" s="59">
        <f t="shared" si="11"/>
        <v>23.62424725475854</v>
      </c>
    </row>
    <row r="54" spans="1:16" ht="15" thickBot="1">
      <c r="A54" s="46" t="s">
        <v>152</v>
      </c>
      <c r="B54" s="47" t="s">
        <v>173</v>
      </c>
      <c r="C54" s="49"/>
      <c r="D54" s="59">
        <f t="shared" si="6"/>
        <v>0.66</v>
      </c>
      <c r="E54" s="59">
        <f t="shared" si="7"/>
        <v>0.46</v>
      </c>
      <c r="F54" s="63">
        <f t="shared" si="8"/>
        <v>0.44822483885342695</v>
      </c>
      <c r="G54" s="49"/>
      <c r="H54" s="59">
        <f t="shared" si="9"/>
        <v>44</v>
      </c>
      <c r="I54" s="59">
        <f t="shared" si="10"/>
        <v>29</v>
      </c>
      <c r="J54" s="59">
        <f t="shared" si="11"/>
        <v>28.474227627777672</v>
      </c>
    </row>
    <row r="55" spans="1:16" ht="15" thickBot="1">
      <c r="A55" s="53" t="s">
        <v>152</v>
      </c>
      <c r="B55" s="47" t="s">
        <v>174</v>
      </c>
      <c r="C55" s="49"/>
      <c r="D55" s="54">
        <f t="shared" si="6"/>
        <v>0.66</v>
      </c>
      <c r="E55" s="54">
        <f t="shared" si="7"/>
        <v>0.46</v>
      </c>
      <c r="F55" s="66">
        <f t="shared" si="8"/>
        <v>0.45020327181591202</v>
      </c>
      <c r="G55" s="49"/>
      <c r="H55" s="59">
        <f t="shared" si="9"/>
        <v>51</v>
      </c>
      <c r="I55" s="59">
        <f t="shared" si="10"/>
        <v>34</v>
      </c>
      <c r="J55" s="59">
        <f t="shared" si="11"/>
        <v>33.366562680439209</v>
      </c>
    </row>
    <row r="56" spans="1:16" ht="15" thickBot="1">
      <c r="A56" s="85" t="s">
        <v>149</v>
      </c>
      <c r="B56" s="86" t="s">
        <v>135</v>
      </c>
      <c r="C56" s="49"/>
      <c r="D56" s="87">
        <v>37</v>
      </c>
      <c r="E56" s="87">
        <v>54</v>
      </c>
      <c r="F56" s="49"/>
      <c r="G56" s="26" t="s">
        <v>175</v>
      </c>
      <c r="J56" s="59" t="e">
        <f t="shared" si="11"/>
        <v>#N/A</v>
      </c>
    </row>
    <row r="57" spans="1:16" ht="15" thickBot="1">
      <c r="A57" s="85" t="s">
        <v>150</v>
      </c>
      <c r="B57" s="86" t="s">
        <v>135</v>
      </c>
      <c r="C57" s="49"/>
      <c r="D57" s="87">
        <v>32</v>
      </c>
      <c r="E57" s="87">
        <v>45</v>
      </c>
      <c r="F57" s="49"/>
      <c r="G57" s="26" t="s">
        <v>175</v>
      </c>
      <c r="J57" s="59" t="e">
        <f t="shared" si="11"/>
        <v>#N/A</v>
      </c>
    </row>
    <row r="58" spans="1:16" ht="15" thickBot="1">
      <c r="A58" s="85" t="s">
        <v>151</v>
      </c>
      <c r="B58" s="86" t="s">
        <v>135</v>
      </c>
      <c r="C58" s="49"/>
      <c r="D58" s="87">
        <v>26</v>
      </c>
      <c r="E58" s="87">
        <v>37</v>
      </c>
      <c r="F58" s="49"/>
      <c r="G58" s="26" t="s">
        <v>175</v>
      </c>
      <c r="J58" s="59" t="e">
        <f t="shared" si="11"/>
        <v>#N/A</v>
      </c>
    </row>
    <row r="59" spans="1:16" ht="15" thickBot="1">
      <c r="A59" s="85" t="s">
        <v>152</v>
      </c>
      <c r="B59" s="86" t="s">
        <v>135</v>
      </c>
      <c r="C59" s="49"/>
      <c r="D59" s="87">
        <v>23</v>
      </c>
      <c r="E59" s="87">
        <v>25</v>
      </c>
      <c r="F59" s="49"/>
      <c r="G59" s="26" t="s">
        <v>175</v>
      </c>
      <c r="J59" s="59" t="e">
        <f t="shared" si="11"/>
        <v>#N/A</v>
      </c>
    </row>
    <row r="62" spans="1:16">
      <c r="A62" s="88" t="s">
        <v>176</v>
      </c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</row>
    <row r="63" spans="1:16">
      <c r="B63" s="25">
        <v>2023</v>
      </c>
      <c r="C63" s="25">
        <v>2024</v>
      </c>
      <c r="D63" s="25">
        <v>2025</v>
      </c>
      <c r="E63" s="25">
        <v>2026</v>
      </c>
      <c r="F63" s="25">
        <v>2027</v>
      </c>
      <c r="G63" s="25">
        <v>2028</v>
      </c>
      <c r="H63" s="25">
        <v>2029</v>
      </c>
      <c r="I63" s="25">
        <v>2030</v>
      </c>
      <c r="J63" s="25">
        <v>2031</v>
      </c>
      <c r="K63" s="25">
        <v>2032</v>
      </c>
      <c r="L63" s="25">
        <v>2033</v>
      </c>
      <c r="M63" s="25">
        <v>2034</v>
      </c>
      <c r="N63" s="25">
        <v>2035</v>
      </c>
      <c r="O63" s="25"/>
      <c r="P63" s="25"/>
    </row>
    <row r="64" spans="1:16">
      <c r="A64" s="90" t="str">
        <f>'[3]New PV Purchase Prices'!A94</f>
        <v>car</v>
      </c>
      <c r="B64" s="90">
        <f>'[3]New PV Purchase Prices'!$B94</f>
        <v>0.26967960760811566</v>
      </c>
      <c r="C64" s="90">
        <f>'[3]New PV Purchase Prices'!$B94</f>
        <v>0.26967960760811566</v>
      </c>
      <c r="D64" s="90">
        <f>'[3]New PV Purchase Prices'!$B94</f>
        <v>0.26967960760811566</v>
      </c>
      <c r="E64" s="90">
        <f>'[3]New PV Purchase Prices'!$B94</f>
        <v>0.26967960760811566</v>
      </c>
      <c r="F64" s="90">
        <f>'[3]New PV Purchase Prices'!$B94</f>
        <v>0.26967960760811566</v>
      </c>
      <c r="G64" s="90">
        <f>'[3]New PV Purchase Prices'!$B94</f>
        <v>0.26967960760811566</v>
      </c>
      <c r="H64" s="90">
        <f>'[3]New PV Purchase Prices'!$B94</f>
        <v>0.26967960760811566</v>
      </c>
      <c r="I64" s="90">
        <f>'[3]New PV Purchase Prices'!$B94</f>
        <v>0.26967960760811566</v>
      </c>
      <c r="J64" s="90">
        <f>'[3]New PV Purchase Prices'!$B94</f>
        <v>0.26967960760811566</v>
      </c>
      <c r="K64" s="90">
        <f>'[3]New PV Purchase Prices'!$B94</f>
        <v>0.26967960760811566</v>
      </c>
      <c r="L64" s="90">
        <f>'[3]New PV Purchase Prices'!$B94</f>
        <v>0.26967960760811566</v>
      </c>
      <c r="M64" s="90">
        <f>'[3]New PV Purchase Prices'!$B94</f>
        <v>0.26967960760811566</v>
      </c>
      <c r="N64" s="90">
        <f>'[3]New PV Purchase Prices'!$B94</f>
        <v>0.26967960760811566</v>
      </c>
      <c r="O64" s="90"/>
      <c r="P64" s="90"/>
    </row>
    <row r="65" spans="1:16">
      <c r="A65" s="90" t="str">
        <f>'[3]New PV Purchase Prices'!A95</f>
        <v>crossover</v>
      </c>
      <c r="B65" s="90">
        <f>'[3]New PV Purchase Prices'!$B95</f>
        <v>0.35313092081261371</v>
      </c>
      <c r="C65" s="90">
        <f>'[3]New PV Purchase Prices'!$B95</f>
        <v>0.35313092081261371</v>
      </c>
      <c r="D65" s="90">
        <f>'[3]New PV Purchase Prices'!$B95</f>
        <v>0.35313092081261371</v>
      </c>
      <c r="E65" s="90">
        <f>'[3]New PV Purchase Prices'!$B95</f>
        <v>0.35313092081261371</v>
      </c>
      <c r="F65" s="90">
        <f>'[3]New PV Purchase Prices'!$B95</f>
        <v>0.35313092081261371</v>
      </c>
      <c r="G65" s="90">
        <f>'[3]New PV Purchase Prices'!$B95</f>
        <v>0.35313092081261371</v>
      </c>
      <c r="H65" s="90">
        <f>'[3]New PV Purchase Prices'!$B95</f>
        <v>0.35313092081261371</v>
      </c>
      <c r="I65" s="90">
        <f>'[3]New PV Purchase Prices'!$B95</f>
        <v>0.35313092081261371</v>
      </c>
      <c r="J65" s="90">
        <f>'[3]New PV Purchase Prices'!$B95</f>
        <v>0.35313092081261371</v>
      </c>
      <c r="K65" s="90">
        <f>'[3]New PV Purchase Prices'!$B95</f>
        <v>0.35313092081261371</v>
      </c>
      <c r="L65" s="90">
        <f>'[3]New PV Purchase Prices'!$B95</f>
        <v>0.35313092081261371</v>
      </c>
      <c r="M65" s="90">
        <f>'[3]New PV Purchase Prices'!$B95</f>
        <v>0.35313092081261371</v>
      </c>
      <c r="N65" s="90">
        <f>'[3]New PV Purchase Prices'!$B95</f>
        <v>0.35313092081261371</v>
      </c>
      <c r="O65" s="90"/>
      <c r="P65" s="90"/>
    </row>
    <row r="66" spans="1:16">
      <c r="A66" s="90" t="str">
        <f>'[3]New PV Purchase Prices'!A96</f>
        <v>SUV</v>
      </c>
      <c r="B66" s="90">
        <f>'[3]New PV Purchase Prices'!$B96</f>
        <v>0.23075099694560849</v>
      </c>
      <c r="C66" s="90">
        <f>'[3]New PV Purchase Prices'!$B96</f>
        <v>0.23075099694560849</v>
      </c>
      <c r="D66" s="90">
        <f>'[3]New PV Purchase Prices'!$B96</f>
        <v>0.23075099694560849</v>
      </c>
      <c r="E66" s="90">
        <f>'[3]New PV Purchase Prices'!$B96</f>
        <v>0.23075099694560849</v>
      </c>
      <c r="F66" s="90">
        <f>'[3]New PV Purchase Prices'!$B96</f>
        <v>0.23075099694560849</v>
      </c>
      <c r="G66" s="90">
        <f>'[3]New PV Purchase Prices'!$B96</f>
        <v>0.23075099694560849</v>
      </c>
      <c r="H66" s="90">
        <f>'[3]New PV Purchase Prices'!$B96</f>
        <v>0.23075099694560849</v>
      </c>
      <c r="I66" s="90">
        <f>'[3]New PV Purchase Prices'!$B96</f>
        <v>0.23075099694560849</v>
      </c>
      <c r="J66" s="90">
        <f>'[3]New PV Purchase Prices'!$B96</f>
        <v>0.23075099694560849</v>
      </c>
      <c r="K66" s="90">
        <f>'[3]New PV Purchase Prices'!$B96</f>
        <v>0.23075099694560849</v>
      </c>
      <c r="L66" s="90">
        <f>'[3]New PV Purchase Prices'!$B96</f>
        <v>0.23075099694560849</v>
      </c>
      <c r="M66" s="90">
        <f>'[3]New PV Purchase Prices'!$B96</f>
        <v>0.23075099694560849</v>
      </c>
      <c r="N66" s="90">
        <f>'[3]New PV Purchase Prices'!$B96</f>
        <v>0.23075099694560849</v>
      </c>
      <c r="O66" s="90"/>
      <c r="P66" s="90"/>
    </row>
    <row r="67" spans="1:16">
      <c r="A67" s="90" t="str">
        <f>'[3]New PV Purchase Prices'!A97</f>
        <v>pickup</v>
      </c>
      <c r="B67" s="90">
        <f>'[3]New PV Purchase Prices'!$B97</f>
        <v>0.14643847463366214</v>
      </c>
      <c r="C67" s="90">
        <f>'[3]New PV Purchase Prices'!$B97</f>
        <v>0.14643847463366214</v>
      </c>
      <c r="D67" s="90">
        <f>'[3]New PV Purchase Prices'!$B97</f>
        <v>0.14643847463366214</v>
      </c>
      <c r="E67" s="90">
        <f>'[3]New PV Purchase Prices'!$B97</f>
        <v>0.14643847463366214</v>
      </c>
      <c r="F67" s="90">
        <f>'[3]New PV Purchase Prices'!$B97</f>
        <v>0.14643847463366214</v>
      </c>
      <c r="G67" s="90">
        <f>'[3]New PV Purchase Prices'!$B97</f>
        <v>0.14643847463366214</v>
      </c>
      <c r="H67" s="90">
        <f>'[3]New PV Purchase Prices'!$B97</f>
        <v>0.14643847463366214</v>
      </c>
      <c r="I67" s="90">
        <f>'[3]New PV Purchase Prices'!$B97</f>
        <v>0.14643847463366214</v>
      </c>
      <c r="J67" s="90">
        <f>'[3]New PV Purchase Prices'!$B97</f>
        <v>0.14643847463366214</v>
      </c>
      <c r="K67" s="90">
        <f>'[3]New PV Purchase Prices'!$B97</f>
        <v>0.14643847463366214</v>
      </c>
      <c r="L67" s="90">
        <f>'[3]New PV Purchase Prices'!$B97</f>
        <v>0.14643847463366214</v>
      </c>
      <c r="M67" s="90">
        <f>'[3]New PV Purchase Prices'!$B97</f>
        <v>0.14643847463366214</v>
      </c>
      <c r="N67" s="90">
        <f>'[3]New PV Purchase Prices'!$B97</f>
        <v>0.14643847463366214</v>
      </c>
      <c r="O67" s="90"/>
      <c r="P67" s="90"/>
    </row>
    <row r="69" spans="1:16">
      <c r="A69" s="88" t="s">
        <v>177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</row>
    <row r="70" spans="1:16">
      <c r="B70" s="25">
        <v>2023</v>
      </c>
      <c r="C70" s="25">
        <v>2024</v>
      </c>
      <c r="D70" s="25">
        <v>2025</v>
      </c>
      <c r="E70" s="25">
        <v>2026</v>
      </c>
      <c r="F70" s="25">
        <v>2027</v>
      </c>
      <c r="G70" s="25">
        <v>2028</v>
      </c>
      <c r="H70" s="25">
        <v>2029</v>
      </c>
      <c r="I70" s="25">
        <v>2030</v>
      </c>
      <c r="J70" s="25">
        <v>2031</v>
      </c>
      <c r="K70" s="25">
        <v>2032</v>
      </c>
      <c r="L70" s="25">
        <v>2033</v>
      </c>
      <c r="M70" s="25">
        <v>2034</v>
      </c>
      <c r="N70" s="25">
        <v>2035</v>
      </c>
    </row>
    <row r="71" spans="1:16">
      <c r="A71" s="26" t="s">
        <v>178</v>
      </c>
      <c r="B71" s="91">
        <f>IFERROR(INDEX('[3]New PV Purchase Prices'!$B$156:$N$179,MATCH($A71,'[3]New PV Purchase Prices'!$A$156:$A$179,0),MATCH('ICCT PV Discounted Annual Costs'!B$70,'[3]New PV Purchase Prices'!$B$155:$N$155,0)),0)</f>
        <v>1.5743509572182787E-2</v>
      </c>
      <c r="C71" s="91">
        <f>IFERROR(INDEX('[3]New PV Purchase Prices'!$B$156:$N$179,MATCH($A71,'[3]New PV Purchase Prices'!$A$156:$A$179,0),MATCH('ICCT PV Discounted Annual Costs'!C$70,'[3]New PV Purchase Prices'!$B$155:$N$155,0)),0)</f>
        <v>1.3494436776156674E-2</v>
      </c>
      <c r="D71" s="91">
        <f>IFERROR(INDEX('[3]New PV Purchase Prices'!$B$156:$N$179,MATCH($A71,'[3]New PV Purchase Prices'!$A$156:$A$179,0),MATCH('ICCT PV Discounted Annual Costs'!D$70,'[3]New PV Purchase Prices'!$B$155:$N$155,0)),0)</f>
        <v>1.1245363980130561E-2</v>
      </c>
      <c r="E71" s="91">
        <f>IFERROR(INDEX('[3]New PV Purchase Prices'!$B$156:$N$179,MATCH($A71,'[3]New PV Purchase Prices'!$A$156:$A$179,0),MATCH('ICCT PV Discounted Annual Costs'!E$70,'[3]New PV Purchase Prices'!$B$155:$N$155,0)),0)</f>
        <v>8.9962911841044487E-3</v>
      </c>
      <c r="F71" s="91">
        <f>IFERROR(INDEX('[3]New PV Purchase Prices'!$B$156:$N$179,MATCH($A71,'[3]New PV Purchase Prices'!$A$156:$A$179,0),MATCH('ICCT PV Discounted Annual Costs'!F$70,'[3]New PV Purchase Prices'!$B$155:$N$155,0)),0)</f>
        <v>6.7472183880783361E-3</v>
      </c>
      <c r="G71" s="91">
        <f>IFERROR(INDEX('[3]New PV Purchase Prices'!$B$156:$N$179,MATCH($A71,'[3]New PV Purchase Prices'!$A$156:$A$179,0),MATCH('ICCT PV Discounted Annual Costs'!G$70,'[3]New PV Purchase Prices'!$B$155:$N$155,0)),0)</f>
        <v>4.4981455920522235E-3</v>
      </c>
      <c r="H71" s="91">
        <f>IFERROR(INDEX('[3]New PV Purchase Prices'!$B$156:$N$179,MATCH($A71,'[3]New PV Purchase Prices'!$A$156:$A$179,0),MATCH('ICCT PV Discounted Annual Costs'!H$70,'[3]New PV Purchase Prices'!$B$155:$N$155,0)),0)</f>
        <v>2.2490727960261113E-3</v>
      </c>
      <c r="I71" s="91">
        <f>IFERROR(INDEX('[3]New PV Purchase Prices'!$B$156:$N$179,MATCH($A71,'[3]New PV Purchase Prices'!$A$156:$A$179,0),MATCH('ICCT PV Discounted Annual Costs'!I$70,'[3]New PV Purchase Prices'!$B$155:$N$155,0)),0)</f>
        <v>0</v>
      </c>
      <c r="J71" s="91">
        <f>IFERROR(INDEX('[3]New PV Purchase Prices'!$B$156:$N$179,MATCH($A71,'[3]New PV Purchase Prices'!$A$156:$A$179,0),MATCH('ICCT PV Discounted Annual Costs'!J$70,'[3]New PV Purchase Prices'!$B$155:$N$155,0)),0)</f>
        <v>0</v>
      </c>
      <c r="K71" s="91">
        <f>IFERROR(INDEX('[3]New PV Purchase Prices'!$B$156:$N$179,MATCH($A71,'[3]New PV Purchase Prices'!$A$156:$A$179,0),MATCH('ICCT PV Discounted Annual Costs'!K$70,'[3]New PV Purchase Prices'!$B$155:$N$155,0)),0)</f>
        <v>0</v>
      </c>
      <c r="L71" s="91">
        <f>IFERROR(INDEX('[3]New PV Purchase Prices'!$B$156:$N$179,MATCH($A71,'[3]New PV Purchase Prices'!$A$156:$A$179,0),MATCH('ICCT PV Discounted Annual Costs'!L$70,'[3]New PV Purchase Prices'!$B$155:$N$155,0)),0)</f>
        <v>0</v>
      </c>
      <c r="M71" s="91">
        <f>IFERROR(INDEX('[3]New PV Purchase Prices'!$B$156:$N$179,MATCH($A71,'[3]New PV Purchase Prices'!$A$156:$A$179,0),MATCH('ICCT PV Discounted Annual Costs'!M$70,'[3]New PV Purchase Prices'!$B$155:$N$155,0)),0)</f>
        <v>0</v>
      </c>
      <c r="N71" s="91">
        <f>IFERROR(INDEX('[3]New PV Purchase Prices'!$B$156:$N$179,MATCH($A71,'[3]New PV Purchase Prices'!$A$156:$A$179,0),MATCH('ICCT PV Discounted Annual Costs'!N$70,'[3]New PV Purchase Prices'!$B$155:$N$155,0)),0)</f>
        <v>0</v>
      </c>
    </row>
    <row r="72" spans="1:16">
      <c r="A72" s="26" t="s">
        <v>179</v>
      </c>
      <c r="B72" s="91">
        <f>IFERROR(INDEX('[3]New PV Purchase Prices'!$B$156:$N$179,MATCH($A72,'[3]New PV Purchase Prices'!$A$156:$A$179,0),MATCH('ICCT PV Discounted Annual Costs'!B$70,'[3]New PV Purchase Prices'!$B$155:$N$155,0)),0)</f>
        <v>4.139374333614574E-2</v>
      </c>
      <c r="C72" s="91">
        <f>IFERROR(INDEX('[3]New PV Purchase Prices'!$B$156:$N$179,MATCH($A72,'[3]New PV Purchase Prices'!$A$156:$A$179,0),MATCH('ICCT PV Discounted Annual Costs'!C$70,'[3]New PV Purchase Prices'!$B$155:$N$155,0)),0)</f>
        <v>3.5480351430982063E-2</v>
      </c>
      <c r="D72" s="91">
        <f>IFERROR(INDEX('[3]New PV Purchase Prices'!$B$156:$N$179,MATCH($A72,'[3]New PV Purchase Prices'!$A$156:$A$179,0),MATCH('ICCT PV Discounted Annual Costs'!D$70,'[3]New PV Purchase Prices'!$B$155:$N$155,0)),0)</f>
        <v>2.9566959525818386E-2</v>
      </c>
      <c r="E72" s="91">
        <f>IFERROR(INDEX('[3]New PV Purchase Prices'!$B$156:$N$179,MATCH($A72,'[3]New PV Purchase Prices'!$A$156:$A$179,0),MATCH('ICCT PV Discounted Annual Costs'!E$70,'[3]New PV Purchase Prices'!$B$155:$N$155,0)),0)</f>
        <v>2.3653567620654709E-2</v>
      </c>
      <c r="F72" s="91">
        <f>IFERROR(INDEX('[3]New PV Purchase Prices'!$B$156:$N$179,MATCH($A72,'[3]New PV Purchase Prices'!$A$156:$A$179,0),MATCH('ICCT PV Discounted Annual Costs'!F$70,'[3]New PV Purchase Prices'!$B$155:$N$155,0)),0)</f>
        <v>1.7740175715491031E-2</v>
      </c>
      <c r="G72" s="91">
        <f>IFERROR(INDEX('[3]New PV Purchase Prices'!$B$156:$N$179,MATCH($A72,'[3]New PV Purchase Prices'!$A$156:$A$179,0),MATCH('ICCT PV Discounted Annual Costs'!G$70,'[3]New PV Purchase Prices'!$B$155:$N$155,0)),0)</f>
        <v>1.1826783810327354E-2</v>
      </c>
      <c r="H72" s="91">
        <f>IFERROR(INDEX('[3]New PV Purchase Prices'!$B$156:$N$179,MATCH($A72,'[3]New PV Purchase Prices'!$A$156:$A$179,0),MATCH('ICCT PV Discounted Annual Costs'!H$70,'[3]New PV Purchase Prices'!$B$155:$N$155,0)),0)</f>
        <v>5.9133919051636771E-3</v>
      </c>
      <c r="I72" s="91">
        <f>IFERROR(INDEX('[3]New PV Purchase Prices'!$B$156:$N$179,MATCH($A72,'[3]New PV Purchase Prices'!$A$156:$A$179,0),MATCH('ICCT PV Discounted Annual Costs'!I$70,'[3]New PV Purchase Prices'!$B$155:$N$155,0)),0)</f>
        <v>0</v>
      </c>
      <c r="J72" s="91">
        <f>IFERROR(INDEX('[3]New PV Purchase Prices'!$B$156:$N$179,MATCH($A72,'[3]New PV Purchase Prices'!$A$156:$A$179,0),MATCH('ICCT PV Discounted Annual Costs'!J$70,'[3]New PV Purchase Prices'!$B$155:$N$155,0)),0)</f>
        <v>0</v>
      </c>
      <c r="K72" s="91">
        <f>IFERROR(INDEX('[3]New PV Purchase Prices'!$B$156:$N$179,MATCH($A72,'[3]New PV Purchase Prices'!$A$156:$A$179,0),MATCH('ICCT PV Discounted Annual Costs'!K$70,'[3]New PV Purchase Prices'!$B$155:$N$155,0)),0)</f>
        <v>0</v>
      </c>
      <c r="L72" s="91">
        <f>IFERROR(INDEX('[3]New PV Purchase Prices'!$B$156:$N$179,MATCH($A72,'[3]New PV Purchase Prices'!$A$156:$A$179,0),MATCH('ICCT PV Discounted Annual Costs'!L$70,'[3]New PV Purchase Prices'!$B$155:$N$155,0)),0)</f>
        <v>0</v>
      </c>
      <c r="M72" s="91">
        <f>IFERROR(INDEX('[3]New PV Purchase Prices'!$B$156:$N$179,MATCH($A72,'[3]New PV Purchase Prices'!$A$156:$A$179,0),MATCH('ICCT PV Discounted Annual Costs'!M$70,'[3]New PV Purchase Prices'!$B$155:$N$155,0)),0)</f>
        <v>0</v>
      </c>
      <c r="N72" s="91">
        <f>IFERROR(INDEX('[3]New PV Purchase Prices'!$B$156:$N$179,MATCH($A72,'[3]New PV Purchase Prices'!$A$156:$A$179,0),MATCH('ICCT PV Discounted Annual Costs'!N$70,'[3]New PV Purchase Prices'!$B$155:$N$155,0)),0)</f>
        <v>0</v>
      </c>
    </row>
    <row r="73" spans="1:16">
      <c r="A73" s="26" t="s">
        <v>180</v>
      </c>
      <c r="B73" s="91">
        <f>IFERROR(INDEX('[3]New PV Purchase Prices'!$B$156:$N$179,MATCH($A73,'[3]New PV Purchase Prices'!$A$156:$A$179,0),MATCH('ICCT PV Discounted Annual Costs'!B$70,'[3]New PV Purchase Prices'!$B$155:$N$155,0)),0)</f>
        <v>3.0007644482691258E-2</v>
      </c>
      <c r="C73" s="91">
        <f>IFERROR(INDEX('[3]New PV Purchase Prices'!$B$156:$N$179,MATCH($A73,'[3]New PV Purchase Prices'!$A$156:$A$179,0),MATCH('ICCT PV Discounted Annual Costs'!C$70,'[3]New PV Purchase Prices'!$B$155:$N$155,0)),0)</f>
        <v>2.5720838128021079E-2</v>
      </c>
      <c r="D73" s="91">
        <f>IFERROR(INDEX('[3]New PV Purchase Prices'!$B$156:$N$179,MATCH($A73,'[3]New PV Purchase Prices'!$A$156:$A$179,0),MATCH('ICCT PV Discounted Annual Costs'!D$70,'[3]New PV Purchase Prices'!$B$155:$N$155,0)),0)</f>
        <v>2.14340317733509E-2</v>
      </c>
      <c r="E73" s="91">
        <f>IFERROR(INDEX('[3]New PV Purchase Prices'!$B$156:$N$179,MATCH($A73,'[3]New PV Purchase Prices'!$A$156:$A$179,0),MATCH('ICCT PV Discounted Annual Costs'!E$70,'[3]New PV Purchase Prices'!$B$155:$N$155,0)),0)</f>
        <v>1.7147225418680721E-2</v>
      </c>
      <c r="F73" s="91">
        <f>IFERROR(INDEX('[3]New PV Purchase Prices'!$B$156:$N$179,MATCH($A73,'[3]New PV Purchase Prices'!$A$156:$A$179,0),MATCH('ICCT PV Discounted Annual Costs'!F$70,'[3]New PV Purchase Prices'!$B$155:$N$155,0)),0)</f>
        <v>1.2860419064010541E-2</v>
      </c>
      <c r="G73" s="91">
        <f>IFERROR(INDEX('[3]New PV Purchase Prices'!$B$156:$N$179,MATCH($A73,'[3]New PV Purchase Prices'!$A$156:$A$179,0),MATCH('ICCT PV Discounted Annual Costs'!G$70,'[3]New PV Purchase Prices'!$B$155:$N$155,0)),0)</f>
        <v>8.573612709340362E-3</v>
      </c>
      <c r="H73" s="91">
        <f>IFERROR(INDEX('[3]New PV Purchase Prices'!$B$156:$N$179,MATCH($A73,'[3]New PV Purchase Prices'!$A$156:$A$179,0),MATCH('ICCT PV Discounted Annual Costs'!H$70,'[3]New PV Purchase Prices'!$B$155:$N$155,0)),0)</f>
        <v>4.2868063546701819E-3</v>
      </c>
      <c r="I73" s="91">
        <f>IFERROR(INDEX('[3]New PV Purchase Prices'!$B$156:$N$179,MATCH($A73,'[3]New PV Purchase Prices'!$A$156:$A$179,0),MATCH('ICCT PV Discounted Annual Costs'!I$70,'[3]New PV Purchase Prices'!$B$155:$N$155,0)),0)</f>
        <v>0</v>
      </c>
      <c r="J73" s="91">
        <f>IFERROR(INDEX('[3]New PV Purchase Prices'!$B$156:$N$179,MATCH($A73,'[3]New PV Purchase Prices'!$A$156:$A$179,0),MATCH('ICCT PV Discounted Annual Costs'!J$70,'[3]New PV Purchase Prices'!$B$155:$N$155,0)),0)</f>
        <v>0</v>
      </c>
      <c r="K73" s="91">
        <f>IFERROR(INDEX('[3]New PV Purchase Prices'!$B$156:$N$179,MATCH($A73,'[3]New PV Purchase Prices'!$A$156:$A$179,0),MATCH('ICCT PV Discounted Annual Costs'!K$70,'[3]New PV Purchase Prices'!$B$155:$N$155,0)),0)</f>
        <v>0</v>
      </c>
      <c r="L73" s="91">
        <f>IFERROR(INDEX('[3]New PV Purchase Prices'!$B$156:$N$179,MATCH($A73,'[3]New PV Purchase Prices'!$A$156:$A$179,0),MATCH('ICCT PV Discounted Annual Costs'!L$70,'[3]New PV Purchase Prices'!$B$155:$N$155,0)),0)</f>
        <v>0</v>
      </c>
      <c r="M73" s="91">
        <f>IFERROR(INDEX('[3]New PV Purchase Prices'!$B$156:$N$179,MATCH($A73,'[3]New PV Purchase Prices'!$A$156:$A$179,0),MATCH('ICCT PV Discounted Annual Costs'!M$70,'[3]New PV Purchase Prices'!$B$155:$N$155,0)),0)</f>
        <v>0</v>
      </c>
      <c r="N73" s="91">
        <f>IFERROR(INDEX('[3]New PV Purchase Prices'!$B$156:$N$179,MATCH($A73,'[3]New PV Purchase Prices'!$A$156:$A$179,0),MATCH('ICCT PV Discounted Annual Costs'!N$70,'[3]New PV Purchase Prices'!$B$155:$N$155,0)),0)</f>
        <v>0</v>
      </c>
    </row>
    <row r="74" spans="1:16">
      <c r="A74" s="26" t="s">
        <v>181</v>
      </c>
      <c r="B74" s="91">
        <f>IFERROR(INDEX('[3]New PV Purchase Prices'!$B$156:$N$179,MATCH($A74,'[3]New PV Purchase Prices'!$A$156:$A$179,0),MATCH('ICCT PV Discounted Annual Costs'!B$70,'[3]New PV Purchase Prices'!$B$155:$N$155,0)),0)</f>
        <v>0.18239650256933107</v>
      </c>
      <c r="C74" s="91">
        <f>IFERROR(INDEX('[3]New PV Purchase Prices'!$B$156:$N$179,MATCH($A74,'[3]New PV Purchase Prices'!$A$156:$A$179,0),MATCH('ICCT PV Discounted Annual Costs'!C$70,'[3]New PV Purchase Prices'!$B$155:$N$155,0)),0)</f>
        <v>0.19486551757487172</v>
      </c>
      <c r="D74" s="91">
        <f>IFERROR(INDEX('[3]New PV Purchase Prices'!$B$156:$N$179,MATCH($A74,'[3]New PV Purchase Prices'!$A$156:$A$179,0),MATCH('ICCT PV Discounted Annual Costs'!D$70,'[3]New PV Purchase Prices'!$B$155:$N$155,0)),0)</f>
        <v>0.20733453258041237</v>
      </c>
      <c r="E74" s="91">
        <f>IFERROR(INDEX('[3]New PV Purchase Prices'!$B$156:$N$179,MATCH($A74,'[3]New PV Purchase Prices'!$A$156:$A$179,0),MATCH('ICCT PV Discounted Annual Costs'!E$70,'[3]New PV Purchase Prices'!$B$155:$N$155,0)),0)</f>
        <v>0.21980354758595302</v>
      </c>
      <c r="F74" s="91">
        <f>IFERROR(INDEX('[3]New PV Purchase Prices'!$B$156:$N$179,MATCH($A74,'[3]New PV Purchase Prices'!$A$156:$A$179,0),MATCH('ICCT PV Discounted Annual Costs'!F$70,'[3]New PV Purchase Prices'!$B$155:$N$155,0)),0)</f>
        <v>0.23227256259149368</v>
      </c>
      <c r="G74" s="91">
        <f>IFERROR(INDEX('[3]New PV Purchase Prices'!$B$156:$N$179,MATCH($A74,'[3]New PV Purchase Prices'!$A$156:$A$179,0),MATCH('ICCT PV Discounted Annual Costs'!G$70,'[3]New PV Purchase Prices'!$B$155:$N$155,0)),0)</f>
        <v>0.24474157759703433</v>
      </c>
      <c r="H74" s="91">
        <f>IFERROR(INDEX('[3]New PV Purchase Prices'!$B$156:$N$179,MATCH($A74,'[3]New PV Purchase Prices'!$A$156:$A$179,0),MATCH('ICCT PV Discounted Annual Costs'!H$70,'[3]New PV Purchase Prices'!$B$155:$N$155,0)),0)</f>
        <v>0.25721059260257501</v>
      </c>
      <c r="I74" s="91">
        <f>IFERROR(INDEX('[3]New PV Purchase Prices'!$B$156:$N$179,MATCH($A74,'[3]New PV Purchase Prices'!$A$156:$A$179,0),MATCH('ICCT PV Discounted Annual Costs'!I$70,'[3]New PV Purchase Prices'!$B$155:$N$155,0)),0)</f>
        <v>0.26967960760811566</v>
      </c>
      <c r="J74" s="91">
        <f>IFERROR(INDEX('[3]New PV Purchase Prices'!$B$156:$N$179,MATCH($A74,'[3]New PV Purchase Prices'!$A$156:$A$179,0),MATCH('ICCT PV Discounted Annual Costs'!J$70,'[3]New PV Purchase Prices'!$B$155:$N$155,0)),0)</f>
        <v>0.26967960760811566</v>
      </c>
      <c r="K74" s="91">
        <f>IFERROR(INDEX('[3]New PV Purchase Prices'!$B$156:$N$179,MATCH($A74,'[3]New PV Purchase Prices'!$A$156:$A$179,0),MATCH('ICCT PV Discounted Annual Costs'!K$70,'[3]New PV Purchase Prices'!$B$155:$N$155,0)),0)</f>
        <v>0.26967960760811566</v>
      </c>
      <c r="L74" s="91">
        <f>IFERROR(INDEX('[3]New PV Purchase Prices'!$B$156:$N$179,MATCH($A74,'[3]New PV Purchase Prices'!$A$156:$A$179,0),MATCH('ICCT PV Discounted Annual Costs'!L$70,'[3]New PV Purchase Prices'!$B$155:$N$155,0)),0)</f>
        <v>0.26967960760811566</v>
      </c>
      <c r="M74" s="91">
        <f>IFERROR(INDEX('[3]New PV Purchase Prices'!$B$156:$N$179,MATCH($A74,'[3]New PV Purchase Prices'!$A$156:$A$179,0),MATCH('ICCT PV Discounted Annual Costs'!M$70,'[3]New PV Purchase Prices'!$B$155:$N$155,0)),0)</f>
        <v>0.26967960760811566</v>
      </c>
      <c r="N74" s="91">
        <f>IFERROR(INDEX('[3]New PV Purchase Prices'!$B$156:$N$179,MATCH($A74,'[3]New PV Purchase Prices'!$A$156:$A$179,0),MATCH('ICCT PV Discounted Annual Costs'!N$70,'[3]New PV Purchase Prices'!$B$155:$N$155,0)),0)</f>
        <v>0.26967960760811566</v>
      </c>
    </row>
    <row r="75" spans="1:16">
      <c r="A75" s="26" t="s">
        <v>182</v>
      </c>
      <c r="B75" s="91">
        <f>IFERROR(INDEX('[3]New PV Purchase Prices'!$B$156:$N$179,MATCH($A75,'[3]New PV Purchase Prices'!$A$156:$A$179,0),MATCH('ICCT PV Discounted Annual Costs'!B$70,'[3]New PV Purchase Prices'!$B$155:$N$155,0)),0)</f>
        <v>0</v>
      </c>
      <c r="C75" s="91">
        <f>IFERROR(INDEX('[3]New PV Purchase Prices'!$B$156:$N$179,MATCH($A75,'[3]New PV Purchase Prices'!$A$156:$A$179,0),MATCH('ICCT PV Discounted Annual Costs'!C$70,'[3]New PV Purchase Prices'!$B$155:$N$155,0)),0)</f>
        <v>0</v>
      </c>
      <c r="D75" s="91">
        <f>IFERROR(INDEX('[3]New PV Purchase Prices'!$B$156:$N$179,MATCH($A75,'[3]New PV Purchase Prices'!$A$156:$A$179,0),MATCH('ICCT PV Discounted Annual Costs'!D$70,'[3]New PV Purchase Prices'!$B$155:$N$155,0)),0)</f>
        <v>0</v>
      </c>
      <c r="E75" s="91">
        <f>IFERROR(INDEX('[3]New PV Purchase Prices'!$B$156:$N$179,MATCH($A75,'[3]New PV Purchase Prices'!$A$156:$A$179,0),MATCH('ICCT PV Discounted Annual Costs'!E$70,'[3]New PV Purchase Prices'!$B$155:$N$155,0)),0)</f>
        <v>0</v>
      </c>
      <c r="F75" s="91">
        <f>IFERROR(INDEX('[3]New PV Purchase Prices'!$B$156:$N$179,MATCH($A75,'[3]New PV Purchase Prices'!$A$156:$A$179,0),MATCH('ICCT PV Discounted Annual Costs'!F$70,'[3]New PV Purchase Prices'!$B$155:$N$155,0)),0)</f>
        <v>0</v>
      </c>
      <c r="G75" s="91">
        <f>IFERROR(INDEX('[3]New PV Purchase Prices'!$B$156:$N$179,MATCH($A75,'[3]New PV Purchase Prices'!$A$156:$A$179,0),MATCH('ICCT PV Discounted Annual Costs'!G$70,'[3]New PV Purchase Prices'!$B$155:$N$155,0)),0)</f>
        <v>0</v>
      </c>
      <c r="H75" s="91">
        <f>IFERROR(INDEX('[3]New PV Purchase Prices'!$B$156:$N$179,MATCH($A75,'[3]New PV Purchase Prices'!$A$156:$A$179,0),MATCH('ICCT PV Discounted Annual Costs'!H$70,'[3]New PV Purchase Prices'!$B$155:$N$155,0)),0)</f>
        <v>0</v>
      </c>
      <c r="I75" s="91">
        <f>IFERROR(INDEX('[3]New PV Purchase Prices'!$B$156:$N$179,MATCH($A75,'[3]New PV Purchase Prices'!$A$156:$A$179,0),MATCH('ICCT PV Discounted Annual Costs'!I$70,'[3]New PV Purchase Prices'!$B$155:$N$155,0)),0)</f>
        <v>0</v>
      </c>
      <c r="J75" s="91">
        <f>IFERROR(INDEX('[3]New PV Purchase Prices'!$B$156:$N$179,MATCH($A75,'[3]New PV Purchase Prices'!$A$156:$A$179,0),MATCH('ICCT PV Discounted Annual Costs'!J$70,'[3]New PV Purchase Prices'!$B$155:$N$155,0)),0)</f>
        <v>0</v>
      </c>
      <c r="K75" s="91">
        <f>IFERROR(INDEX('[3]New PV Purchase Prices'!$B$156:$N$179,MATCH($A75,'[3]New PV Purchase Prices'!$A$156:$A$179,0),MATCH('ICCT PV Discounted Annual Costs'!K$70,'[3]New PV Purchase Prices'!$B$155:$N$155,0)),0)</f>
        <v>0</v>
      </c>
      <c r="L75" s="91">
        <f>IFERROR(INDEX('[3]New PV Purchase Prices'!$B$156:$N$179,MATCH($A75,'[3]New PV Purchase Prices'!$A$156:$A$179,0),MATCH('ICCT PV Discounted Annual Costs'!L$70,'[3]New PV Purchase Prices'!$B$155:$N$155,0)),0)</f>
        <v>0</v>
      </c>
      <c r="M75" s="91">
        <f>IFERROR(INDEX('[3]New PV Purchase Prices'!$B$156:$N$179,MATCH($A75,'[3]New PV Purchase Prices'!$A$156:$A$179,0),MATCH('ICCT PV Discounted Annual Costs'!M$70,'[3]New PV Purchase Prices'!$B$155:$N$155,0)),0)</f>
        <v>0</v>
      </c>
      <c r="N75" s="91">
        <f>IFERROR(INDEX('[3]New PV Purchase Prices'!$B$156:$N$179,MATCH($A75,'[3]New PV Purchase Prices'!$A$156:$A$179,0),MATCH('ICCT PV Discounted Annual Costs'!N$70,'[3]New PV Purchase Prices'!$B$155:$N$155,0)),0)</f>
        <v>0</v>
      </c>
    </row>
    <row r="76" spans="1:16">
      <c r="A76" s="26" t="s">
        <v>183</v>
      </c>
      <c r="B76" s="91">
        <f>IFERROR(INDEX('[3]New PV Purchase Prices'!$B$156:$N$179,MATCH($A76,'[3]New PV Purchase Prices'!$A$156:$A$179,0),MATCH('ICCT PV Discounted Annual Costs'!B$70,'[3]New PV Purchase Prices'!$B$155:$N$155,0)),0)</f>
        <v>1.3820764776479024E-4</v>
      </c>
      <c r="C76" s="91">
        <f>IFERROR(INDEX('[3]New PV Purchase Prices'!$B$156:$N$179,MATCH($A76,'[3]New PV Purchase Prices'!$A$156:$A$179,0),MATCH('ICCT PV Discounted Annual Costs'!C$70,'[3]New PV Purchase Prices'!$B$155:$N$155,0)),0)</f>
        <v>1.1846369808410592E-4</v>
      </c>
      <c r="D76" s="91">
        <f>IFERROR(INDEX('[3]New PV Purchase Prices'!$B$156:$N$179,MATCH($A76,'[3]New PV Purchase Prices'!$A$156:$A$179,0),MATCH('ICCT PV Discounted Annual Costs'!D$70,'[3]New PV Purchase Prices'!$B$155:$N$155,0)),0)</f>
        <v>9.8719748403421607E-5</v>
      </c>
      <c r="E76" s="91">
        <f>IFERROR(INDEX('[3]New PV Purchase Prices'!$B$156:$N$179,MATCH($A76,'[3]New PV Purchase Prices'!$A$156:$A$179,0),MATCH('ICCT PV Discounted Annual Costs'!E$70,'[3]New PV Purchase Prices'!$B$155:$N$155,0)),0)</f>
        <v>7.8975798722737291E-5</v>
      </c>
      <c r="F76" s="91">
        <f>IFERROR(INDEX('[3]New PV Purchase Prices'!$B$156:$N$179,MATCH($A76,'[3]New PV Purchase Prices'!$A$156:$A$179,0),MATCH('ICCT PV Discounted Annual Costs'!F$70,'[3]New PV Purchase Prices'!$B$155:$N$155,0)),0)</f>
        <v>5.9231849042052975E-5</v>
      </c>
      <c r="G76" s="91">
        <f>IFERROR(INDEX('[3]New PV Purchase Prices'!$B$156:$N$179,MATCH($A76,'[3]New PV Purchase Prices'!$A$156:$A$179,0),MATCH('ICCT PV Discounted Annual Costs'!G$70,'[3]New PV Purchase Prices'!$B$155:$N$155,0)),0)</f>
        <v>3.9487899361368659E-5</v>
      </c>
      <c r="H76" s="91">
        <f>IFERROR(INDEX('[3]New PV Purchase Prices'!$B$156:$N$179,MATCH($A76,'[3]New PV Purchase Prices'!$A$156:$A$179,0),MATCH('ICCT PV Discounted Annual Costs'!H$70,'[3]New PV Purchase Prices'!$B$155:$N$155,0)),0)</f>
        <v>1.974394968068434E-5</v>
      </c>
      <c r="I76" s="91">
        <f>IFERROR(INDEX('[3]New PV Purchase Prices'!$B$156:$N$179,MATCH($A76,'[3]New PV Purchase Prices'!$A$156:$A$179,0),MATCH('ICCT PV Discounted Annual Costs'!I$70,'[3]New PV Purchase Prices'!$B$155:$N$155,0)),0)</f>
        <v>0</v>
      </c>
      <c r="J76" s="91">
        <f>IFERROR(INDEX('[3]New PV Purchase Prices'!$B$156:$N$179,MATCH($A76,'[3]New PV Purchase Prices'!$A$156:$A$179,0),MATCH('ICCT PV Discounted Annual Costs'!J$70,'[3]New PV Purchase Prices'!$B$155:$N$155,0)),0)</f>
        <v>0</v>
      </c>
      <c r="K76" s="91">
        <f>IFERROR(INDEX('[3]New PV Purchase Prices'!$B$156:$N$179,MATCH($A76,'[3]New PV Purchase Prices'!$A$156:$A$179,0),MATCH('ICCT PV Discounted Annual Costs'!K$70,'[3]New PV Purchase Prices'!$B$155:$N$155,0)),0)</f>
        <v>0</v>
      </c>
      <c r="L76" s="91">
        <f>IFERROR(INDEX('[3]New PV Purchase Prices'!$B$156:$N$179,MATCH($A76,'[3]New PV Purchase Prices'!$A$156:$A$179,0),MATCH('ICCT PV Discounted Annual Costs'!L$70,'[3]New PV Purchase Prices'!$B$155:$N$155,0)),0)</f>
        <v>0</v>
      </c>
      <c r="M76" s="91">
        <f>IFERROR(INDEX('[3]New PV Purchase Prices'!$B$156:$N$179,MATCH($A76,'[3]New PV Purchase Prices'!$A$156:$A$179,0),MATCH('ICCT PV Discounted Annual Costs'!M$70,'[3]New PV Purchase Prices'!$B$155:$N$155,0)),0)</f>
        <v>0</v>
      </c>
      <c r="N76" s="91">
        <f>IFERROR(INDEX('[3]New PV Purchase Prices'!$B$156:$N$179,MATCH($A76,'[3]New PV Purchase Prices'!$A$156:$A$179,0),MATCH('ICCT PV Discounted Annual Costs'!N$70,'[3]New PV Purchase Prices'!$B$155:$N$155,0)),0)</f>
        <v>0</v>
      </c>
    </row>
    <row r="77" spans="1:16">
      <c r="A77" s="26" t="s">
        <v>184</v>
      </c>
      <c r="B77" s="91">
        <f>IFERROR(INDEX('[3]New PV Purchase Prices'!$B$156:$N$179,MATCH($A77,'[3]New PV Purchase Prices'!$A$156:$A$179,0),MATCH('ICCT PV Discounted Annual Costs'!B$70,'[3]New PV Purchase Prices'!$B$155:$N$155,0)),0)</f>
        <v>1.4489596068269685E-2</v>
      </c>
      <c r="C77" s="91">
        <f>IFERROR(INDEX('[3]New PV Purchase Prices'!$B$156:$N$179,MATCH($A77,'[3]New PV Purchase Prices'!$A$156:$A$179,0),MATCH('ICCT PV Discounted Annual Costs'!C$70,'[3]New PV Purchase Prices'!$B$155:$N$155,0)),0)</f>
        <v>1.2419653772802589E-2</v>
      </c>
      <c r="D77" s="91">
        <f>IFERROR(INDEX('[3]New PV Purchase Prices'!$B$156:$N$179,MATCH($A77,'[3]New PV Purchase Prices'!$A$156:$A$179,0),MATCH('ICCT PV Discounted Annual Costs'!D$70,'[3]New PV Purchase Prices'!$B$155:$N$155,0)),0)</f>
        <v>1.0349711477335492E-2</v>
      </c>
      <c r="E77" s="91">
        <f>IFERROR(INDEX('[3]New PV Purchase Prices'!$B$156:$N$179,MATCH($A77,'[3]New PV Purchase Prices'!$A$156:$A$179,0),MATCH('ICCT PV Discounted Annual Costs'!E$70,'[3]New PV Purchase Prices'!$B$155:$N$155,0)),0)</f>
        <v>8.2797691818683947E-3</v>
      </c>
      <c r="F77" s="91">
        <f>IFERROR(INDEX('[3]New PV Purchase Prices'!$B$156:$N$179,MATCH($A77,'[3]New PV Purchase Prices'!$A$156:$A$179,0),MATCH('ICCT PV Discounted Annual Costs'!F$70,'[3]New PV Purchase Prices'!$B$155:$N$155,0)),0)</f>
        <v>6.2098268864012969E-3</v>
      </c>
      <c r="G77" s="91">
        <f>IFERROR(INDEX('[3]New PV Purchase Prices'!$B$156:$N$179,MATCH($A77,'[3]New PV Purchase Prices'!$A$156:$A$179,0),MATCH('ICCT PV Discounted Annual Costs'!G$70,'[3]New PV Purchase Prices'!$B$155:$N$155,0)),0)</f>
        <v>4.1398845909341991E-3</v>
      </c>
      <c r="H77" s="91">
        <f>IFERROR(INDEX('[3]New PV Purchase Prices'!$B$156:$N$179,MATCH($A77,'[3]New PV Purchase Prices'!$A$156:$A$179,0),MATCH('ICCT PV Discounted Annual Costs'!H$70,'[3]New PV Purchase Prices'!$B$155:$N$155,0)),0)</f>
        <v>2.0699422954671013E-3</v>
      </c>
      <c r="I77" s="91">
        <f>IFERROR(INDEX('[3]New PV Purchase Prices'!$B$156:$N$179,MATCH($A77,'[3]New PV Purchase Prices'!$A$156:$A$179,0),MATCH('ICCT PV Discounted Annual Costs'!I$70,'[3]New PV Purchase Prices'!$B$155:$N$155,0)),0)</f>
        <v>0</v>
      </c>
      <c r="J77" s="91">
        <f>IFERROR(INDEX('[3]New PV Purchase Prices'!$B$156:$N$179,MATCH($A77,'[3]New PV Purchase Prices'!$A$156:$A$179,0),MATCH('ICCT PV Discounted Annual Costs'!J$70,'[3]New PV Purchase Prices'!$B$155:$N$155,0)),0)</f>
        <v>0</v>
      </c>
      <c r="K77" s="91">
        <f>IFERROR(INDEX('[3]New PV Purchase Prices'!$B$156:$N$179,MATCH($A77,'[3]New PV Purchase Prices'!$A$156:$A$179,0),MATCH('ICCT PV Discounted Annual Costs'!K$70,'[3]New PV Purchase Prices'!$B$155:$N$155,0)),0)</f>
        <v>0</v>
      </c>
      <c r="L77" s="91">
        <f>IFERROR(INDEX('[3]New PV Purchase Prices'!$B$156:$N$179,MATCH($A77,'[3]New PV Purchase Prices'!$A$156:$A$179,0),MATCH('ICCT PV Discounted Annual Costs'!L$70,'[3]New PV Purchase Prices'!$B$155:$N$155,0)),0)</f>
        <v>0</v>
      </c>
      <c r="M77" s="91">
        <f>IFERROR(INDEX('[3]New PV Purchase Prices'!$B$156:$N$179,MATCH($A77,'[3]New PV Purchase Prices'!$A$156:$A$179,0),MATCH('ICCT PV Discounted Annual Costs'!M$70,'[3]New PV Purchase Prices'!$B$155:$N$155,0)),0)</f>
        <v>0</v>
      </c>
      <c r="N77" s="91">
        <f>IFERROR(INDEX('[3]New PV Purchase Prices'!$B$156:$N$179,MATCH($A77,'[3]New PV Purchase Prices'!$A$156:$A$179,0),MATCH('ICCT PV Discounted Annual Costs'!N$70,'[3]New PV Purchase Prices'!$B$155:$N$155,0)),0)</f>
        <v>0</v>
      </c>
    </row>
    <row r="78" spans="1:16">
      <c r="A78" s="26" t="s">
        <v>185</v>
      </c>
      <c r="B78" s="91">
        <f>IFERROR(INDEX('[3]New PV Purchase Prices'!$B$156:$N$179,MATCH($A78,'[3]New PV Purchase Prices'!$A$156:$A$179,0),MATCH('ICCT PV Discounted Annual Costs'!B$70,'[3]New PV Purchase Prices'!$B$155:$N$155,0)),0)</f>
        <v>2.5478550938905331E-2</v>
      </c>
      <c r="C78" s="91">
        <f>IFERROR(INDEX('[3]New PV Purchase Prices'!$B$156:$N$179,MATCH($A78,'[3]New PV Purchase Prices'!$A$156:$A$179,0),MATCH('ICCT PV Discounted Annual Costs'!C$70,'[3]New PV Purchase Prices'!$B$155:$N$155,0)),0)</f>
        <v>2.1838757947633142E-2</v>
      </c>
      <c r="D78" s="91">
        <f>IFERROR(INDEX('[3]New PV Purchase Prices'!$B$156:$N$179,MATCH($A78,'[3]New PV Purchase Prices'!$A$156:$A$179,0),MATCH('ICCT PV Discounted Annual Costs'!D$70,'[3]New PV Purchase Prices'!$B$155:$N$155,0)),0)</f>
        <v>1.8198964956360954E-2</v>
      </c>
      <c r="E78" s="91">
        <f>IFERROR(INDEX('[3]New PV Purchase Prices'!$B$156:$N$179,MATCH($A78,'[3]New PV Purchase Prices'!$A$156:$A$179,0),MATCH('ICCT PV Discounted Annual Costs'!E$70,'[3]New PV Purchase Prices'!$B$155:$N$155,0)),0)</f>
        <v>1.4559171965088763E-2</v>
      </c>
      <c r="F78" s="91">
        <f>IFERROR(INDEX('[3]New PV Purchase Prices'!$B$156:$N$179,MATCH($A78,'[3]New PV Purchase Prices'!$A$156:$A$179,0),MATCH('ICCT PV Discounted Annual Costs'!F$70,'[3]New PV Purchase Prices'!$B$155:$N$155,0)),0)</f>
        <v>1.0919378973816573E-2</v>
      </c>
      <c r="G78" s="91">
        <f>IFERROR(INDEX('[3]New PV Purchase Prices'!$B$156:$N$179,MATCH($A78,'[3]New PV Purchase Prices'!$A$156:$A$179,0),MATCH('ICCT PV Discounted Annual Costs'!G$70,'[3]New PV Purchase Prices'!$B$155:$N$155,0)),0)</f>
        <v>7.2795859825443825E-3</v>
      </c>
      <c r="H78" s="91">
        <f>IFERROR(INDEX('[3]New PV Purchase Prices'!$B$156:$N$179,MATCH($A78,'[3]New PV Purchase Prices'!$A$156:$A$179,0),MATCH('ICCT PV Discounted Annual Costs'!H$70,'[3]New PV Purchase Prices'!$B$155:$N$155,0)),0)</f>
        <v>3.6397929912721926E-3</v>
      </c>
      <c r="I78" s="91">
        <f>IFERROR(INDEX('[3]New PV Purchase Prices'!$B$156:$N$179,MATCH($A78,'[3]New PV Purchase Prices'!$A$156:$A$179,0),MATCH('ICCT PV Discounted Annual Costs'!I$70,'[3]New PV Purchase Prices'!$B$155:$N$155,0)),0)</f>
        <v>0</v>
      </c>
      <c r="J78" s="91">
        <f>IFERROR(INDEX('[3]New PV Purchase Prices'!$B$156:$N$179,MATCH($A78,'[3]New PV Purchase Prices'!$A$156:$A$179,0),MATCH('ICCT PV Discounted Annual Costs'!J$70,'[3]New PV Purchase Prices'!$B$155:$N$155,0)),0)</f>
        <v>0</v>
      </c>
      <c r="K78" s="91">
        <f>IFERROR(INDEX('[3]New PV Purchase Prices'!$B$156:$N$179,MATCH($A78,'[3]New PV Purchase Prices'!$A$156:$A$179,0),MATCH('ICCT PV Discounted Annual Costs'!K$70,'[3]New PV Purchase Prices'!$B$155:$N$155,0)),0)</f>
        <v>0</v>
      </c>
      <c r="L78" s="91">
        <f>IFERROR(INDEX('[3]New PV Purchase Prices'!$B$156:$N$179,MATCH($A78,'[3]New PV Purchase Prices'!$A$156:$A$179,0),MATCH('ICCT PV Discounted Annual Costs'!L$70,'[3]New PV Purchase Prices'!$B$155:$N$155,0)),0)</f>
        <v>0</v>
      </c>
      <c r="M78" s="91">
        <f>IFERROR(INDEX('[3]New PV Purchase Prices'!$B$156:$N$179,MATCH($A78,'[3]New PV Purchase Prices'!$A$156:$A$179,0),MATCH('ICCT PV Discounted Annual Costs'!M$70,'[3]New PV Purchase Prices'!$B$155:$N$155,0)),0)</f>
        <v>0</v>
      </c>
      <c r="N78" s="91">
        <f>IFERROR(INDEX('[3]New PV Purchase Prices'!$B$156:$N$179,MATCH($A78,'[3]New PV Purchase Prices'!$A$156:$A$179,0),MATCH('ICCT PV Discounted Annual Costs'!N$70,'[3]New PV Purchase Prices'!$B$155:$N$155,0)),0)</f>
        <v>0</v>
      </c>
    </row>
    <row r="79" spans="1:16">
      <c r="A79" s="26" t="s">
        <v>186</v>
      </c>
      <c r="B79" s="91">
        <f>IFERROR(INDEX('[3]New PV Purchase Prices'!$B$156:$N$179,MATCH($A79,'[3]New PV Purchase Prices'!$A$156:$A$179,0),MATCH('ICCT PV Discounted Annual Costs'!B$70,'[3]New PV Purchase Prices'!$B$155:$N$155,0)),0)</f>
        <v>0.31316277380543872</v>
      </c>
      <c r="C79" s="91">
        <f>IFERROR(INDEX('[3]New PV Purchase Prices'!$B$156:$N$179,MATCH($A79,'[3]New PV Purchase Prices'!$A$156:$A$179,0),MATCH('ICCT PV Discounted Annual Costs'!C$70,'[3]New PV Purchase Prices'!$B$155:$N$155,0)),0)</f>
        <v>0.26842523469037605</v>
      </c>
      <c r="D79" s="91">
        <f>IFERROR(INDEX('[3]New PV Purchase Prices'!$B$156:$N$179,MATCH($A79,'[3]New PV Purchase Prices'!$A$156:$A$179,0),MATCH('ICCT PV Discounted Annual Costs'!D$70,'[3]New PV Purchase Prices'!$B$155:$N$155,0)),0)</f>
        <v>0.22368769557531337</v>
      </c>
      <c r="E79" s="91">
        <f>IFERROR(INDEX('[3]New PV Purchase Prices'!$B$156:$N$179,MATCH($A79,'[3]New PV Purchase Prices'!$A$156:$A$179,0),MATCH('ICCT PV Discounted Annual Costs'!E$70,'[3]New PV Purchase Prices'!$B$155:$N$155,0)),0)</f>
        <v>0.1789501564602507</v>
      </c>
      <c r="F79" s="91">
        <f>IFERROR(INDEX('[3]New PV Purchase Prices'!$B$156:$N$179,MATCH($A79,'[3]New PV Purchase Prices'!$A$156:$A$179,0),MATCH('ICCT PV Discounted Annual Costs'!F$70,'[3]New PV Purchase Prices'!$B$155:$N$155,0)),0)</f>
        <v>0.13421261734518802</v>
      </c>
      <c r="G79" s="91">
        <f>IFERROR(INDEX('[3]New PV Purchase Prices'!$B$156:$N$179,MATCH($A79,'[3]New PV Purchase Prices'!$A$156:$A$179,0),MATCH('ICCT PV Discounted Annual Costs'!G$70,'[3]New PV Purchase Prices'!$B$155:$N$155,0)),0)</f>
        <v>8.9475078230125349E-2</v>
      </c>
      <c r="H79" s="91">
        <f>IFERROR(INDEX('[3]New PV Purchase Prices'!$B$156:$N$179,MATCH($A79,'[3]New PV Purchase Prices'!$A$156:$A$179,0),MATCH('ICCT PV Discounted Annual Costs'!H$70,'[3]New PV Purchase Prices'!$B$155:$N$155,0)),0)</f>
        <v>4.4737539115062674E-2</v>
      </c>
      <c r="I79" s="91">
        <f>IFERROR(INDEX('[3]New PV Purchase Prices'!$B$156:$N$179,MATCH($A79,'[3]New PV Purchase Prices'!$A$156:$A$179,0),MATCH('ICCT PV Discounted Annual Costs'!I$70,'[3]New PV Purchase Prices'!$B$155:$N$155,0)),0)</f>
        <v>0</v>
      </c>
      <c r="J79" s="91">
        <f>IFERROR(INDEX('[3]New PV Purchase Prices'!$B$156:$N$179,MATCH($A79,'[3]New PV Purchase Prices'!$A$156:$A$179,0),MATCH('ICCT PV Discounted Annual Costs'!J$70,'[3]New PV Purchase Prices'!$B$155:$N$155,0)),0)</f>
        <v>0</v>
      </c>
      <c r="K79" s="91">
        <f>IFERROR(INDEX('[3]New PV Purchase Prices'!$B$156:$N$179,MATCH($A79,'[3]New PV Purchase Prices'!$A$156:$A$179,0),MATCH('ICCT PV Discounted Annual Costs'!K$70,'[3]New PV Purchase Prices'!$B$155:$N$155,0)),0)</f>
        <v>0</v>
      </c>
      <c r="L79" s="91">
        <f>IFERROR(INDEX('[3]New PV Purchase Prices'!$B$156:$N$179,MATCH($A79,'[3]New PV Purchase Prices'!$A$156:$A$179,0),MATCH('ICCT PV Discounted Annual Costs'!L$70,'[3]New PV Purchase Prices'!$B$155:$N$155,0)),0)</f>
        <v>0</v>
      </c>
      <c r="M79" s="91">
        <f>IFERROR(INDEX('[3]New PV Purchase Prices'!$B$156:$N$179,MATCH($A79,'[3]New PV Purchase Prices'!$A$156:$A$179,0),MATCH('ICCT PV Discounted Annual Costs'!M$70,'[3]New PV Purchase Prices'!$B$155:$N$155,0)),0)</f>
        <v>0</v>
      </c>
      <c r="N79" s="91">
        <f>IFERROR(INDEX('[3]New PV Purchase Prices'!$B$156:$N$179,MATCH($A79,'[3]New PV Purchase Prices'!$A$156:$A$179,0),MATCH('ICCT PV Discounted Annual Costs'!N$70,'[3]New PV Purchase Prices'!$B$155:$N$155,0)),0)</f>
        <v>0</v>
      </c>
    </row>
    <row r="80" spans="1:16">
      <c r="A80" s="26" t="s">
        <v>187</v>
      </c>
      <c r="B80" s="91">
        <f>IFERROR(INDEX('[3]New PV Purchase Prices'!$B$156:$N$179,MATCH($A80,'[3]New PV Purchase Prices'!$A$156:$A$179,0),MATCH('ICCT PV Discounted Annual Costs'!B$70,'[3]New PV Purchase Prices'!$B$155:$N$155,0)),0)</f>
        <v>0</v>
      </c>
      <c r="C80" s="91">
        <f>IFERROR(INDEX('[3]New PV Purchase Prices'!$B$156:$N$179,MATCH($A80,'[3]New PV Purchase Prices'!$A$156:$A$179,0),MATCH('ICCT PV Discounted Annual Costs'!C$70,'[3]New PV Purchase Prices'!$B$155:$N$155,0)),0)</f>
        <v>5.044727440180196E-2</v>
      </c>
      <c r="D80" s="91">
        <f>IFERROR(INDEX('[3]New PV Purchase Prices'!$B$156:$N$179,MATCH($A80,'[3]New PV Purchase Prices'!$A$156:$A$179,0),MATCH('ICCT PV Discounted Annual Costs'!D$70,'[3]New PV Purchase Prices'!$B$155:$N$155,0)),0)</f>
        <v>0.10089454880360392</v>
      </c>
      <c r="E80" s="91">
        <f>IFERROR(INDEX('[3]New PV Purchase Prices'!$B$156:$N$179,MATCH($A80,'[3]New PV Purchase Prices'!$A$156:$A$179,0),MATCH('ICCT PV Discounted Annual Costs'!E$70,'[3]New PV Purchase Prices'!$B$155:$N$155,0)),0)</f>
        <v>0.15134182320540587</v>
      </c>
      <c r="F80" s="91">
        <f>IFERROR(INDEX('[3]New PV Purchase Prices'!$B$156:$N$179,MATCH($A80,'[3]New PV Purchase Prices'!$A$156:$A$179,0),MATCH('ICCT PV Discounted Annual Costs'!F$70,'[3]New PV Purchase Prices'!$B$155:$N$155,0)),0)</f>
        <v>0.20178909760720784</v>
      </c>
      <c r="G80" s="91">
        <f>IFERROR(INDEX('[3]New PV Purchase Prices'!$B$156:$N$179,MATCH($A80,'[3]New PV Purchase Prices'!$A$156:$A$179,0),MATCH('ICCT PV Discounted Annual Costs'!G$70,'[3]New PV Purchase Prices'!$B$155:$N$155,0)),0)</f>
        <v>0.25223637200900978</v>
      </c>
      <c r="H80" s="91">
        <f>IFERROR(INDEX('[3]New PV Purchase Prices'!$B$156:$N$179,MATCH($A80,'[3]New PV Purchase Prices'!$A$156:$A$179,0),MATCH('ICCT PV Discounted Annual Costs'!H$70,'[3]New PV Purchase Prices'!$B$155:$N$155,0)),0)</f>
        <v>0.30268364641081175</v>
      </c>
      <c r="I80" s="91">
        <f>IFERROR(INDEX('[3]New PV Purchase Prices'!$B$156:$N$179,MATCH($A80,'[3]New PV Purchase Prices'!$A$156:$A$179,0),MATCH('ICCT PV Discounted Annual Costs'!I$70,'[3]New PV Purchase Prices'!$B$155:$N$155,0)),0)</f>
        <v>0.35313092081261371</v>
      </c>
      <c r="J80" s="91">
        <f>IFERROR(INDEX('[3]New PV Purchase Prices'!$B$156:$N$179,MATCH($A80,'[3]New PV Purchase Prices'!$A$156:$A$179,0),MATCH('ICCT PV Discounted Annual Costs'!J$70,'[3]New PV Purchase Prices'!$B$155:$N$155,0)),0)</f>
        <v>0.35313092081261371</v>
      </c>
      <c r="K80" s="91">
        <f>IFERROR(INDEX('[3]New PV Purchase Prices'!$B$156:$N$179,MATCH($A80,'[3]New PV Purchase Prices'!$A$156:$A$179,0),MATCH('ICCT PV Discounted Annual Costs'!K$70,'[3]New PV Purchase Prices'!$B$155:$N$155,0)),0)</f>
        <v>0.35313092081261371</v>
      </c>
      <c r="L80" s="91">
        <f>IFERROR(INDEX('[3]New PV Purchase Prices'!$B$156:$N$179,MATCH($A80,'[3]New PV Purchase Prices'!$A$156:$A$179,0),MATCH('ICCT PV Discounted Annual Costs'!L$70,'[3]New PV Purchase Prices'!$B$155:$N$155,0)),0)</f>
        <v>0.35313092081261371</v>
      </c>
      <c r="M80" s="91">
        <f>IFERROR(INDEX('[3]New PV Purchase Prices'!$B$156:$N$179,MATCH($A80,'[3]New PV Purchase Prices'!$A$156:$A$179,0),MATCH('ICCT PV Discounted Annual Costs'!M$70,'[3]New PV Purchase Prices'!$B$155:$N$155,0)),0)</f>
        <v>0.35313092081261371</v>
      </c>
      <c r="N80" s="91">
        <f>IFERROR(INDEX('[3]New PV Purchase Prices'!$B$156:$N$179,MATCH($A80,'[3]New PV Purchase Prices'!$A$156:$A$179,0),MATCH('ICCT PV Discounted Annual Costs'!N$70,'[3]New PV Purchase Prices'!$B$155:$N$155,0)),0)</f>
        <v>0.35313092081261371</v>
      </c>
    </row>
    <row r="81" spans="1:14">
      <c r="A81" s="26" t="s">
        <v>188</v>
      </c>
      <c r="B81" s="91">
        <f>IFERROR(INDEX('[3]New PV Purchase Prices'!$B$156:$N$179,MATCH($A81,'[3]New PV Purchase Prices'!$A$156:$A$179,0),MATCH('ICCT PV Discounted Annual Costs'!B$70,'[3]New PV Purchase Prices'!$B$155:$N$155,0)),0)</f>
        <v>0</v>
      </c>
      <c r="C81" s="91">
        <f>IFERROR(INDEX('[3]New PV Purchase Prices'!$B$156:$N$179,MATCH($A81,'[3]New PV Purchase Prices'!$A$156:$A$179,0),MATCH('ICCT PV Discounted Annual Costs'!C$70,'[3]New PV Purchase Prices'!$B$155:$N$155,0)),0)</f>
        <v>0</v>
      </c>
      <c r="D81" s="91">
        <f>IFERROR(INDEX('[3]New PV Purchase Prices'!$B$156:$N$179,MATCH($A81,'[3]New PV Purchase Prices'!$A$156:$A$179,0),MATCH('ICCT PV Discounted Annual Costs'!D$70,'[3]New PV Purchase Prices'!$B$155:$N$155,0)),0)</f>
        <v>0</v>
      </c>
      <c r="E81" s="91">
        <f>IFERROR(INDEX('[3]New PV Purchase Prices'!$B$156:$N$179,MATCH($A81,'[3]New PV Purchase Prices'!$A$156:$A$179,0),MATCH('ICCT PV Discounted Annual Costs'!E$70,'[3]New PV Purchase Prices'!$B$155:$N$155,0)),0)</f>
        <v>0</v>
      </c>
      <c r="F81" s="91">
        <f>IFERROR(INDEX('[3]New PV Purchase Prices'!$B$156:$N$179,MATCH($A81,'[3]New PV Purchase Prices'!$A$156:$A$179,0),MATCH('ICCT PV Discounted Annual Costs'!F$70,'[3]New PV Purchase Prices'!$B$155:$N$155,0)),0)</f>
        <v>0</v>
      </c>
      <c r="G81" s="91">
        <f>IFERROR(INDEX('[3]New PV Purchase Prices'!$B$156:$N$179,MATCH($A81,'[3]New PV Purchase Prices'!$A$156:$A$179,0),MATCH('ICCT PV Discounted Annual Costs'!G$70,'[3]New PV Purchase Prices'!$B$155:$N$155,0)),0)</f>
        <v>0</v>
      </c>
      <c r="H81" s="91">
        <f>IFERROR(INDEX('[3]New PV Purchase Prices'!$B$156:$N$179,MATCH($A81,'[3]New PV Purchase Prices'!$A$156:$A$179,0),MATCH('ICCT PV Discounted Annual Costs'!H$70,'[3]New PV Purchase Prices'!$B$155:$N$155,0)),0)</f>
        <v>0</v>
      </c>
      <c r="I81" s="91">
        <f>IFERROR(INDEX('[3]New PV Purchase Prices'!$B$156:$N$179,MATCH($A81,'[3]New PV Purchase Prices'!$A$156:$A$179,0),MATCH('ICCT PV Discounted Annual Costs'!I$70,'[3]New PV Purchase Prices'!$B$155:$N$155,0)),0)</f>
        <v>0</v>
      </c>
      <c r="J81" s="91">
        <f>IFERROR(INDEX('[3]New PV Purchase Prices'!$B$156:$N$179,MATCH($A81,'[3]New PV Purchase Prices'!$A$156:$A$179,0),MATCH('ICCT PV Discounted Annual Costs'!J$70,'[3]New PV Purchase Prices'!$B$155:$N$155,0)),0)</f>
        <v>0</v>
      </c>
      <c r="K81" s="91">
        <f>IFERROR(INDEX('[3]New PV Purchase Prices'!$B$156:$N$179,MATCH($A81,'[3]New PV Purchase Prices'!$A$156:$A$179,0),MATCH('ICCT PV Discounted Annual Costs'!K$70,'[3]New PV Purchase Prices'!$B$155:$N$155,0)),0)</f>
        <v>0</v>
      </c>
      <c r="L81" s="91">
        <f>IFERROR(INDEX('[3]New PV Purchase Prices'!$B$156:$N$179,MATCH($A81,'[3]New PV Purchase Prices'!$A$156:$A$179,0),MATCH('ICCT PV Discounted Annual Costs'!L$70,'[3]New PV Purchase Prices'!$B$155:$N$155,0)),0)</f>
        <v>0</v>
      </c>
      <c r="M81" s="91">
        <f>IFERROR(INDEX('[3]New PV Purchase Prices'!$B$156:$N$179,MATCH($A81,'[3]New PV Purchase Prices'!$A$156:$A$179,0),MATCH('ICCT PV Discounted Annual Costs'!M$70,'[3]New PV Purchase Prices'!$B$155:$N$155,0)),0)</f>
        <v>0</v>
      </c>
      <c r="N81" s="91">
        <f>IFERROR(INDEX('[3]New PV Purchase Prices'!$B$156:$N$179,MATCH($A81,'[3]New PV Purchase Prices'!$A$156:$A$179,0),MATCH('ICCT PV Discounted Annual Costs'!N$70,'[3]New PV Purchase Prices'!$B$155:$N$155,0)),0)</f>
        <v>0</v>
      </c>
    </row>
    <row r="82" spans="1:14">
      <c r="A82" s="26" t="s">
        <v>189</v>
      </c>
      <c r="B82" s="91">
        <f>IFERROR(INDEX('[3]New PV Purchase Prices'!$B$156:$N$179,MATCH($A82,'[3]New PV Purchase Prices'!$A$156:$A$179,0),MATCH('ICCT PV Discounted Annual Costs'!B$70,'[3]New PV Purchase Prices'!$B$155:$N$155,0)),0)</f>
        <v>0</v>
      </c>
      <c r="C82" s="91">
        <f>IFERROR(INDEX('[3]New PV Purchase Prices'!$B$156:$N$179,MATCH($A82,'[3]New PV Purchase Prices'!$A$156:$A$179,0),MATCH('ICCT PV Discounted Annual Costs'!C$70,'[3]New PV Purchase Prices'!$B$155:$N$155,0)),0)</f>
        <v>0</v>
      </c>
      <c r="D82" s="91">
        <f>IFERROR(INDEX('[3]New PV Purchase Prices'!$B$156:$N$179,MATCH($A82,'[3]New PV Purchase Prices'!$A$156:$A$179,0),MATCH('ICCT PV Discounted Annual Costs'!D$70,'[3]New PV Purchase Prices'!$B$155:$N$155,0)),0)</f>
        <v>0</v>
      </c>
      <c r="E82" s="91">
        <f>IFERROR(INDEX('[3]New PV Purchase Prices'!$B$156:$N$179,MATCH($A82,'[3]New PV Purchase Prices'!$A$156:$A$179,0),MATCH('ICCT PV Discounted Annual Costs'!E$70,'[3]New PV Purchase Prices'!$B$155:$N$155,0)),0)</f>
        <v>0</v>
      </c>
      <c r="F82" s="91">
        <f>IFERROR(INDEX('[3]New PV Purchase Prices'!$B$156:$N$179,MATCH($A82,'[3]New PV Purchase Prices'!$A$156:$A$179,0),MATCH('ICCT PV Discounted Annual Costs'!F$70,'[3]New PV Purchase Prices'!$B$155:$N$155,0)),0)</f>
        <v>0</v>
      </c>
      <c r="G82" s="91">
        <f>IFERROR(INDEX('[3]New PV Purchase Prices'!$B$156:$N$179,MATCH($A82,'[3]New PV Purchase Prices'!$A$156:$A$179,0),MATCH('ICCT PV Discounted Annual Costs'!G$70,'[3]New PV Purchase Prices'!$B$155:$N$155,0)),0)</f>
        <v>0</v>
      </c>
      <c r="H82" s="91">
        <f>IFERROR(INDEX('[3]New PV Purchase Prices'!$B$156:$N$179,MATCH($A82,'[3]New PV Purchase Prices'!$A$156:$A$179,0),MATCH('ICCT PV Discounted Annual Costs'!H$70,'[3]New PV Purchase Prices'!$B$155:$N$155,0)),0)</f>
        <v>0</v>
      </c>
      <c r="I82" s="91">
        <f>IFERROR(INDEX('[3]New PV Purchase Prices'!$B$156:$N$179,MATCH($A82,'[3]New PV Purchase Prices'!$A$156:$A$179,0),MATCH('ICCT PV Discounted Annual Costs'!I$70,'[3]New PV Purchase Prices'!$B$155:$N$155,0)),0)</f>
        <v>0</v>
      </c>
      <c r="J82" s="91">
        <f>IFERROR(INDEX('[3]New PV Purchase Prices'!$B$156:$N$179,MATCH($A82,'[3]New PV Purchase Prices'!$A$156:$A$179,0),MATCH('ICCT PV Discounted Annual Costs'!J$70,'[3]New PV Purchase Prices'!$B$155:$N$155,0)),0)</f>
        <v>0</v>
      </c>
      <c r="K82" s="91">
        <f>IFERROR(INDEX('[3]New PV Purchase Prices'!$B$156:$N$179,MATCH($A82,'[3]New PV Purchase Prices'!$A$156:$A$179,0),MATCH('ICCT PV Discounted Annual Costs'!K$70,'[3]New PV Purchase Prices'!$B$155:$N$155,0)),0)</f>
        <v>0</v>
      </c>
      <c r="L82" s="91">
        <f>IFERROR(INDEX('[3]New PV Purchase Prices'!$B$156:$N$179,MATCH($A82,'[3]New PV Purchase Prices'!$A$156:$A$179,0),MATCH('ICCT PV Discounted Annual Costs'!L$70,'[3]New PV Purchase Prices'!$B$155:$N$155,0)),0)</f>
        <v>0</v>
      </c>
      <c r="M82" s="91">
        <f>IFERROR(INDEX('[3]New PV Purchase Prices'!$B$156:$N$179,MATCH($A82,'[3]New PV Purchase Prices'!$A$156:$A$179,0),MATCH('ICCT PV Discounted Annual Costs'!M$70,'[3]New PV Purchase Prices'!$B$155:$N$155,0)),0)</f>
        <v>0</v>
      </c>
      <c r="N82" s="91">
        <f>IFERROR(INDEX('[3]New PV Purchase Prices'!$B$156:$N$179,MATCH($A82,'[3]New PV Purchase Prices'!$A$156:$A$179,0),MATCH('ICCT PV Discounted Annual Costs'!N$70,'[3]New PV Purchase Prices'!$B$155:$N$155,0)),0)</f>
        <v>0</v>
      </c>
    </row>
    <row r="83" spans="1:14">
      <c r="A83" s="26" t="s">
        <v>190</v>
      </c>
      <c r="B83" s="91">
        <f>IFERROR(INDEX('[3]New PV Purchase Prices'!$B$156:$N$179,MATCH($A83,'[3]New PV Purchase Prices'!$A$156:$A$179,0),MATCH('ICCT PV Discounted Annual Costs'!B$70,'[3]New PV Purchase Prices'!$B$155:$N$155,0)),0)</f>
        <v>0</v>
      </c>
      <c r="C83" s="91">
        <f>IFERROR(INDEX('[3]New PV Purchase Prices'!$B$156:$N$179,MATCH($A83,'[3]New PV Purchase Prices'!$A$156:$A$179,0),MATCH('ICCT PV Discounted Annual Costs'!C$70,'[3]New PV Purchase Prices'!$B$155:$N$155,0)),0)</f>
        <v>0</v>
      </c>
      <c r="D83" s="91">
        <f>IFERROR(INDEX('[3]New PV Purchase Prices'!$B$156:$N$179,MATCH($A83,'[3]New PV Purchase Prices'!$A$156:$A$179,0),MATCH('ICCT PV Discounted Annual Costs'!D$70,'[3]New PV Purchase Prices'!$B$155:$N$155,0)),0)</f>
        <v>0</v>
      </c>
      <c r="E83" s="91">
        <f>IFERROR(INDEX('[3]New PV Purchase Prices'!$B$156:$N$179,MATCH($A83,'[3]New PV Purchase Prices'!$A$156:$A$179,0),MATCH('ICCT PV Discounted Annual Costs'!E$70,'[3]New PV Purchase Prices'!$B$155:$N$155,0)),0)</f>
        <v>0</v>
      </c>
      <c r="F83" s="91">
        <f>IFERROR(INDEX('[3]New PV Purchase Prices'!$B$156:$N$179,MATCH($A83,'[3]New PV Purchase Prices'!$A$156:$A$179,0),MATCH('ICCT PV Discounted Annual Costs'!F$70,'[3]New PV Purchase Prices'!$B$155:$N$155,0)),0)</f>
        <v>0</v>
      </c>
      <c r="G83" s="91">
        <f>IFERROR(INDEX('[3]New PV Purchase Prices'!$B$156:$N$179,MATCH($A83,'[3]New PV Purchase Prices'!$A$156:$A$179,0),MATCH('ICCT PV Discounted Annual Costs'!G$70,'[3]New PV Purchase Prices'!$B$155:$N$155,0)),0)</f>
        <v>0</v>
      </c>
      <c r="H83" s="91">
        <f>IFERROR(INDEX('[3]New PV Purchase Prices'!$B$156:$N$179,MATCH($A83,'[3]New PV Purchase Prices'!$A$156:$A$179,0),MATCH('ICCT PV Discounted Annual Costs'!H$70,'[3]New PV Purchase Prices'!$B$155:$N$155,0)),0)</f>
        <v>0</v>
      </c>
      <c r="I83" s="91">
        <f>IFERROR(INDEX('[3]New PV Purchase Prices'!$B$156:$N$179,MATCH($A83,'[3]New PV Purchase Prices'!$A$156:$A$179,0),MATCH('ICCT PV Discounted Annual Costs'!I$70,'[3]New PV Purchase Prices'!$B$155:$N$155,0)),0)</f>
        <v>0</v>
      </c>
      <c r="J83" s="91">
        <f>IFERROR(INDEX('[3]New PV Purchase Prices'!$B$156:$N$179,MATCH($A83,'[3]New PV Purchase Prices'!$A$156:$A$179,0),MATCH('ICCT PV Discounted Annual Costs'!J$70,'[3]New PV Purchase Prices'!$B$155:$N$155,0)),0)</f>
        <v>0</v>
      </c>
      <c r="K83" s="91">
        <f>IFERROR(INDEX('[3]New PV Purchase Prices'!$B$156:$N$179,MATCH($A83,'[3]New PV Purchase Prices'!$A$156:$A$179,0),MATCH('ICCT PV Discounted Annual Costs'!K$70,'[3]New PV Purchase Prices'!$B$155:$N$155,0)),0)</f>
        <v>0</v>
      </c>
      <c r="L83" s="91">
        <f>IFERROR(INDEX('[3]New PV Purchase Prices'!$B$156:$N$179,MATCH($A83,'[3]New PV Purchase Prices'!$A$156:$A$179,0),MATCH('ICCT PV Discounted Annual Costs'!L$70,'[3]New PV Purchase Prices'!$B$155:$N$155,0)),0)</f>
        <v>0</v>
      </c>
      <c r="M83" s="91">
        <f>IFERROR(INDEX('[3]New PV Purchase Prices'!$B$156:$N$179,MATCH($A83,'[3]New PV Purchase Prices'!$A$156:$A$179,0),MATCH('ICCT PV Discounted Annual Costs'!M$70,'[3]New PV Purchase Prices'!$B$155:$N$155,0)),0)</f>
        <v>0</v>
      </c>
      <c r="N83" s="91">
        <f>IFERROR(INDEX('[3]New PV Purchase Prices'!$B$156:$N$179,MATCH($A83,'[3]New PV Purchase Prices'!$A$156:$A$179,0),MATCH('ICCT PV Discounted Annual Costs'!N$70,'[3]New PV Purchase Prices'!$B$155:$N$155,0)),0)</f>
        <v>0</v>
      </c>
    </row>
    <row r="84" spans="1:14">
      <c r="A84" s="26" t="s">
        <v>191</v>
      </c>
      <c r="B84" s="91">
        <f>IFERROR(INDEX('[3]New PV Purchase Prices'!$B$156:$N$179,MATCH($A84,'[3]New PV Purchase Prices'!$A$156:$A$179,0),MATCH('ICCT PV Discounted Annual Costs'!B$70,'[3]New PV Purchase Prices'!$B$155:$N$155,0)),0)</f>
        <v>0.22250495737585202</v>
      </c>
      <c r="C84" s="91">
        <f>IFERROR(INDEX('[3]New PV Purchase Prices'!$B$156:$N$179,MATCH($A84,'[3]New PV Purchase Prices'!$A$156:$A$179,0),MATCH('ICCT PV Discounted Annual Costs'!C$70,'[3]New PV Purchase Prices'!$B$155:$N$155,0)),0)</f>
        <v>0.19071853489358745</v>
      </c>
      <c r="D84" s="91">
        <f>IFERROR(INDEX('[3]New PV Purchase Prices'!$B$156:$N$179,MATCH($A84,'[3]New PV Purchase Prices'!$A$156:$A$179,0),MATCH('ICCT PV Discounted Annual Costs'!D$70,'[3]New PV Purchase Prices'!$B$155:$N$155,0)),0)</f>
        <v>0.15893211241132288</v>
      </c>
      <c r="E84" s="91">
        <f>IFERROR(INDEX('[3]New PV Purchase Prices'!$B$156:$N$179,MATCH($A84,'[3]New PV Purchase Prices'!$A$156:$A$179,0),MATCH('ICCT PV Discounted Annual Costs'!E$70,'[3]New PV Purchase Prices'!$B$155:$N$155,0)),0)</f>
        <v>0.12714568992905831</v>
      </c>
      <c r="F84" s="91">
        <f>IFERROR(INDEX('[3]New PV Purchase Prices'!$B$156:$N$179,MATCH($A84,'[3]New PV Purchase Prices'!$A$156:$A$179,0),MATCH('ICCT PV Discounted Annual Costs'!F$70,'[3]New PV Purchase Prices'!$B$155:$N$155,0)),0)</f>
        <v>9.5359267446793738E-2</v>
      </c>
      <c r="G84" s="91">
        <f>IFERROR(INDEX('[3]New PV Purchase Prices'!$B$156:$N$179,MATCH($A84,'[3]New PV Purchase Prices'!$A$156:$A$179,0),MATCH('ICCT PV Discounted Annual Costs'!G$70,'[3]New PV Purchase Prices'!$B$155:$N$155,0)),0)</f>
        <v>6.3572844964529168E-2</v>
      </c>
      <c r="H84" s="91">
        <f>IFERROR(INDEX('[3]New PV Purchase Prices'!$B$156:$N$179,MATCH($A84,'[3]New PV Purchase Prices'!$A$156:$A$179,0),MATCH('ICCT PV Discounted Annual Costs'!H$70,'[3]New PV Purchase Prices'!$B$155:$N$155,0)),0)</f>
        <v>3.1786422482264591E-2</v>
      </c>
      <c r="I84" s="91">
        <f>IFERROR(INDEX('[3]New PV Purchase Prices'!$B$156:$N$179,MATCH($A84,'[3]New PV Purchase Prices'!$A$156:$A$179,0),MATCH('ICCT PV Discounted Annual Costs'!I$70,'[3]New PV Purchase Prices'!$B$155:$N$155,0)),0)</f>
        <v>0</v>
      </c>
      <c r="J84" s="91">
        <f>IFERROR(INDEX('[3]New PV Purchase Prices'!$B$156:$N$179,MATCH($A84,'[3]New PV Purchase Prices'!$A$156:$A$179,0),MATCH('ICCT PV Discounted Annual Costs'!J$70,'[3]New PV Purchase Prices'!$B$155:$N$155,0)),0)</f>
        <v>0</v>
      </c>
      <c r="K84" s="91">
        <f>IFERROR(INDEX('[3]New PV Purchase Prices'!$B$156:$N$179,MATCH($A84,'[3]New PV Purchase Prices'!$A$156:$A$179,0),MATCH('ICCT PV Discounted Annual Costs'!K$70,'[3]New PV Purchase Prices'!$B$155:$N$155,0)),0)</f>
        <v>0</v>
      </c>
      <c r="L84" s="91">
        <f>IFERROR(INDEX('[3]New PV Purchase Prices'!$B$156:$N$179,MATCH($A84,'[3]New PV Purchase Prices'!$A$156:$A$179,0),MATCH('ICCT PV Discounted Annual Costs'!L$70,'[3]New PV Purchase Prices'!$B$155:$N$155,0)),0)</f>
        <v>0</v>
      </c>
      <c r="M84" s="91">
        <f>IFERROR(INDEX('[3]New PV Purchase Prices'!$B$156:$N$179,MATCH($A84,'[3]New PV Purchase Prices'!$A$156:$A$179,0),MATCH('ICCT PV Discounted Annual Costs'!M$70,'[3]New PV Purchase Prices'!$B$155:$N$155,0)),0)</f>
        <v>0</v>
      </c>
      <c r="N84" s="91">
        <f>IFERROR(INDEX('[3]New PV Purchase Prices'!$B$156:$N$179,MATCH($A84,'[3]New PV Purchase Prices'!$A$156:$A$179,0),MATCH('ICCT PV Discounted Annual Costs'!N$70,'[3]New PV Purchase Prices'!$B$155:$N$155,0)),0)</f>
        <v>0</v>
      </c>
    </row>
    <row r="85" spans="1:14">
      <c r="A85" s="26" t="s">
        <v>192</v>
      </c>
      <c r="B85" s="91">
        <f>IFERROR(INDEX('[3]New PV Purchase Prices'!$B$156:$N$179,MATCH($A85,'[3]New PV Purchase Prices'!$A$156:$A$179,0),MATCH('ICCT PV Discounted Annual Costs'!B$70,'[3]New PV Purchase Prices'!$B$155:$N$155,0)),0)</f>
        <v>0</v>
      </c>
      <c r="C85" s="91">
        <f>IFERROR(INDEX('[3]New PV Purchase Prices'!$B$156:$N$179,MATCH($A85,'[3]New PV Purchase Prices'!$A$156:$A$179,0),MATCH('ICCT PV Discounted Annual Costs'!C$70,'[3]New PV Purchase Prices'!$B$155:$N$155,0)),0)</f>
        <v>0</v>
      </c>
      <c r="D85" s="91">
        <f>IFERROR(INDEX('[3]New PV Purchase Prices'!$B$156:$N$179,MATCH($A85,'[3]New PV Purchase Prices'!$A$156:$A$179,0),MATCH('ICCT PV Discounted Annual Costs'!D$70,'[3]New PV Purchase Prices'!$B$155:$N$155,0)),0)</f>
        <v>0</v>
      </c>
      <c r="E85" s="91">
        <f>IFERROR(INDEX('[3]New PV Purchase Prices'!$B$156:$N$179,MATCH($A85,'[3]New PV Purchase Prices'!$A$156:$A$179,0),MATCH('ICCT PV Discounted Annual Costs'!E$70,'[3]New PV Purchase Prices'!$B$155:$N$155,0)),0)</f>
        <v>0</v>
      </c>
      <c r="F85" s="91">
        <f>IFERROR(INDEX('[3]New PV Purchase Prices'!$B$156:$N$179,MATCH($A85,'[3]New PV Purchase Prices'!$A$156:$A$179,0),MATCH('ICCT PV Discounted Annual Costs'!F$70,'[3]New PV Purchase Prices'!$B$155:$N$155,0)),0)</f>
        <v>0</v>
      </c>
      <c r="G85" s="91">
        <f>IFERROR(INDEX('[3]New PV Purchase Prices'!$B$156:$N$179,MATCH($A85,'[3]New PV Purchase Prices'!$A$156:$A$179,0),MATCH('ICCT PV Discounted Annual Costs'!G$70,'[3]New PV Purchase Prices'!$B$155:$N$155,0)),0)</f>
        <v>0</v>
      </c>
      <c r="H85" s="91">
        <f>IFERROR(INDEX('[3]New PV Purchase Prices'!$B$156:$N$179,MATCH($A85,'[3]New PV Purchase Prices'!$A$156:$A$179,0),MATCH('ICCT PV Discounted Annual Costs'!H$70,'[3]New PV Purchase Prices'!$B$155:$N$155,0)),0)</f>
        <v>0</v>
      </c>
      <c r="I85" s="91">
        <f>IFERROR(INDEX('[3]New PV Purchase Prices'!$B$156:$N$179,MATCH($A85,'[3]New PV Purchase Prices'!$A$156:$A$179,0),MATCH('ICCT PV Discounted Annual Costs'!I$70,'[3]New PV Purchase Prices'!$B$155:$N$155,0)),0)</f>
        <v>0</v>
      </c>
      <c r="J85" s="91">
        <f>IFERROR(INDEX('[3]New PV Purchase Prices'!$B$156:$N$179,MATCH($A85,'[3]New PV Purchase Prices'!$A$156:$A$179,0),MATCH('ICCT PV Discounted Annual Costs'!J$70,'[3]New PV Purchase Prices'!$B$155:$N$155,0)),0)</f>
        <v>0</v>
      </c>
      <c r="K85" s="91">
        <f>IFERROR(INDEX('[3]New PV Purchase Prices'!$B$156:$N$179,MATCH($A85,'[3]New PV Purchase Prices'!$A$156:$A$179,0),MATCH('ICCT PV Discounted Annual Costs'!K$70,'[3]New PV Purchase Prices'!$B$155:$N$155,0)),0)</f>
        <v>0</v>
      </c>
      <c r="L85" s="91">
        <f>IFERROR(INDEX('[3]New PV Purchase Prices'!$B$156:$N$179,MATCH($A85,'[3]New PV Purchase Prices'!$A$156:$A$179,0),MATCH('ICCT PV Discounted Annual Costs'!L$70,'[3]New PV Purchase Prices'!$B$155:$N$155,0)),0)</f>
        <v>0</v>
      </c>
      <c r="M85" s="91">
        <f>IFERROR(INDEX('[3]New PV Purchase Prices'!$B$156:$N$179,MATCH($A85,'[3]New PV Purchase Prices'!$A$156:$A$179,0),MATCH('ICCT PV Discounted Annual Costs'!M$70,'[3]New PV Purchase Prices'!$B$155:$N$155,0)),0)</f>
        <v>0</v>
      </c>
      <c r="N85" s="91">
        <f>IFERROR(INDEX('[3]New PV Purchase Prices'!$B$156:$N$179,MATCH($A85,'[3]New PV Purchase Prices'!$A$156:$A$179,0),MATCH('ICCT PV Discounted Annual Costs'!N$70,'[3]New PV Purchase Prices'!$B$155:$N$155,0)),0)</f>
        <v>0</v>
      </c>
    </row>
    <row r="86" spans="1:14">
      <c r="A86" s="26" t="s">
        <v>193</v>
      </c>
      <c r="B86" s="91">
        <f>IFERROR(INDEX('[3]New PV Purchase Prices'!$B$156:$N$179,MATCH($A86,'[3]New PV Purchase Prices'!$A$156:$A$179,0),MATCH('ICCT PV Discounted Annual Costs'!B$70,'[3]New PV Purchase Prices'!$B$155:$N$155,0)),0)</f>
        <v>8.2460395697564557E-3</v>
      </c>
      <c r="C86" s="91">
        <f>IFERROR(INDEX('[3]New PV Purchase Prices'!$B$156:$N$179,MATCH($A86,'[3]New PV Purchase Prices'!$A$156:$A$179,0),MATCH('ICCT PV Discounted Annual Costs'!C$70,'[3]New PV Purchase Prices'!$B$155:$N$155,0)),0)</f>
        <v>4.0032462052021031E-2</v>
      </c>
      <c r="D86" s="91">
        <f>IFERROR(INDEX('[3]New PV Purchase Prices'!$B$156:$N$179,MATCH($A86,'[3]New PV Purchase Prices'!$A$156:$A$179,0),MATCH('ICCT PV Discounted Annual Costs'!D$70,'[3]New PV Purchase Prices'!$B$155:$N$155,0)),0)</f>
        <v>7.1818884534285615E-2</v>
      </c>
      <c r="E86" s="91">
        <f>IFERROR(INDEX('[3]New PV Purchase Prices'!$B$156:$N$179,MATCH($A86,'[3]New PV Purchase Prices'!$A$156:$A$179,0),MATCH('ICCT PV Discounted Annual Costs'!E$70,'[3]New PV Purchase Prices'!$B$155:$N$155,0)),0)</f>
        <v>0.10360530701655019</v>
      </c>
      <c r="F86" s="91">
        <f>IFERROR(INDEX('[3]New PV Purchase Prices'!$B$156:$N$179,MATCH($A86,'[3]New PV Purchase Prices'!$A$156:$A$179,0),MATCH('ICCT PV Discounted Annual Costs'!F$70,'[3]New PV Purchase Prices'!$B$155:$N$155,0)),0)</f>
        <v>0.13539172949881476</v>
      </c>
      <c r="G86" s="91">
        <f>IFERROR(INDEX('[3]New PV Purchase Prices'!$B$156:$N$179,MATCH($A86,'[3]New PV Purchase Prices'!$A$156:$A$179,0),MATCH('ICCT PV Discounted Annual Costs'!G$70,'[3]New PV Purchase Prices'!$B$155:$N$155,0)),0)</f>
        <v>0.16717815198107933</v>
      </c>
      <c r="H86" s="91">
        <f>IFERROR(INDEX('[3]New PV Purchase Prices'!$B$156:$N$179,MATCH($A86,'[3]New PV Purchase Prices'!$A$156:$A$179,0),MATCH('ICCT PV Discounted Annual Costs'!H$70,'[3]New PV Purchase Prices'!$B$155:$N$155,0)),0)</f>
        <v>0.1989645744633439</v>
      </c>
      <c r="I86" s="91">
        <f>IFERROR(INDEX('[3]New PV Purchase Prices'!$B$156:$N$179,MATCH($A86,'[3]New PV Purchase Prices'!$A$156:$A$179,0),MATCH('ICCT PV Discounted Annual Costs'!I$70,'[3]New PV Purchase Prices'!$B$155:$N$155,0)),0)</f>
        <v>0.23075099694560847</v>
      </c>
      <c r="J86" s="91">
        <f>IFERROR(INDEX('[3]New PV Purchase Prices'!$B$156:$N$179,MATCH($A86,'[3]New PV Purchase Prices'!$A$156:$A$179,0),MATCH('ICCT PV Discounted Annual Costs'!J$70,'[3]New PV Purchase Prices'!$B$155:$N$155,0)),0)</f>
        <v>0.23075099694560847</v>
      </c>
      <c r="K86" s="91">
        <f>IFERROR(INDEX('[3]New PV Purchase Prices'!$B$156:$N$179,MATCH($A86,'[3]New PV Purchase Prices'!$A$156:$A$179,0),MATCH('ICCT PV Discounted Annual Costs'!K$70,'[3]New PV Purchase Prices'!$B$155:$N$155,0)),0)</f>
        <v>0.23075099694560847</v>
      </c>
      <c r="L86" s="91">
        <f>IFERROR(INDEX('[3]New PV Purchase Prices'!$B$156:$N$179,MATCH($A86,'[3]New PV Purchase Prices'!$A$156:$A$179,0),MATCH('ICCT PV Discounted Annual Costs'!L$70,'[3]New PV Purchase Prices'!$B$155:$N$155,0)),0)</f>
        <v>0.23075099694560847</v>
      </c>
      <c r="M86" s="91">
        <f>IFERROR(INDEX('[3]New PV Purchase Prices'!$B$156:$N$179,MATCH($A86,'[3]New PV Purchase Prices'!$A$156:$A$179,0),MATCH('ICCT PV Discounted Annual Costs'!M$70,'[3]New PV Purchase Prices'!$B$155:$N$155,0)),0)</f>
        <v>0.23075099694560847</v>
      </c>
      <c r="N86" s="91">
        <f>IFERROR(INDEX('[3]New PV Purchase Prices'!$B$156:$N$179,MATCH($A86,'[3]New PV Purchase Prices'!$A$156:$A$179,0),MATCH('ICCT PV Discounted Annual Costs'!N$70,'[3]New PV Purchase Prices'!$B$155:$N$155,0)),0)</f>
        <v>0.23075099694560847</v>
      </c>
    </row>
    <row r="87" spans="1:14">
      <c r="A87" s="26" t="s">
        <v>194</v>
      </c>
      <c r="B87" s="91">
        <f>IFERROR(INDEX('[3]New PV Purchase Prices'!$B$156:$N$179,MATCH($A87,'[3]New PV Purchase Prices'!$A$156:$A$179,0),MATCH('ICCT PV Discounted Annual Costs'!B$70,'[3]New PV Purchase Prices'!$B$155:$N$155,0)),0)</f>
        <v>0</v>
      </c>
      <c r="C87" s="91">
        <f>IFERROR(INDEX('[3]New PV Purchase Prices'!$B$156:$N$179,MATCH($A87,'[3]New PV Purchase Prices'!$A$156:$A$179,0),MATCH('ICCT PV Discounted Annual Costs'!C$70,'[3]New PV Purchase Prices'!$B$155:$N$155,0)),0)</f>
        <v>0</v>
      </c>
      <c r="D87" s="91">
        <f>IFERROR(INDEX('[3]New PV Purchase Prices'!$B$156:$N$179,MATCH($A87,'[3]New PV Purchase Prices'!$A$156:$A$179,0),MATCH('ICCT PV Discounted Annual Costs'!D$70,'[3]New PV Purchase Prices'!$B$155:$N$155,0)),0)</f>
        <v>0</v>
      </c>
      <c r="E87" s="91">
        <f>IFERROR(INDEX('[3]New PV Purchase Prices'!$B$156:$N$179,MATCH($A87,'[3]New PV Purchase Prices'!$A$156:$A$179,0),MATCH('ICCT PV Discounted Annual Costs'!E$70,'[3]New PV Purchase Prices'!$B$155:$N$155,0)),0)</f>
        <v>0</v>
      </c>
      <c r="F87" s="91">
        <f>IFERROR(INDEX('[3]New PV Purchase Prices'!$B$156:$N$179,MATCH($A87,'[3]New PV Purchase Prices'!$A$156:$A$179,0),MATCH('ICCT PV Discounted Annual Costs'!F$70,'[3]New PV Purchase Prices'!$B$155:$N$155,0)),0)</f>
        <v>0</v>
      </c>
      <c r="G87" s="91">
        <f>IFERROR(INDEX('[3]New PV Purchase Prices'!$B$156:$N$179,MATCH($A87,'[3]New PV Purchase Prices'!$A$156:$A$179,0),MATCH('ICCT PV Discounted Annual Costs'!G$70,'[3]New PV Purchase Prices'!$B$155:$N$155,0)),0)</f>
        <v>0</v>
      </c>
      <c r="H87" s="91">
        <f>IFERROR(INDEX('[3]New PV Purchase Prices'!$B$156:$N$179,MATCH($A87,'[3]New PV Purchase Prices'!$A$156:$A$179,0),MATCH('ICCT PV Discounted Annual Costs'!H$70,'[3]New PV Purchase Prices'!$B$155:$N$155,0)),0)</f>
        <v>0</v>
      </c>
      <c r="I87" s="91">
        <f>IFERROR(INDEX('[3]New PV Purchase Prices'!$B$156:$N$179,MATCH($A87,'[3]New PV Purchase Prices'!$A$156:$A$179,0),MATCH('ICCT PV Discounted Annual Costs'!I$70,'[3]New PV Purchase Prices'!$B$155:$N$155,0)),0)</f>
        <v>0</v>
      </c>
      <c r="J87" s="91">
        <f>IFERROR(INDEX('[3]New PV Purchase Prices'!$B$156:$N$179,MATCH($A87,'[3]New PV Purchase Prices'!$A$156:$A$179,0),MATCH('ICCT PV Discounted Annual Costs'!J$70,'[3]New PV Purchase Prices'!$B$155:$N$155,0)),0)</f>
        <v>0</v>
      </c>
      <c r="K87" s="91">
        <f>IFERROR(INDEX('[3]New PV Purchase Prices'!$B$156:$N$179,MATCH($A87,'[3]New PV Purchase Prices'!$A$156:$A$179,0),MATCH('ICCT PV Discounted Annual Costs'!K$70,'[3]New PV Purchase Prices'!$B$155:$N$155,0)),0)</f>
        <v>0</v>
      </c>
      <c r="L87" s="91">
        <f>IFERROR(INDEX('[3]New PV Purchase Prices'!$B$156:$N$179,MATCH($A87,'[3]New PV Purchase Prices'!$A$156:$A$179,0),MATCH('ICCT PV Discounted Annual Costs'!L$70,'[3]New PV Purchase Prices'!$B$155:$N$155,0)),0)</f>
        <v>0</v>
      </c>
      <c r="M87" s="91">
        <f>IFERROR(INDEX('[3]New PV Purchase Prices'!$B$156:$N$179,MATCH($A87,'[3]New PV Purchase Prices'!$A$156:$A$179,0),MATCH('ICCT PV Discounted Annual Costs'!M$70,'[3]New PV Purchase Prices'!$B$155:$N$155,0)),0)</f>
        <v>0</v>
      </c>
      <c r="N87" s="91">
        <f>IFERROR(INDEX('[3]New PV Purchase Prices'!$B$156:$N$179,MATCH($A87,'[3]New PV Purchase Prices'!$A$156:$A$179,0),MATCH('ICCT PV Discounted Annual Costs'!N$70,'[3]New PV Purchase Prices'!$B$155:$N$155,0)),0)</f>
        <v>0</v>
      </c>
    </row>
    <row r="88" spans="1:14">
      <c r="A88" s="26" t="s">
        <v>195</v>
      </c>
      <c r="B88" s="91">
        <f>IFERROR(INDEX('[3]New PV Purchase Prices'!$B$156:$N$179,MATCH($A88,'[3]New PV Purchase Prices'!$A$156:$A$179,0),MATCH('ICCT PV Discounted Annual Costs'!B$70,'[3]New PV Purchase Prices'!$B$155:$N$155,0)),0)</f>
        <v>0</v>
      </c>
      <c r="C88" s="91">
        <f>IFERROR(INDEX('[3]New PV Purchase Prices'!$B$156:$N$179,MATCH($A88,'[3]New PV Purchase Prices'!$A$156:$A$179,0),MATCH('ICCT PV Discounted Annual Costs'!C$70,'[3]New PV Purchase Prices'!$B$155:$N$155,0)),0)</f>
        <v>0</v>
      </c>
      <c r="D88" s="91">
        <f>IFERROR(INDEX('[3]New PV Purchase Prices'!$B$156:$N$179,MATCH($A88,'[3]New PV Purchase Prices'!$A$156:$A$179,0),MATCH('ICCT PV Discounted Annual Costs'!D$70,'[3]New PV Purchase Prices'!$B$155:$N$155,0)),0)</f>
        <v>0</v>
      </c>
      <c r="E88" s="91">
        <f>IFERROR(INDEX('[3]New PV Purchase Prices'!$B$156:$N$179,MATCH($A88,'[3]New PV Purchase Prices'!$A$156:$A$179,0),MATCH('ICCT PV Discounted Annual Costs'!E$70,'[3]New PV Purchase Prices'!$B$155:$N$155,0)),0)</f>
        <v>0</v>
      </c>
      <c r="F88" s="91">
        <f>IFERROR(INDEX('[3]New PV Purchase Prices'!$B$156:$N$179,MATCH($A88,'[3]New PV Purchase Prices'!$A$156:$A$179,0),MATCH('ICCT PV Discounted Annual Costs'!F$70,'[3]New PV Purchase Prices'!$B$155:$N$155,0)),0)</f>
        <v>0</v>
      </c>
      <c r="G88" s="91">
        <f>IFERROR(INDEX('[3]New PV Purchase Prices'!$B$156:$N$179,MATCH($A88,'[3]New PV Purchase Prices'!$A$156:$A$179,0),MATCH('ICCT PV Discounted Annual Costs'!G$70,'[3]New PV Purchase Prices'!$B$155:$N$155,0)),0)</f>
        <v>0</v>
      </c>
      <c r="H88" s="91">
        <f>IFERROR(INDEX('[3]New PV Purchase Prices'!$B$156:$N$179,MATCH($A88,'[3]New PV Purchase Prices'!$A$156:$A$179,0),MATCH('ICCT PV Discounted Annual Costs'!H$70,'[3]New PV Purchase Prices'!$B$155:$N$155,0)),0)</f>
        <v>0</v>
      </c>
      <c r="I88" s="91">
        <f>IFERROR(INDEX('[3]New PV Purchase Prices'!$B$156:$N$179,MATCH($A88,'[3]New PV Purchase Prices'!$A$156:$A$179,0),MATCH('ICCT PV Discounted Annual Costs'!I$70,'[3]New PV Purchase Prices'!$B$155:$N$155,0)),0)</f>
        <v>0</v>
      </c>
      <c r="J88" s="91">
        <f>IFERROR(INDEX('[3]New PV Purchase Prices'!$B$156:$N$179,MATCH($A88,'[3]New PV Purchase Prices'!$A$156:$A$179,0),MATCH('ICCT PV Discounted Annual Costs'!J$70,'[3]New PV Purchase Prices'!$B$155:$N$155,0)),0)</f>
        <v>0</v>
      </c>
      <c r="K88" s="91">
        <f>IFERROR(INDEX('[3]New PV Purchase Prices'!$B$156:$N$179,MATCH($A88,'[3]New PV Purchase Prices'!$A$156:$A$179,0),MATCH('ICCT PV Discounted Annual Costs'!K$70,'[3]New PV Purchase Prices'!$B$155:$N$155,0)),0)</f>
        <v>0</v>
      </c>
      <c r="L88" s="91">
        <f>IFERROR(INDEX('[3]New PV Purchase Prices'!$B$156:$N$179,MATCH($A88,'[3]New PV Purchase Prices'!$A$156:$A$179,0),MATCH('ICCT PV Discounted Annual Costs'!L$70,'[3]New PV Purchase Prices'!$B$155:$N$155,0)),0)</f>
        <v>0</v>
      </c>
      <c r="M88" s="91">
        <f>IFERROR(INDEX('[3]New PV Purchase Prices'!$B$156:$N$179,MATCH($A88,'[3]New PV Purchase Prices'!$A$156:$A$179,0),MATCH('ICCT PV Discounted Annual Costs'!M$70,'[3]New PV Purchase Prices'!$B$155:$N$155,0)),0)</f>
        <v>0</v>
      </c>
      <c r="N88" s="91">
        <f>IFERROR(INDEX('[3]New PV Purchase Prices'!$B$156:$N$179,MATCH($A88,'[3]New PV Purchase Prices'!$A$156:$A$179,0),MATCH('ICCT PV Discounted Annual Costs'!N$70,'[3]New PV Purchase Prices'!$B$155:$N$155,0)),0)</f>
        <v>0</v>
      </c>
    </row>
    <row r="89" spans="1:14">
      <c r="A89" s="26" t="s">
        <v>196</v>
      </c>
      <c r="B89" s="91">
        <f>IFERROR(INDEX('[3]New PV Purchase Prices'!$B$156:$N$179,MATCH($A89,'[3]New PV Purchase Prices'!$A$156:$A$179,0),MATCH('ICCT PV Discounted Annual Costs'!B$70,'[3]New PV Purchase Prices'!$B$155:$N$155,0)),0)</f>
        <v>0</v>
      </c>
      <c r="C89" s="91">
        <f>IFERROR(INDEX('[3]New PV Purchase Prices'!$B$156:$N$179,MATCH($A89,'[3]New PV Purchase Prices'!$A$156:$A$179,0),MATCH('ICCT PV Discounted Annual Costs'!C$70,'[3]New PV Purchase Prices'!$B$155:$N$155,0)),0)</f>
        <v>0</v>
      </c>
      <c r="D89" s="91">
        <f>IFERROR(INDEX('[3]New PV Purchase Prices'!$B$156:$N$179,MATCH($A89,'[3]New PV Purchase Prices'!$A$156:$A$179,0),MATCH('ICCT PV Discounted Annual Costs'!D$70,'[3]New PV Purchase Prices'!$B$155:$N$155,0)),0)</f>
        <v>0</v>
      </c>
      <c r="E89" s="91">
        <f>IFERROR(INDEX('[3]New PV Purchase Prices'!$B$156:$N$179,MATCH($A89,'[3]New PV Purchase Prices'!$A$156:$A$179,0),MATCH('ICCT PV Discounted Annual Costs'!E$70,'[3]New PV Purchase Prices'!$B$155:$N$155,0)),0)</f>
        <v>0</v>
      </c>
      <c r="F89" s="91">
        <f>IFERROR(INDEX('[3]New PV Purchase Prices'!$B$156:$N$179,MATCH($A89,'[3]New PV Purchase Prices'!$A$156:$A$179,0),MATCH('ICCT PV Discounted Annual Costs'!F$70,'[3]New PV Purchase Prices'!$B$155:$N$155,0)),0)</f>
        <v>0</v>
      </c>
      <c r="G89" s="91">
        <f>IFERROR(INDEX('[3]New PV Purchase Prices'!$B$156:$N$179,MATCH($A89,'[3]New PV Purchase Prices'!$A$156:$A$179,0),MATCH('ICCT PV Discounted Annual Costs'!G$70,'[3]New PV Purchase Prices'!$B$155:$N$155,0)),0)</f>
        <v>0</v>
      </c>
      <c r="H89" s="91">
        <f>IFERROR(INDEX('[3]New PV Purchase Prices'!$B$156:$N$179,MATCH($A89,'[3]New PV Purchase Prices'!$A$156:$A$179,0),MATCH('ICCT PV Discounted Annual Costs'!H$70,'[3]New PV Purchase Prices'!$B$155:$N$155,0)),0)</f>
        <v>0</v>
      </c>
      <c r="I89" s="91">
        <f>IFERROR(INDEX('[3]New PV Purchase Prices'!$B$156:$N$179,MATCH($A89,'[3]New PV Purchase Prices'!$A$156:$A$179,0),MATCH('ICCT PV Discounted Annual Costs'!I$70,'[3]New PV Purchase Prices'!$B$155:$N$155,0)),0)</f>
        <v>0</v>
      </c>
      <c r="J89" s="91">
        <f>IFERROR(INDEX('[3]New PV Purchase Prices'!$B$156:$N$179,MATCH($A89,'[3]New PV Purchase Prices'!$A$156:$A$179,0),MATCH('ICCT PV Discounted Annual Costs'!J$70,'[3]New PV Purchase Prices'!$B$155:$N$155,0)),0)</f>
        <v>0</v>
      </c>
      <c r="K89" s="91">
        <f>IFERROR(INDEX('[3]New PV Purchase Prices'!$B$156:$N$179,MATCH($A89,'[3]New PV Purchase Prices'!$A$156:$A$179,0),MATCH('ICCT PV Discounted Annual Costs'!K$70,'[3]New PV Purchase Prices'!$B$155:$N$155,0)),0)</f>
        <v>0</v>
      </c>
      <c r="L89" s="91">
        <f>IFERROR(INDEX('[3]New PV Purchase Prices'!$B$156:$N$179,MATCH($A89,'[3]New PV Purchase Prices'!$A$156:$A$179,0),MATCH('ICCT PV Discounted Annual Costs'!L$70,'[3]New PV Purchase Prices'!$B$155:$N$155,0)),0)</f>
        <v>0</v>
      </c>
      <c r="M89" s="91">
        <f>IFERROR(INDEX('[3]New PV Purchase Prices'!$B$156:$N$179,MATCH($A89,'[3]New PV Purchase Prices'!$A$156:$A$179,0),MATCH('ICCT PV Discounted Annual Costs'!M$70,'[3]New PV Purchase Prices'!$B$155:$N$155,0)),0)</f>
        <v>0</v>
      </c>
      <c r="N89" s="91">
        <f>IFERROR(INDEX('[3]New PV Purchase Prices'!$B$156:$N$179,MATCH($A89,'[3]New PV Purchase Prices'!$A$156:$A$179,0),MATCH('ICCT PV Discounted Annual Costs'!N$70,'[3]New PV Purchase Prices'!$B$155:$N$155,0)),0)</f>
        <v>0</v>
      </c>
    </row>
    <row r="90" spans="1:14">
      <c r="A90" s="26" t="s">
        <v>197</v>
      </c>
      <c r="B90" s="91">
        <f>IFERROR(INDEX('[3]New PV Purchase Prices'!$B$156:$N$179,MATCH($A90,'[3]New PV Purchase Prices'!$A$156:$A$179,0),MATCH('ICCT PV Discounted Annual Costs'!B$70,'[3]New PV Purchase Prices'!$B$155:$N$155,0)),0)</f>
        <v>1.1253108263051894E-2</v>
      </c>
      <c r="C90" s="91">
        <f>IFERROR(INDEX('[3]New PV Purchase Prices'!$B$156:$N$179,MATCH($A90,'[3]New PV Purchase Prices'!$A$156:$A$179,0),MATCH('ICCT PV Discounted Annual Costs'!C$70,'[3]New PV Purchase Prices'!$B$155:$N$155,0)),0)</f>
        <v>9.6455213683301951E-3</v>
      </c>
      <c r="D90" s="91">
        <f>IFERROR(INDEX('[3]New PV Purchase Prices'!$B$156:$N$179,MATCH($A90,'[3]New PV Purchase Prices'!$A$156:$A$179,0),MATCH('ICCT PV Discounted Annual Costs'!D$70,'[3]New PV Purchase Prices'!$B$155:$N$155,0)),0)</f>
        <v>8.0379344736084962E-3</v>
      </c>
      <c r="E90" s="91">
        <f>IFERROR(INDEX('[3]New PV Purchase Prices'!$B$156:$N$179,MATCH($A90,'[3]New PV Purchase Prices'!$A$156:$A$179,0),MATCH('ICCT PV Discounted Annual Costs'!E$70,'[3]New PV Purchase Prices'!$B$155:$N$155,0)),0)</f>
        <v>6.4303475788867973E-3</v>
      </c>
      <c r="F90" s="91">
        <f>IFERROR(INDEX('[3]New PV Purchase Prices'!$B$156:$N$179,MATCH($A90,'[3]New PV Purchase Prices'!$A$156:$A$179,0),MATCH('ICCT PV Discounted Annual Costs'!F$70,'[3]New PV Purchase Prices'!$B$155:$N$155,0)),0)</f>
        <v>4.8227606841650984E-3</v>
      </c>
      <c r="G90" s="91">
        <f>IFERROR(INDEX('[3]New PV Purchase Prices'!$B$156:$N$179,MATCH($A90,'[3]New PV Purchase Prices'!$A$156:$A$179,0),MATCH('ICCT PV Discounted Annual Costs'!G$70,'[3]New PV Purchase Prices'!$B$155:$N$155,0)),0)</f>
        <v>3.2151737894433995E-3</v>
      </c>
      <c r="H90" s="91">
        <f>IFERROR(INDEX('[3]New PV Purchase Prices'!$B$156:$N$179,MATCH($A90,'[3]New PV Purchase Prices'!$A$156:$A$179,0),MATCH('ICCT PV Discounted Annual Costs'!H$70,'[3]New PV Purchase Prices'!$B$155:$N$155,0)),0)</f>
        <v>1.6075868947217004E-3</v>
      </c>
      <c r="I90" s="91">
        <f>IFERROR(INDEX('[3]New PV Purchase Prices'!$B$156:$N$179,MATCH($A90,'[3]New PV Purchase Prices'!$A$156:$A$179,0),MATCH('ICCT PV Discounted Annual Costs'!I$70,'[3]New PV Purchase Prices'!$B$155:$N$155,0)),0)</f>
        <v>0</v>
      </c>
      <c r="J90" s="91">
        <f>IFERROR(INDEX('[3]New PV Purchase Prices'!$B$156:$N$179,MATCH($A90,'[3]New PV Purchase Prices'!$A$156:$A$179,0),MATCH('ICCT PV Discounted Annual Costs'!J$70,'[3]New PV Purchase Prices'!$B$155:$N$155,0)),0)</f>
        <v>0</v>
      </c>
      <c r="K90" s="91">
        <f>IFERROR(INDEX('[3]New PV Purchase Prices'!$B$156:$N$179,MATCH($A90,'[3]New PV Purchase Prices'!$A$156:$A$179,0),MATCH('ICCT PV Discounted Annual Costs'!K$70,'[3]New PV Purchase Prices'!$B$155:$N$155,0)),0)</f>
        <v>0</v>
      </c>
      <c r="L90" s="91">
        <f>IFERROR(INDEX('[3]New PV Purchase Prices'!$B$156:$N$179,MATCH($A90,'[3]New PV Purchase Prices'!$A$156:$A$179,0),MATCH('ICCT PV Discounted Annual Costs'!L$70,'[3]New PV Purchase Prices'!$B$155:$N$155,0)),0)</f>
        <v>0</v>
      </c>
      <c r="M90" s="91">
        <f>IFERROR(INDEX('[3]New PV Purchase Prices'!$B$156:$N$179,MATCH($A90,'[3]New PV Purchase Prices'!$A$156:$A$179,0),MATCH('ICCT PV Discounted Annual Costs'!M$70,'[3]New PV Purchase Prices'!$B$155:$N$155,0)),0)</f>
        <v>0</v>
      </c>
      <c r="N90" s="91">
        <f>IFERROR(INDEX('[3]New PV Purchase Prices'!$B$156:$N$179,MATCH($A90,'[3]New PV Purchase Prices'!$A$156:$A$179,0),MATCH('ICCT PV Discounted Annual Costs'!N$70,'[3]New PV Purchase Prices'!$B$155:$N$155,0)),0)</f>
        <v>0</v>
      </c>
    </row>
    <row r="91" spans="1:14">
      <c r="A91" s="26" t="s">
        <v>198</v>
      </c>
      <c r="B91" s="91">
        <f>IFERROR(INDEX('[3]New PV Purchase Prices'!$B$156:$N$179,MATCH($A91,'[3]New PV Purchase Prices'!$A$156:$A$179,0),MATCH('ICCT PV Discounted Annual Costs'!B$70,'[3]New PV Purchase Prices'!$B$155:$N$155,0)),0)</f>
        <v>0</v>
      </c>
      <c r="C91" s="91">
        <f>IFERROR(INDEX('[3]New PV Purchase Prices'!$B$156:$N$179,MATCH($A91,'[3]New PV Purchase Prices'!$A$156:$A$179,0),MATCH('ICCT PV Discounted Annual Costs'!C$70,'[3]New PV Purchase Prices'!$B$155:$N$155,0)),0)</f>
        <v>0</v>
      </c>
      <c r="D91" s="91">
        <f>IFERROR(INDEX('[3]New PV Purchase Prices'!$B$156:$N$179,MATCH($A91,'[3]New PV Purchase Prices'!$A$156:$A$179,0),MATCH('ICCT PV Discounted Annual Costs'!D$70,'[3]New PV Purchase Prices'!$B$155:$N$155,0)),0)</f>
        <v>0</v>
      </c>
      <c r="E91" s="91">
        <f>IFERROR(INDEX('[3]New PV Purchase Prices'!$B$156:$N$179,MATCH($A91,'[3]New PV Purchase Prices'!$A$156:$A$179,0),MATCH('ICCT PV Discounted Annual Costs'!E$70,'[3]New PV Purchase Prices'!$B$155:$N$155,0)),0)</f>
        <v>0</v>
      </c>
      <c r="F91" s="91">
        <f>IFERROR(INDEX('[3]New PV Purchase Prices'!$B$156:$N$179,MATCH($A91,'[3]New PV Purchase Prices'!$A$156:$A$179,0),MATCH('ICCT PV Discounted Annual Costs'!F$70,'[3]New PV Purchase Prices'!$B$155:$N$155,0)),0)</f>
        <v>0</v>
      </c>
      <c r="G91" s="91">
        <f>IFERROR(INDEX('[3]New PV Purchase Prices'!$B$156:$N$179,MATCH($A91,'[3]New PV Purchase Prices'!$A$156:$A$179,0),MATCH('ICCT PV Discounted Annual Costs'!G$70,'[3]New PV Purchase Prices'!$B$155:$N$155,0)),0)</f>
        <v>0</v>
      </c>
      <c r="H91" s="91">
        <f>IFERROR(INDEX('[3]New PV Purchase Prices'!$B$156:$N$179,MATCH($A91,'[3]New PV Purchase Prices'!$A$156:$A$179,0),MATCH('ICCT PV Discounted Annual Costs'!H$70,'[3]New PV Purchase Prices'!$B$155:$N$155,0)),0)</f>
        <v>0</v>
      </c>
      <c r="I91" s="91">
        <f>IFERROR(INDEX('[3]New PV Purchase Prices'!$B$156:$N$179,MATCH($A91,'[3]New PV Purchase Prices'!$A$156:$A$179,0),MATCH('ICCT PV Discounted Annual Costs'!I$70,'[3]New PV Purchase Prices'!$B$155:$N$155,0)),0)</f>
        <v>0</v>
      </c>
      <c r="J91" s="91">
        <f>IFERROR(INDEX('[3]New PV Purchase Prices'!$B$156:$N$179,MATCH($A91,'[3]New PV Purchase Prices'!$A$156:$A$179,0),MATCH('ICCT PV Discounted Annual Costs'!J$70,'[3]New PV Purchase Prices'!$B$155:$N$155,0)),0)</f>
        <v>0</v>
      </c>
      <c r="K91" s="91">
        <f>IFERROR(INDEX('[3]New PV Purchase Prices'!$B$156:$N$179,MATCH($A91,'[3]New PV Purchase Prices'!$A$156:$A$179,0),MATCH('ICCT PV Discounted Annual Costs'!K$70,'[3]New PV Purchase Prices'!$B$155:$N$155,0)),0)</f>
        <v>0</v>
      </c>
      <c r="L91" s="91">
        <f>IFERROR(INDEX('[3]New PV Purchase Prices'!$B$156:$N$179,MATCH($A91,'[3]New PV Purchase Prices'!$A$156:$A$179,0),MATCH('ICCT PV Discounted Annual Costs'!L$70,'[3]New PV Purchase Prices'!$B$155:$N$155,0)),0)</f>
        <v>0</v>
      </c>
      <c r="M91" s="91">
        <f>IFERROR(INDEX('[3]New PV Purchase Prices'!$B$156:$N$179,MATCH($A91,'[3]New PV Purchase Prices'!$A$156:$A$179,0),MATCH('ICCT PV Discounted Annual Costs'!M$70,'[3]New PV Purchase Prices'!$B$155:$N$155,0)),0)</f>
        <v>0</v>
      </c>
      <c r="N91" s="91">
        <f>IFERROR(INDEX('[3]New PV Purchase Prices'!$B$156:$N$179,MATCH($A91,'[3]New PV Purchase Prices'!$A$156:$A$179,0),MATCH('ICCT PV Discounted Annual Costs'!N$70,'[3]New PV Purchase Prices'!$B$155:$N$155,0)),0)</f>
        <v>0</v>
      </c>
    </row>
    <row r="92" spans="1:14">
      <c r="A92" s="26" t="s">
        <v>199</v>
      </c>
      <c r="B92" s="91">
        <f>IFERROR(INDEX('[3]New PV Purchase Prices'!$B$156:$N$179,MATCH($A92,'[3]New PV Purchase Prices'!$A$156:$A$179,0),MATCH('ICCT PV Discounted Annual Costs'!B$70,'[3]New PV Purchase Prices'!$B$155:$N$155,0)),0)</f>
        <v>0.13518536637061024</v>
      </c>
      <c r="C92" s="91">
        <f>IFERROR(INDEX('[3]New PV Purchase Prices'!$B$156:$N$179,MATCH($A92,'[3]New PV Purchase Prices'!$A$156:$A$179,0),MATCH('ICCT PV Discounted Annual Costs'!C$70,'[3]New PV Purchase Prices'!$B$155:$N$155,0)),0)</f>
        <v>0.13679295326533195</v>
      </c>
      <c r="D92" s="91">
        <f>IFERROR(INDEX('[3]New PV Purchase Prices'!$B$156:$N$179,MATCH($A92,'[3]New PV Purchase Prices'!$A$156:$A$179,0),MATCH('ICCT PV Discounted Annual Costs'!D$70,'[3]New PV Purchase Prices'!$B$155:$N$155,0)),0)</f>
        <v>0.13840054016005365</v>
      </c>
      <c r="E92" s="91">
        <f>IFERROR(INDEX('[3]New PV Purchase Prices'!$B$156:$N$179,MATCH($A92,'[3]New PV Purchase Prices'!$A$156:$A$179,0),MATCH('ICCT PV Discounted Annual Costs'!E$70,'[3]New PV Purchase Prices'!$B$155:$N$155,0)),0)</f>
        <v>0.14000812705477536</v>
      </c>
      <c r="F92" s="91">
        <f>IFERROR(INDEX('[3]New PV Purchase Prices'!$B$156:$N$179,MATCH($A92,'[3]New PV Purchase Prices'!$A$156:$A$179,0),MATCH('ICCT PV Discounted Annual Costs'!F$70,'[3]New PV Purchase Prices'!$B$155:$N$155,0)),0)</f>
        <v>0.14161571394949707</v>
      </c>
      <c r="G92" s="91">
        <f>IFERROR(INDEX('[3]New PV Purchase Prices'!$B$156:$N$179,MATCH($A92,'[3]New PV Purchase Prices'!$A$156:$A$179,0),MATCH('ICCT PV Discounted Annual Costs'!G$70,'[3]New PV Purchase Prices'!$B$155:$N$155,0)),0)</f>
        <v>0.14322330084421878</v>
      </c>
      <c r="H92" s="91">
        <f>IFERROR(INDEX('[3]New PV Purchase Prices'!$B$156:$N$179,MATCH($A92,'[3]New PV Purchase Prices'!$A$156:$A$179,0),MATCH('ICCT PV Discounted Annual Costs'!H$70,'[3]New PV Purchase Prices'!$B$155:$N$155,0)),0)</f>
        <v>0.14483088773894048</v>
      </c>
      <c r="I92" s="91">
        <f>IFERROR(INDEX('[3]New PV Purchase Prices'!$B$156:$N$179,MATCH($A92,'[3]New PV Purchase Prices'!$A$156:$A$179,0),MATCH('ICCT PV Discounted Annual Costs'!I$70,'[3]New PV Purchase Prices'!$B$155:$N$155,0)),0)</f>
        <v>0.14643847463366214</v>
      </c>
      <c r="J92" s="91">
        <f>IFERROR(INDEX('[3]New PV Purchase Prices'!$B$156:$N$179,MATCH($A92,'[3]New PV Purchase Prices'!$A$156:$A$179,0),MATCH('ICCT PV Discounted Annual Costs'!J$70,'[3]New PV Purchase Prices'!$B$155:$N$155,0)),0)</f>
        <v>0.14643847463366214</v>
      </c>
      <c r="K92" s="91">
        <f>IFERROR(INDEX('[3]New PV Purchase Prices'!$B$156:$N$179,MATCH($A92,'[3]New PV Purchase Prices'!$A$156:$A$179,0),MATCH('ICCT PV Discounted Annual Costs'!K$70,'[3]New PV Purchase Prices'!$B$155:$N$155,0)),0)</f>
        <v>0.14643847463366214</v>
      </c>
      <c r="L92" s="91">
        <f>IFERROR(INDEX('[3]New PV Purchase Prices'!$B$156:$N$179,MATCH($A92,'[3]New PV Purchase Prices'!$A$156:$A$179,0),MATCH('ICCT PV Discounted Annual Costs'!L$70,'[3]New PV Purchase Prices'!$B$155:$N$155,0)),0)</f>
        <v>0.14643847463366214</v>
      </c>
      <c r="M92" s="91">
        <f>IFERROR(INDEX('[3]New PV Purchase Prices'!$B$156:$N$179,MATCH($A92,'[3]New PV Purchase Prices'!$A$156:$A$179,0),MATCH('ICCT PV Discounted Annual Costs'!M$70,'[3]New PV Purchase Prices'!$B$155:$N$155,0)),0)</f>
        <v>0.14643847463366214</v>
      </c>
      <c r="N92" s="91">
        <f>IFERROR(INDEX('[3]New PV Purchase Prices'!$B$156:$N$179,MATCH($A92,'[3]New PV Purchase Prices'!$A$156:$A$179,0),MATCH('ICCT PV Discounted Annual Costs'!N$70,'[3]New PV Purchase Prices'!$B$155:$N$155,0)),0)</f>
        <v>0.14643847463366214</v>
      </c>
    </row>
    <row r="93" spans="1:14">
      <c r="A93" s="26" t="s">
        <v>200</v>
      </c>
      <c r="B93" s="91">
        <f>IFERROR(INDEX('[3]New PV Purchase Prices'!$B$156:$N$179,MATCH($A93,'[3]New PV Purchase Prices'!$A$156:$A$179,0),MATCH('ICCT PV Discounted Annual Costs'!B$70,'[3]New PV Purchase Prices'!$B$155:$N$155,0)),0)</f>
        <v>0</v>
      </c>
      <c r="C93" s="91">
        <f>IFERROR(INDEX('[3]New PV Purchase Prices'!$B$156:$N$179,MATCH($A93,'[3]New PV Purchase Prices'!$A$156:$A$179,0),MATCH('ICCT PV Discounted Annual Costs'!C$70,'[3]New PV Purchase Prices'!$B$155:$N$155,0)),0)</f>
        <v>0</v>
      </c>
      <c r="D93" s="91">
        <f>IFERROR(INDEX('[3]New PV Purchase Prices'!$B$156:$N$179,MATCH($A93,'[3]New PV Purchase Prices'!$A$156:$A$179,0),MATCH('ICCT PV Discounted Annual Costs'!D$70,'[3]New PV Purchase Prices'!$B$155:$N$155,0)),0)</f>
        <v>0</v>
      </c>
      <c r="E93" s="91">
        <f>IFERROR(INDEX('[3]New PV Purchase Prices'!$B$156:$N$179,MATCH($A93,'[3]New PV Purchase Prices'!$A$156:$A$179,0),MATCH('ICCT PV Discounted Annual Costs'!E$70,'[3]New PV Purchase Prices'!$B$155:$N$155,0)),0)</f>
        <v>0</v>
      </c>
      <c r="F93" s="91">
        <f>IFERROR(INDEX('[3]New PV Purchase Prices'!$B$156:$N$179,MATCH($A93,'[3]New PV Purchase Prices'!$A$156:$A$179,0),MATCH('ICCT PV Discounted Annual Costs'!F$70,'[3]New PV Purchase Prices'!$B$155:$N$155,0)),0)</f>
        <v>0</v>
      </c>
      <c r="G93" s="91">
        <f>IFERROR(INDEX('[3]New PV Purchase Prices'!$B$156:$N$179,MATCH($A93,'[3]New PV Purchase Prices'!$A$156:$A$179,0),MATCH('ICCT PV Discounted Annual Costs'!G$70,'[3]New PV Purchase Prices'!$B$155:$N$155,0)),0)</f>
        <v>0</v>
      </c>
      <c r="H93" s="91">
        <f>IFERROR(INDEX('[3]New PV Purchase Prices'!$B$156:$N$179,MATCH($A93,'[3]New PV Purchase Prices'!$A$156:$A$179,0),MATCH('ICCT PV Discounted Annual Costs'!H$70,'[3]New PV Purchase Prices'!$B$155:$N$155,0)),0)</f>
        <v>0</v>
      </c>
      <c r="I93" s="91">
        <f>IFERROR(INDEX('[3]New PV Purchase Prices'!$B$156:$N$179,MATCH($A93,'[3]New PV Purchase Prices'!$A$156:$A$179,0),MATCH('ICCT PV Discounted Annual Costs'!I$70,'[3]New PV Purchase Prices'!$B$155:$N$155,0)),0)</f>
        <v>0</v>
      </c>
      <c r="J93" s="91">
        <f>IFERROR(INDEX('[3]New PV Purchase Prices'!$B$156:$N$179,MATCH($A93,'[3]New PV Purchase Prices'!$A$156:$A$179,0),MATCH('ICCT PV Discounted Annual Costs'!J$70,'[3]New PV Purchase Prices'!$B$155:$N$155,0)),0)</f>
        <v>0</v>
      </c>
      <c r="K93" s="91">
        <f>IFERROR(INDEX('[3]New PV Purchase Prices'!$B$156:$N$179,MATCH($A93,'[3]New PV Purchase Prices'!$A$156:$A$179,0),MATCH('ICCT PV Discounted Annual Costs'!K$70,'[3]New PV Purchase Prices'!$B$155:$N$155,0)),0)</f>
        <v>0</v>
      </c>
      <c r="L93" s="91">
        <f>IFERROR(INDEX('[3]New PV Purchase Prices'!$B$156:$N$179,MATCH($A93,'[3]New PV Purchase Prices'!$A$156:$A$179,0),MATCH('ICCT PV Discounted Annual Costs'!L$70,'[3]New PV Purchase Prices'!$B$155:$N$155,0)),0)</f>
        <v>0</v>
      </c>
      <c r="M93" s="91">
        <f>IFERROR(INDEX('[3]New PV Purchase Prices'!$B$156:$N$179,MATCH($A93,'[3]New PV Purchase Prices'!$A$156:$A$179,0),MATCH('ICCT PV Discounted Annual Costs'!M$70,'[3]New PV Purchase Prices'!$B$155:$N$155,0)),0)</f>
        <v>0</v>
      </c>
      <c r="N93" s="91">
        <f>IFERROR(INDEX('[3]New PV Purchase Prices'!$B$156:$N$179,MATCH($A93,'[3]New PV Purchase Prices'!$A$156:$A$179,0),MATCH('ICCT PV Discounted Annual Costs'!N$70,'[3]New PV Purchase Prices'!$B$155:$N$155,0)),0)</f>
        <v>0</v>
      </c>
    </row>
    <row r="94" spans="1:14">
      <c r="A94" s="26" t="s">
        <v>201</v>
      </c>
      <c r="B94" s="91">
        <f>IFERROR(INDEX('[3]New PV Purchase Prices'!$B$156:$N$179,MATCH($A94,'[3]New PV Purchase Prices'!$A$156:$A$179,0),MATCH('ICCT PV Discounted Annual Costs'!B$70,'[3]New PV Purchase Prices'!$B$155:$N$155,0)),0)</f>
        <v>0</v>
      </c>
      <c r="C94" s="91">
        <f>IFERROR(INDEX('[3]New PV Purchase Prices'!$B$156:$N$179,MATCH($A94,'[3]New PV Purchase Prices'!$A$156:$A$179,0),MATCH('ICCT PV Discounted Annual Costs'!C$70,'[3]New PV Purchase Prices'!$B$155:$N$155,0)),0)</f>
        <v>0</v>
      </c>
      <c r="D94" s="91">
        <f>IFERROR(INDEX('[3]New PV Purchase Prices'!$B$156:$N$179,MATCH($A94,'[3]New PV Purchase Prices'!$A$156:$A$179,0),MATCH('ICCT PV Discounted Annual Costs'!D$70,'[3]New PV Purchase Prices'!$B$155:$N$155,0)),0)</f>
        <v>0</v>
      </c>
      <c r="E94" s="91">
        <f>IFERROR(INDEX('[3]New PV Purchase Prices'!$B$156:$N$179,MATCH($A94,'[3]New PV Purchase Prices'!$A$156:$A$179,0),MATCH('ICCT PV Discounted Annual Costs'!E$70,'[3]New PV Purchase Prices'!$B$155:$N$155,0)),0)</f>
        <v>0</v>
      </c>
      <c r="F94" s="91">
        <f>IFERROR(INDEX('[3]New PV Purchase Prices'!$B$156:$N$179,MATCH($A94,'[3]New PV Purchase Prices'!$A$156:$A$179,0),MATCH('ICCT PV Discounted Annual Costs'!F$70,'[3]New PV Purchase Prices'!$B$155:$N$155,0)),0)</f>
        <v>0</v>
      </c>
      <c r="G94" s="91">
        <f>IFERROR(INDEX('[3]New PV Purchase Prices'!$B$156:$N$179,MATCH($A94,'[3]New PV Purchase Prices'!$A$156:$A$179,0),MATCH('ICCT PV Discounted Annual Costs'!G$70,'[3]New PV Purchase Prices'!$B$155:$N$155,0)),0)</f>
        <v>0</v>
      </c>
      <c r="H94" s="91">
        <f>IFERROR(INDEX('[3]New PV Purchase Prices'!$B$156:$N$179,MATCH($A94,'[3]New PV Purchase Prices'!$A$156:$A$179,0),MATCH('ICCT PV Discounted Annual Costs'!H$70,'[3]New PV Purchase Prices'!$B$155:$N$155,0)),0)</f>
        <v>0</v>
      </c>
      <c r="I94" s="91">
        <f>IFERROR(INDEX('[3]New PV Purchase Prices'!$B$156:$N$179,MATCH($A94,'[3]New PV Purchase Prices'!$A$156:$A$179,0),MATCH('ICCT PV Discounted Annual Costs'!I$70,'[3]New PV Purchase Prices'!$B$155:$N$155,0)),0)</f>
        <v>0</v>
      </c>
      <c r="J94" s="91">
        <f>IFERROR(INDEX('[3]New PV Purchase Prices'!$B$156:$N$179,MATCH($A94,'[3]New PV Purchase Prices'!$A$156:$A$179,0),MATCH('ICCT PV Discounted Annual Costs'!J$70,'[3]New PV Purchase Prices'!$B$155:$N$155,0)),0)</f>
        <v>0</v>
      </c>
      <c r="K94" s="91">
        <f>IFERROR(INDEX('[3]New PV Purchase Prices'!$B$156:$N$179,MATCH($A94,'[3]New PV Purchase Prices'!$A$156:$A$179,0),MATCH('ICCT PV Discounted Annual Costs'!K$70,'[3]New PV Purchase Prices'!$B$155:$N$155,0)),0)</f>
        <v>0</v>
      </c>
      <c r="L94" s="91">
        <f>IFERROR(INDEX('[3]New PV Purchase Prices'!$B$156:$N$179,MATCH($A94,'[3]New PV Purchase Prices'!$A$156:$A$179,0),MATCH('ICCT PV Discounted Annual Costs'!L$70,'[3]New PV Purchase Prices'!$B$155:$N$155,0)),0)</f>
        <v>0</v>
      </c>
      <c r="M94" s="91">
        <f>IFERROR(INDEX('[3]New PV Purchase Prices'!$B$156:$N$179,MATCH($A94,'[3]New PV Purchase Prices'!$A$156:$A$179,0),MATCH('ICCT PV Discounted Annual Costs'!M$70,'[3]New PV Purchase Prices'!$B$155:$N$155,0)),0)</f>
        <v>0</v>
      </c>
      <c r="N94" s="91">
        <f>IFERROR(INDEX('[3]New PV Purchase Prices'!$B$156:$N$179,MATCH($A94,'[3]New PV Purchase Prices'!$A$156:$A$179,0),MATCH('ICCT PV Discounted Annual Costs'!N$70,'[3]New PV Purchase Prices'!$B$155:$N$155,0)),0)</f>
        <v>0</v>
      </c>
    </row>
    <row r="96" spans="1:14">
      <c r="A96" s="88" t="s">
        <v>202</v>
      </c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</row>
    <row r="97" spans="1:14">
      <c r="B97" s="25">
        <v>2023</v>
      </c>
      <c r="C97" s="25">
        <v>2024</v>
      </c>
      <c r="D97" s="25">
        <v>2025</v>
      </c>
      <c r="E97" s="25">
        <v>2026</v>
      </c>
      <c r="F97" s="25">
        <v>2027</v>
      </c>
      <c r="G97" s="25">
        <v>2028</v>
      </c>
      <c r="H97" s="25">
        <v>2029</v>
      </c>
      <c r="I97" s="25">
        <v>2030</v>
      </c>
      <c r="J97" s="25">
        <v>2031</v>
      </c>
      <c r="K97" s="25">
        <v>2032</v>
      </c>
      <c r="L97" s="25">
        <v>2033</v>
      </c>
      <c r="M97" s="25">
        <v>2034</v>
      </c>
      <c r="N97" s="25">
        <v>2035</v>
      </c>
    </row>
    <row r="98" spans="1:14">
      <c r="A98" s="26" t="s">
        <v>203</v>
      </c>
      <c r="B98" s="91">
        <f>IFERROR(INDEX('[3]New PV Purchase Prices'!$B$184:$N$207,MATCH($A98,'[3]New PV Purchase Prices'!$A$184:$A$207,0),MATCH(B$97,'[3]New PV Purchase Prices'!$B$183:$N$183,0)),0)</f>
        <v>0.15702187976112436</v>
      </c>
      <c r="C98" s="91">
        <f>IFERROR(INDEX('[3]New PV Purchase Prices'!$B$184:$N$207,MATCH($A98,'[3]New PV Purchase Prices'!$A$184:$A$207,0),MATCH(C$97,'[3]New PV Purchase Prices'!$B$183:$N$183,0)),0)</f>
        <v>0.13459018265239231</v>
      </c>
      <c r="D98" s="91">
        <f>IFERROR(INDEX('[3]New PV Purchase Prices'!$B$184:$N$207,MATCH($A98,'[3]New PV Purchase Prices'!$A$184:$A$207,0),MATCH(D$97,'[3]New PV Purchase Prices'!$B$183:$N$183,0)),0)</f>
        <v>0.11215848554366026</v>
      </c>
      <c r="E98" s="91">
        <f>IFERROR(INDEX('[3]New PV Purchase Prices'!$B$184:$N$207,MATCH($A98,'[3]New PV Purchase Prices'!$A$184:$A$207,0),MATCH(E$97,'[3]New PV Purchase Prices'!$B$183:$N$183,0)),0)</f>
        <v>8.9726788434928206E-2</v>
      </c>
      <c r="F98" s="91">
        <f>IFERROR(INDEX('[3]New PV Purchase Prices'!$B$184:$N$207,MATCH($A98,'[3]New PV Purchase Prices'!$A$184:$A$207,0),MATCH(F$97,'[3]New PV Purchase Prices'!$B$183:$N$183,0)),0)</f>
        <v>6.7295091326196155E-2</v>
      </c>
      <c r="G98" s="91">
        <f>IFERROR(INDEX('[3]New PV Purchase Prices'!$B$184:$N$207,MATCH($A98,'[3]New PV Purchase Prices'!$A$184:$A$207,0),MATCH(G$97,'[3]New PV Purchase Prices'!$B$183:$N$183,0)),0)</f>
        <v>4.4863394217464103E-2</v>
      </c>
      <c r="H98" s="91">
        <f>IFERROR(INDEX('[3]New PV Purchase Prices'!$B$184:$N$207,MATCH($A98,'[3]New PV Purchase Prices'!$A$184:$A$207,0),MATCH(H$97,'[3]New PV Purchase Prices'!$B$183:$N$183,0)),0)</f>
        <v>2.2431697108732052E-2</v>
      </c>
      <c r="I98" s="91">
        <f>IFERROR(INDEX('[3]New PV Purchase Prices'!$B$184:$N$207,MATCH($A98,'[3]New PV Purchase Prices'!$A$184:$A$207,0),MATCH(I$97,'[3]New PV Purchase Prices'!$B$183:$N$183,0)),0)</f>
        <v>0</v>
      </c>
      <c r="J98" s="91">
        <f>IFERROR(INDEX('[3]New PV Purchase Prices'!$B$184:$N$207,MATCH($A98,'[3]New PV Purchase Prices'!$A$184:$A$207,0),MATCH(J$97,'[3]New PV Purchase Prices'!$B$183:$N$183,0)),0)</f>
        <v>0</v>
      </c>
      <c r="K98" s="91">
        <f>IFERROR(INDEX('[3]New PV Purchase Prices'!$B$184:$N$207,MATCH($A98,'[3]New PV Purchase Prices'!$A$184:$A$207,0),MATCH(K$97,'[3]New PV Purchase Prices'!$B$183:$N$183,0)),0)</f>
        <v>0</v>
      </c>
      <c r="L98" s="91">
        <f>IFERROR(INDEX('[3]New PV Purchase Prices'!$B$184:$N$207,MATCH($A98,'[3]New PV Purchase Prices'!$A$184:$A$207,0),MATCH(L$97,'[3]New PV Purchase Prices'!$B$183:$N$183,0)),0)</f>
        <v>0</v>
      </c>
      <c r="M98" s="91">
        <f>IFERROR(INDEX('[3]New PV Purchase Prices'!$B$184:$N$207,MATCH($A98,'[3]New PV Purchase Prices'!$A$184:$A$207,0),MATCH(M$97,'[3]New PV Purchase Prices'!$B$183:$N$183,0)),0)</f>
        <v>0</v>
      </c>
      <c r="N98" s="91">
        <f>IFERROR(INDEX('[3]New PV Purchase Prices'!$B$184:$N$207,MATCH($A98,'[3]New PV Purchase Prices'!$A$184:$A$207,0),MATCH(N$97,'[3]New PV Purchase Prices'!$B$183:$N$183,0)),0)</f>
        <v>0</v>
      </c>
    </row>
    <row r="99" spans="1:14">
      <c r="A99" s="26" t="s">
        <v>204</v>
      </c>
      <c r="B99" s="91">
        <f>IFERROR(INDEX('[3]New PV Purchase Prices'!$B$184:$N$207,MATCH($A99,'[3]New PV Purchase Prices'!$A$184:$A$207,0),MATCH(B$97,'[3]New PV Purchase Prices'!$B$183:$N$183,0)),0)</f>
        <v>7.9108038871276412E-4</v>
      </c>
      <c r="C99" s="91">
        <f>IFERROR(INDEX('[3]New PV Purchase Prices'!$B$184:$N$207,MATCH($A99,'[3]New PV Purchase Prices'!$A$184:$A$207,0),MATCH(C$97,'[3]New PV Purchase Prices'!$B$183:$N$183,0)),0)</f>
        <v>6.7806890461094072E-4</v>
      </c>
      <c r="D99" s="91">
        <f>IFERROR(INDEX('[3]New PV Purchase Prices'!$B$184:$N$207,MATCH($A99,'[3]New PV Purchase Prices'!$A$184:$A$207,0),MATCH(D$97,'[3]New PV Purchase Prices'!$B$183:$N$183,0)),0)</f>
        <v>5.6505742050911732E-4</v>
      </c>
      <c r="E99" s="91">
        <f>IFERROR(INDEX('[3]New PV Purchase Prices'!$B$184:$N$207,MATCH($A99,'[3]New PV Purchase Prices'!$A$184:$A$207,0),MATCH(E$97,'[3]New PV Purchase Prices'!$B$183:$N$183,0)),0)</f>
        <v>4.5204593640729387E-4</v>
      </c>
      <c r="F99" s="91">
        <f>IFERROR(INDEX('[3]New PV Purchase Prices'!$B$184:$N$207,MATCH($A99,'[3]New PV Purchase Prices'!$A$184:$A$207,0),MATCH(F$97,'[3]New PV Purchase Prices'!$B$183:$N$183,0)),0)</f>
        <v>3.3903445230547041E-4</v>
      </c>
      <c r="G99" s="91">
        <f>IFERROR(INDEX('[3]New PV Purchase Prices'!$B$184:$N$207,MATCH($A99,'[3]New PV Purchase Prices'!$A$184:$A$207,0),MATCH(G$97,'[3]New PV Purchase Prices'!$B$183:$N$183,0)),0)</f>
        <v>2.2602296820364696E-4</v>
      </c>
      <c r="H99" s="91">
        <f>IFERROR(INDEX('[3]New PV Purchase Prices'!$B$184:$N$207,MATCH($A99,'[3]New PV Purchase Prices'!$A$184:$A$207,0),MATCH(H$97,'[3]New PV Purchase Prices'!$B$183:$N$183,0)),0)</f>
        <v>1.1301148410182352E-4</v>
      </c>
      <c r="I99" s="91">
        <f>IFERROR(INDEX('[3]New PV Purchase Prices'!$B$184:$N$207,MATCH($A99,'[3]New PV Purchase Prices'!$A$184:$A$207,0),MATCH(I$97,'[3]New PV Purchase Prices'!$B$183:$N$183,0)),0)</f>
        <v>0</v>
      </c>
      <c r="J99" s="91">
        <f>IFERROR(INDEX('[3]New PV Purchase Prices'!$B$184:$N$207,MATCH($A99,'[3]New PV Purchase Prices'!$A$184:$A$207,0),MATCH(J$97,'[3]New PV Purchase Prices'!$B$183:$N$183,0)),0)</f>
        <v>0</v>
      </c>
      <c r="K99" s="91">
        <f>IFERROR(INDEX('[3]New PV Purchase Prices'!$B$184:$N$207,MATCH($A99,'[3]New PV Purchase Prices'!$A$184:$A$207,0),MATCH(K$97,'[3]New PV Purchase Prices'!$B$183:$N$183,0)),0)</f>
        <v>0</v>
      </c>
      <c r="L99" s="91">
        <f>IFERROR(INDEX('[3]New PV Purchase Prices'!$B$184:$N$207,MATCH($A99,'[3]New PV Purchase Prices'!$A$184:$A$207,0),MATCH(L$97,'[3]New PV Purchase Prices'!$B$183:$N$183,0)),0)</f>
        <v>0</v>
      </c>
      <c r="M99" s="91">
        <f>IFERROR(INDEX('[3]New PV Purchase Prices'!$B$184:$N$207,MATCH($A99,'[3]New PV Purchase Prices'!$A$184:$A$207,0),MATCH(M$97,'[3]New PV Purchase Prices'!$B$183:$N$183,0)),0)</f>
        <v>0</v>
      </c>
      <c r="N99" s="91">
        <f>IFERROR(INDEX('[3]New PV Purchase Prices'!$B$184:$N$207,MATCH($A99,'[3]New PV Purchase Prices'!$A$184:$A$207,0),MATCH(N$97,'[3]New PV Purchase Prices'!$B$183:$N$183,0)),0)</f>
        <v>0</v>
      </c>
    </row>
    <row r="100" spans="1:14">
      <c r="A100" s="26" t="s">
        <v>205</v>
      </c>
      <c r="B100" s="91">
        <f>IFERROR(INDEX('[3]New PV Purchase Prices'!$B$184:$N$207,MATCH($A100,'[3]New PV Purchase Prices'!$A$184:$A$207,0),MATCH(B$97,'[3]New PV Purchase Prices'!$B$183:$N$183,0)),0)</f>
        <v>5.6381905712010877E-2</v>
      </c>
      <c r="C100" s="91">
        <f>IFERROR(INDEX('[3]New PV Purchase Prices'!$B$184:$N$207,MATCH($A100,'[3]New PV Purchase Prices'!$A$184:$A$207,0),MATCH(C$97,'[3]New PV Purchase Prices'!$B$183:$N$183,0)),0)</f>
        <v>4.8327347753152179E-2</v>
      </c>
      <c r="D100" s="91">
        <f>IFERROR(INDEX('[3]New PV Purchase Prices'!$B$184:$N$207,MATCH($A100,'[3]New PV Purchase Prices'!$A$184:$A$207,0),MATCH(D$97,'[3]New PV Purchase Prices'!$B$183:$N$183,0)),0)</f>
        <v>4.0272789794293481E-2</v>
      </c>
      <c r="E100" s="91">
        <f>IFERROR(INDEX('[3]New PV Purchase Prices'!$B$184:$N$207,MATCH($A100,'[3]New PV Purchase Prices'!$A$184:$A$207,0),MATCH(E$97,'[3]New PV Purchase Prices'!$B$183:$N$183,0)),0)</f>
        <v>3.2218231835434784E-2</v>
      </c>
      <c r="F100" s="91">
        <f>IFERROR(INDEX('[3]New PV Purchase Prices'!$B$184:$N$207,MATCH($A100,'[3]New PV Purchase Prices'!$A$184:$A$207,0),MATCH(F$97,'[3]New PV Purchase Prices'!$B$183:$N$183,0)),0)</f>
        <v>2.4163673876576086E-2</v>
      </c>
      <c r="G100" s="91">
        <f>IFERROR(INDEX('[3]New PV Purchase Prices'!$B$184:$N$207,MATCH($A100,'[3]New PV Purchase Prices'!$A$184:$A$207,0),MATCH(G$97,'[3]New PV Purchase Prices'!$B$183:$N$183,0)),0)</f>
        <v>1.6109115917717388E-2</v>
      </c>
      <c r="H100" s="91">
        <f>IFERROR(INDEX('[3]New PV Purchase Prices'!$B$184:$N$207,MATCH($A100,'[3]New PV Purchase Prices'!$A$184:$A$207,0),MATCH(H$97,'[3]New PV Purchase Prices'!$B$183:$N$183,0)),0)</f>
        <v>8.0545579588586925E-3</v>
      </c>
      <c r="I100" s="91">
        <f>IFERROR(INDEX('[3]New PV Purchase Prices'!$B$184:$N$207,MATCH($A100,'[3]New PV Purchase Prices'!$A$184:$A$207,0),MATCH(I$97,'[3]New PV Purchase Prices'!$B$183:$N$183,0)),0)</f>
        <v>0</v>
      </c>
      <c r="J100" s="91">
        <f>IFERROR(INDEX('[3]New PV Purchase Prices'!$B$184:$N$207,MATCH($A100,'[3]New PV Purchase Prices'!$A$184:$A$207,0),MATCH(J$97,'[3]New PV Purchase Prices'!$B$183:$N$183,0)),0)</f>
        <v>0</v>
      </c>
      <c r="K100" s="91">
        <f>IFERROR(INDEX('[3]New PV Purchase Prices'!$B$184:$N$207,MATCH($A100,'[3]New PV Purchase Prices'!$A$184:$A$207,0),MATCH(K$97,'[3]New PV Purchase Prices'!$B$183:$N$183,0)),0)</f>
        <v>0</v>
      </c>
      <c r="L100" s="91">
        <f>IFERROR(INDEX('[3]New PV Purchase Prices'!$B$184:$N$207,MATCH($A100,'[3]New PV Purchase Prices'!$A$184:$A$207,0),MATCH(L$97,'[3]New PV Purchase Prices'!$B$183:$N$183,0)),0)</f>
        <v>0</v>
      </c>
      <c r="M100" s="91">
        <f>IFERROR(INDEX('[3]New PV Purchase Prices'!$B$184:$N$207,MATCH($A100,'[3]New PV Purchase Prices'!$A$184:$A$207,0),MATCH(M$97,'[3]New PV Purchase Prices'!$B$183:$N$183,0)),0)</f>
        <v>0</v>
      </c>
      <c r="N100" s="91">
        <f>IFERROR(INDEX('[3]New PV Purchase Prices'!$B$184:$N$207,MATCH($A100,'[3]New PV Purchase Prices'!$A$184:$A$207,0),MATCH(N$97,'[3]New PV Purchase Prices'!$B$183:$N$183,0)),0)</f>
        <v>0</v>
      </c>
    </row>
    <row r="101" spans="1:14">
      <c r="A101" s="26" t="s">
        <v>206</v>
      </c>
      <c r="B101" s="91">
        <f>IFERROR(INDEX('[3]New PV Purchase Prices'!$B$184:$N$207,MATCH($A101,'[3]New PV Purchase Prices'!$A$184:$A$207,0),MATCH(B$97,'[3]New PV Purchase Prices'!$B$183:$N$183,0)),0)</f>
        <v>5.5484741746267663E-2</v>
      </c>
      <c r="C101" s="91">
        <f>IFERROR(INDEX('[3]New PV Purchase Prices'!$B$184:$N$207,MATCH($A101,'[3]New PV Purchase Prices'!$A$184:$A$207,0),MATCH(C$97,'[3]New PV Purchase Prices'!$B$183:$N$183,0)),0)</f>
        <v>8.6084008297960229E-2</v>
      </c>
      <c r="D101" s="91">
        <f>IFERROR(INDEX('[3]New PV Purchase Prices'!$B$184:$N$207,MATCH($A101,'[3]New PV Purchase Prices'!$A$184:$A$207,0),MATCH(D$97,'[3]New PV Purchase Prices'!$B$183:$N$183,0)),0)</f>
        <v>0.1166832748496528</v>
      </c>
      <c r="E101" s="91">
        <f>IFERROR(INDEX('[3]New PV Purchase Prices'!$B$184:$N$207,MATCH($A101,'[3]New PV Purchase Prices'!$A$184:$A$207,0),MATCH(E$97,'[3]New PV Purchase Prices'!$B$183:$N$183,0)),0)</f>
        <v>0.14728254140134536</v>
      </c>
      <c r="F101" s="91">
        <f>IFERROR(INDEX('[3]New PV Purchase Prices'!$B$184:$N$207,MATCH($A101,'[3]New PV Purchase Prices'!$A$184:$A$207,0),MATCH(F$97,'[3]New PV Purchase Prices'!$B$183:$N$183,0)),0)</f>
        <v>0.17788180795303793</v>
      </c>
      <c r="G101" s="91">
        <f>IFERROR(INDEX('[3]New PV Purchase Prices'!$B$184:$N$207,MATCH($A101,'[3]New PV Purchase Prices'!$A$184:$A$207,0),MATCH(G$97,'[3]New PV Purchase Prices'!$B$183:$N$183,0)),0)</f>
        <v>0.2084810745047305</v>
      </c>
      <c r="H101" s="91">
        <f>IFERROR(INDEX('[3]New PV Purchase Prices'!$B$184:$N$207,MATCH($A101,'[3]New PV Purchase Prices'!$A$184:$A$207,0),MATCH(H$97,'[3]New PV Purchase Prices'!$B$183:$N$183,0)),0)</f>
        <v>0.23908034105642306</v>
      </c>
      <c r="I101" s="91">
        <f>IFERROR(INDEX('[3]New PV Purchase Prices'!$B$184:$N$207,MATCH($A101,'[3]New PV Purchase Prices'!$A$184:$A$207,0),MATCH(I$97,'[3]New PV Purchase Prices'!$B$183:$N$183,0)),0)</f>
        <v>0.26967960760811566</v>
      </c>
      <c r="J101" s="91">
        <f>IFERROR(INDEX('[3]New PV Purchase Prices'!$B$184:$N$207,MATCH($A101,'[3]New PV Purchase Prices'!$A$184:$A$207,0),MATCH(J$97,'[3]New PV Purchase Prices'!$B$183:$N$183,0)),0)</f>
        <v>0.26967960760811566</v>
      </c>
      <c r="K101" s="91">
        <f>IFERROR(INDEX('[3]New PV Purchase Prices'!$B$184:$N$207,MATCH($A101,'[3]New PV Purchase Prices'!$A$184:$A$207,0),MATCH(K$97,'[3]New PV Purchase Prices'!$B$183:$N$183,0)),0)</f>
        <v>0.26967960760811566</v>
      </c>
      <c r="L101" s="91">
        <f>IFERROR(INDEX('[3]New PV Purchase Prices'!$B$184:$N$207,MATCH($A101,'[3]New PV Purchase Prices'!$A$184:$A$207,0),MATCH(L$97,'[3]New PV Purchase Prices'!$B$183:$N$183,0)),0)</f>
        <v>0.26967960760811566</v>
      </c>
      <c r="M101" s="91">
        <f>IFERROR(INDEX('[3]New PV Purchase Prices'!$B$184:$N$207,MATCH($A101,'[3]New PV Purchase Prices'!$A$184:$A$207,0),MATCH(M$97,'[3]New PV Purchase Prices'!$B$183:$N$183,0)),0)</f>
        <v>0.26967960760811566</v>
      </c>
      <c r="N101" s="91">
        <f>IFERROR(INDEX('[3]New PV Purchase Prices'!$B$184:$N$207,MATCH($A101,'[3]New PV Purchase Prices'!$A$184:$A$207,0),MATCH(N$97,'[3]New PV Purchase Prices'!$B$183:$N$183,0)),0)</f>
        <v>0.26967960760811566</v>
      </c>
    </row>
    <row r="102" spans="1:14">
      <c r="A102" s="26" t="s">
        <v>207</v>
      </c>
      <c r="B102" s="91">
        <f>IFERROR(INDEX('[3]New PV Purchase Prices'!$B$184:$N$207,MATCH($A102,'[3]New PV Purchase Prices'!$A$184:$A$207,0),MATCH(B$97,'[3]New PV Purchase Prices'!$B$183:$N$183,0)),0)</f>
        <v>0</v>
      </c>
      <c r="C102" s="91">
        <f>IFERROR(INDEX('[3]New PV Purchase Prices'!$B$184:$N$207,MATCH($A102,'[3]New PV Purchase Prices'!$A$184:$A$207,0),MATCH(C$97,'[3]New PV Purchase Prices'!$B$183:$N$183,0)),0)</f>
        <v>0</v>
      </c>
      <c r="D102" s="91">
        <f>IFERROR(INDEX('[3]New PV Purchase Prices'!$B$184:$N$207,MATCH($A102,'[3]New PV Purchase Prices'!$A$184:$A$207,0),MATCH(D$97,'[3]New PV Purchase Prices'!$B$183:$N$183,0)),0)</f>
        <v>0</v>
      </c>
      <c r="E102" s="91">
        <f>IFERROR(INDEX('[3]New PV Purchase Prices'!$B$184:$N$207,MATCH($A102,'[3]New PV Purchase Prices'!$A$184:$A$207,0),MATCH(E$97,'[3]New PV Purchase Prices'!$B$183:$N$183,0)),0)</f>
        <v>0</v>
      </c>
      <c r="F102" s="91">
        <f>IFERROR(INDEX('[3]New PV Purchase Prices'!$B$184:$N$207,MATCH($A102,'[3]New PV Purchase Prices'!$A$184:$A$207,0),MATCH(F$97,'[3]New PV Purchase Prices'!$B$183:$N$183,0)),0)</f>
        <v>0</v>
      </c>
      <c r="G102" s="91">
        <f>IFERROR(INDEX('[3]New PV Purchase Prices'!$B$184:$N$207,MATCH($A102,'[3]New PV Purchase Prices'!$A$184:$A$207,0),MATCH(G$97,'[3]New PV Purchase Prices'!$B$183:$N$183,0)),0)</f>
        <v>0</v>
      </c>
      <c r="H102" s="91">
        <f>IFERROR(INDEX('[3]New PV Purchase Prices'!$B$184:$N$207,MATCH($A102,'[3]New PV Purchase Prices'!$A$184:$A$207,0),MATCH(H$97,'[3]New PV Purchase Prices'!$B$183:$N$183,0)),0)</f>
        <v>0</v>
      </c>
      <c r="I102" s="91">
        <f>IFERROR(INDEX('[3]New PV Purchase Prices'!$B$184:$N$207,MATCH($A102,'[3]New PV Purchase Prices'!$A$184:$A$207,0),MATCH(I$97,'[3]New PV Purchase Prices'!$B$183:$N$183,0)),0)</f>
        <v>0</v>
      </c>
      <c r="J102" s="91">
        <f>IFERROR(INDEX('[3]New PV Purchase Prices'!$B$184:$N$207,MATCH($A102,'[3]New PV Purchase Prices'!$A$184:$A$207,0),MATCH(J$97,'[3]New PV Purchase Prices'!$B$183:$N$183,0)),0)</f>
        <v>0</v>
      </c>
      <c r="K102" s="91">
        <f>IFERROR(INDEX('[3]New PV Purchase Prices'!$B$184:$N$207,MATCH($A102,'[3]New PV Purchase Prices'!$A$184:$A$207,0),MATCH(K$97,'[3]New PV Purchase Prices'!$B$183:$N$183,0)),0)</f>
        <v>0</v>
      </c>
      <c r="L102" s="91">
        <f>IFERROR(INDEX('[3]New PV Purchase Prices'!$B$184:$N$207,MATCH($A102,'[3]New PV Purchase Prices'!$A$184:$A$207,0),MATCH(L$97,'[3]New PV Purchase Prices'!$B$183:$N$183,0)),0)</f>
        <v>0</v>
      </c>
      <c r="M102" s="91">
        <f>IFERROR(INDEX('[3]New PV Purchase Prices'!$B$184:$N$207,MATCH($A102,'[3]New PV Purchase Prices'!$A$184:$A$207,0),MATCH(M$97,'[3]New PV Purchase Prices'!$B$183:$N$183,0)),0)</f>
        <v>0</v>
      </c>
      <c r="N102" s="91">
        <f>IFERROR(INDEX('[3]New PV Purchase Prices'!$B$184:$N$207,MATCH($A102,'[3]New PV Purchase Prices'!$A$184:$A$207,0),MATCH(N$97,'[3]New PV Purchase Prices'!$B$183:$N$183,0)),0)</f>
        <v>0</v>
      </c>
    </row>
    <row r="103" spans="1:14">
      <c r="A103" s="26" t="s">
        <v>208</v>
      </c>
      <c r="B103" s="91">
        <f>IFERROR(INDEX('[3]New PV Purchase Prices'!$B$184:$N$207,MATCH($A103,'[3]New PV Purchase Prices'!$A$184:$A$207,0),MATCH(B$97,'[3]New PV Purchase Prices'!$B$183:$N$183,0)),0)</f>
        <v>0</v>
      </c>
      <c r="C103" s="91">
        <f>IFERROR(INDEX('[3]New PV Purchase Prices'!$B$184:$N$207,MATCH($A103,'[3]New PV Purchase Prices'!$A$184:$A$207,0),MATCH(C$97,'[3]New PV Purchase Prices'!$B$183:$N$183,0)),0)</f>
        <v>0</v>
      </c>
      <c r="D103" s="91">
        <f>IFERROR(INDEX('[3]New PV Purchase Prices'!$B$184:$N$207,MATCH($A103,'[3]New PV Purchase Prices'!$A$184:$A$207,0),MATCH(D$97,'[3]New PV Purchase Prices'!$B$183:$N$183,0)),0)</f>
        <v>0</v>
      </c>
      <c r="E103" s="91">
        <f>IFERROR(INDEX('[3]New PV Purchase Prices'!$B$184:$N$207,MATCH($A103,'[3]New PV Purchase Prices'!$A$184:$A$207,0),MATCH(E$97,'[3]New PV Purchase Prices'!$B$183:$N$183,0)),0)</f>
        <v>0</v>
      </c>
      <c r="F103" s="91">
        <f>IFERROR(INDEX('[3]New PV Purchase Prices'!$B$184:$N$207,MATCH($A103,'[3]New PV Purchase Prices'!$A$184:$A$207,0),MATCH(F$97,'[3]New PV Purchase Prices'!$B$183:$N$183,0)),0)</f>
        <v>0</v>
      </c>
      <c r="G103" s="91">
        <f>IFERROR(INDEX('[3]New PV Purchase Prices'!$B$184:$N$207,MATCH($A103,'[3]New PV Purchase Prices'!$A$184:$A$207,0),MATCH(G$97,'[3]New PV Purchase Prices'!$B$183:$N$183,0)),0)</f>
        <v>0</v>
      </c>
      <c r="H103" s="91">
        <f>IFERROR(INDEX('[3]New PV Purchase Prices'!$B$184:$N$207,MATCH($A103,'[3]New PV Purchase Prices'!$A$184:$A$207,0),MATCH(H$97,'[3]New PV Purchase Prices'!$B$183:$N$183,0)),0)</f>
        <v>0</v>
      </c>
      <c r="I103" s="91">
        <f>IFERROR(INDEX('[3]New PV Purchase Prices'!$B$184:$N$207,MATCH($A103,'[3]New PV Purchase Prices'!$A$184:$A$207,0),MATCH(I$97,'[3]New PV Purchase Prices'!$B$183:$N$183,0)),0)</f>
        <v>0</v>
      </c>
      <c r="J103" s="91">
        <f>IFERROR(INDEX('[3]New PV Purchase Prices'!$B$184:$N$207,MATCH($A103,'[3]New PV Purchase Prices'!$A$184:$A$207,0),MATCH(J$97,'[3]New PV Purchase Prices'!$B$183:$N$183,0)),0)</f>
        <v>0</v>
      </c>
      <c r="K103" s="91">
        <f>IFERROR(INDEX('[3]New PV Purchase Prices'!$B$184:$N$207,MATCH($A103,'[3]New PV Purchase Prices'!$A$184:$A$207,0),MATCH(K$97,'[3]New PV Purchase Prices'!$B$183:$N$183,0)),0)</f>
        <v>0</v>
      </c>
      <c r="L103" s="91">
        <f>IFERROR(INDEX('[3]New PV Purchase Prices'!$B$184:$N$207,MATCH($A103,'[3]New PV Purchase Prices'!$A$184:$A$207,0),MATCH(L$97,'[3]New PV Purchase Prices'!$B$183:$N$183,0)),0)</f>
        <v>0</v>
      </c>
      <c r="M103" s="91">
        <f>IFERROR(INDEX('[3]New PV Purchase Prices'!$B$184:$N$207,MATCH($A103,'[3]New PV Purchase Prices'!$A$184:$A$207,0),MATCH(M$97,'[3]New PV Purchase Prices'!$B$183:$N$183,0)),0)</f>
        <v>0</v>
      </c>
      <c r="N103" s="91">
        <f>IFERROR(INDEX('[3]New PV Purchase Prices'!$B$184:$N$207,MATCH($A103,'[3]New PV Purchase Prices'!$A$184:$A$207,0),MATCH(N$97,'[3]New PV Purchase Prices'!$B$183:$N$183,0)),0)</f>
        <v>0</v>
      </c>
    </row>
    <row r="104" spans="1:14">
      <c r="A104" s="26" t="s">
        <v>209</v>
      </c>
      <c r="B104" s="91">
        <f>IFERROR(INDEX('[3]New PV Purchase Prices'!$B$184:$N$207,MATCH($A104,'[3]New PV Purchase Prices'!$A$184:$A$207,0),MATCH(B$97,'[3]New PV Purchase Prices'!$B$183:$N$183,0)),0)</f>
        <v>0.35313092081261371</v>
      </c>
      <c r="C104" s="91">
        <f>IFERROR(INDEX('[3]New PV Purchase Prices'!$B$184:$N$207,MATCH($A104,'[3]New PV Purchase Prices'!$A$184:$A$207,0),MATCH(C$97,'[3]New PV Purchase Prices'!$B$183:$N$183,0)),0)</f>
        <v>0.30268364641081175</v>
      </c>
      <c r="D104" s="91">
        <f>IFERROR(INDEX('[3]New PV Purchase Prices'!$B$184:$N$207,MATCH($A104,'[3]New PV Purchase Prices'!$A$184:$A$207,0),MATCH(D$97,'[3]New PV Purchase Prices'!$B$183:$N$183,0)),0)</f>
        <v>0.25223637200900978</v>
      </c>
      <c r="E104" s="91">
        <f>IFERROR(INDEX('[3]New PV Purchase Prices'!$B$184:$N$207,MATCH($A104,'[3]New PV Purchase Prices'!$A$184:$A$207,0),MATCH(E$97,'[3]New PV Purchase Prices'!$B$183:$N$183,0)),0)</f>
        <v>0.20178909760720781</v>
      </c>
      <c r="F104" s="91">
        <f>IFERROR(INDEX('[3]New PV Purchase Prices'!$B$184:$N$207,MATCH($A104,'[3]New PV Purchase Prices'!$A$184:$A$207,0),MATCH(F$97,'[3]New PV Purchase Prices'!$B$183:$N$183,0)),0)</f>
        <v>0.15134182320540585</v>
      </c>
      <c r="G104" s="91">
        <f>IFERROR(INDEX('[3]New PV Purchase Prices'!$B$184:$N$207,MATCH($A104,'[3]New PV Purchase Prices'!$A$184:$A$207,0),MATCH(G$97,'[3]New PV Purchase Prices'!$B$183:$N$183,0)),0)</f>
        <v>0.10089454880360388</v>
      </c>
      <c r="H104" s="91">
        <f>IFERROR(INDEX('[3]New PV Purchase Prices'!$B$184:$N$207,MATCH($A104,'[3]New PV Purchase Prices'!$A$184:$A$207,0),MATCH(H$97,'[3]New PV Purchase Prices'!$B$183:$N$183,0)),0)</f>
        <v>5.0447274401801918E-2</v>
      </c>
      <c r="I104" s="91">
        <f>IFERROR(INDEX('[3]New PV Purchase Prices'!$B$184:$N$207,MATCH($A104,'[3]New PV Purchase Prices'!$A$184:$A$207,0),MATCH(I$97,'[3]New PV Purchase Prices'!$B$183:$N$183,0)),0)</f>
        <v>0</v>
      </c>
      <c r="J104" s="91">
        <f>IFERROR(INDEX('[3]New PV Purchase Prices'!$B$184:$N$207,MATCH($A104,'[3]New PV Purchase Prices'!$A$184:$A$207,0),MATCH(J$97,'[3]New PV Purchase Prices'!$B$183:$N$183,0)),0)</f>
        <v>0</v>
      </c>
      <c r="K104" s="91">
        <f>IFERROR(INDEX('[3]New PV Purchase Prices'!$B$184:$N$207,MATCH($A104,'[3]New PV Purchase Prices'!$A$184:$A$207,0),MATCH(K$97,'[3]New PV Purchase Prices'!$B$183:$N$183,0)),0)</f>
        <v>0</v>
      </c>
      <c r="L104" s="91">
        <f>IFERROR(INDEX('[3]New PV Purchase Prices'!$B$184:$N$207,MATCH($A104,'[3]New PV Purchase Prices'!$A$184:$A$207,0),MATCH(L$97,'[3]New PV Purchase Prices'!$B$183:$N$183,0)),0)</f>
        <v>0</v>
      </c>
      <c r="M104" s="91">
        <f>IFERROR(INDEX('[3]New PV Purchase Prices'!$B$184:$N$207,MATCH($A104,'[3]New PV Purchase Prices'!$A$184:$A$207,0),MATCH(M$97,'[3]New PV Purchase Prices'!$B$183:$N$183,0)),0)</f>
        <v>0</v>
      </c>
      <c r="N104" s="91">
        <f>IFERROR(INDEX('[3]New PV Purchase Prices'!$B$184:$N$207,MATCH($A104,'[3]New PV Purchase Prices'!$A$184:$A$207,0),MATCH(N$97,'[3]New PV Purchase Prices'!$B$183:$N$183,0)),0)</f>
        <v>0</v>
      </c>
    </row>
    <row r="105" spans="1:14">
      <c r="A105" s="26" t="s">
        <v>210</v>
      </c>
      <c r="B105" s="91">
        <f>IFERROR(INDEX('[3]New PV Purchase Prices'!$B$184:$N$207,MATCH($A105,'[3]New PV Purchase Prices'!$A$184:$A$207,0),MATCH(B$97,'[3]New PV Purchase Prices'!$B$183:$N$183,0)),0)</f>
        <v>0</v>
      </c>
      <c r="C105" s="91">
        <f>IFERROR(INDEX('[3]New PV Purchase Prices'!$B$184:$N$207,MATCH($A105,'[3]New PV Purchase Prices'!$A$184:$A$207,0),MATCH(C$97,'[3]New PV Purchase Prices'!$B$183:$N$183,0)),0)</f>
        <v>0</v>
      </c>
      <c r="D105" s="91">
        <f>IFERROR(INDEX('[3]New PV Purchase Prices'!$B$184:$N$207,MATCH($A105,'[3]New PV Purchase Prices'!$A$184:$A$207,0),MATCH(D$97,'[3]New PV Purchase Prices'!$B$183:$N$183,0)),0)</f>
        <v>0</v>
      </c>
      <c r="E105" s="91">
        <f>IFERROR(INDEX('[3]New PV Purchase Prices'!$B$184:$N$207,MATCH($A105,'[3]New PV Purchase Prices'!$A$184:$A$207,0),MATCH(E$97,'[3]New PV Purchase Prices'!$B$183:$N$183,0)),0)</f>
        <v>0</v>
      </c>
      <c r="F105" s="91">
        <f>IFERROR(INDEX('[3]New PV Purchase Prices'!$B$184:$N$207,MATCH($A105,'[3]New PV Purchase Prices'!$A$184:$A$207,0),MATCH(F$97,'[3]New PV Purchase Prices'!$B$183:$N$183,0)),0)</f>
        <v>0</v>
      </c>
      <c r="G105" s="91">
        <f>IFERROR(INDEX('[3]New PV Purchase Prices'!$B$184:$N$207,MATCH($A105,'[3]New PV Purchase Prices'!$A$184:$A$207,0),MATCH(G$97,'[3]New PV Purchase Prices'!$B$183:$N$183,0)),0)</f>
        <v>0</v>
      </c>
      <c r="H105" s="91">
        <f>IFERROR(INDEX('[3]New PV Purchase Prices'!$B$184:$N$207,MATCH($A105,'[3]New PV Purchase Prices'!$A$184:$A$207,0),MATCH(H$97,'[3]New PV Purchase Prices'!$B$183:$N$183,0)),0)</f>
        <v>0</v>
      </c>
      <c r="I105" s="91">
        <f>IFERROR(INDEX('[3]New PV Purchase Prices'!$B$184:$N$207,MATCH($A105,'[3]New PV Purchase Prices'!$A$184:$A$207,0),MATCH(I$97,'[3]New PV Purchase Prices'!$B$183:$N$183,0)),0)</f>
        <v>0</v>
      </c>
      <c r="J105" s="91">
        <f>IFERROR(INDEX('[3]New PV Purchase Prices'!$B$184:$N$207,MATCH($A105,'[3]New PV Purchase Prices'!$A$184:$A$207,0),MATCH(J$97,'[3]New PV Purchase Prices'!$B$183:$N$183,0)),0)</f>
        <v>0</v>
      </c>
      <c r="K105" s="91">
        <f>IFERROR(INDEX('[3]New PV Purchase Prices'!$B$184:$N$207,MATCH($A105,'[3]New PV Purchase Prices'!$A$184:$A$207,0),MATCH(K$97,'[3]New PV Purchase Prices'!$B$183:$N$183,0)),0)</f>
        <v>0</v>
      </c>
      <c r="L105" s="91">
        <f>IFERROR(INDEX('[3]New PV Purchase Prices'!$B$184:$N$207,MATCH($A105,'[3]New PV Purchase Prices'!$A$184:$A$207,0),MATCH(L$97,'[3]New PV Purchase Prices'!$B$183:$N$183,0)),0)</f>
        <v>0</v>
      </c>
      <c r="M105" s="91">
        <f>IFERROR(INDEX('[3]New PV Purchase Prices'!$B$184:$N$207,MATCH($A105,'[3]New PV Purchase Prices'!$A$184:$A$207,0),MATCH(M$97,'[3]New PV Purchase Prices'!$B$183:$N$183,0)),0)</f>
        <v>0</v>
      </c>
      <c r="N105" s="91">
        <f>IFERROR(INDEX('[3]New PV Purchase Prices'!$B$184:$N$207,MATCH($A105,'[3]New PV Purchase Prices'!$A$184:$A$207,0),MATCH(N$97,'[3]New PV Purchase Prices'!$B$183:$N$183,0)),0)</f>
        <v>0</v>
      </c>
    </row>
    <row r="106" spans="1:14">
      <c r="A106" s="26" t="s">
        <v>211</v>
      </c>
      <c r="B106" s="91">
        <f>IFERROR(INDEX('[3]New PV Purchase Prices'!$B$184:$N$207,MATCH($A106,'[3]New PV Purchase Prices'!$A$184:$A$207,0),MATCH(B$97,'[3]New PV Purchase Prices'!$B$183:$N$183,0)),0)</f>
        <v>0</v>
      </c>
      <c r="C106" s="91">
        <f>IFERROR(INDEX('[3]New PV Purchase Prices'!$B$184:$N$207,MATCH($A106,'[3]New PV Purchase Prices'!$A$184:$A$207,0),MATCH(C$97,'[3]New PV Purchase Prices'!$B$183:$N$183,0)),0)</f>
        <v>0</v>
      </c>
      <c r="D106" s="91">
        <f>IFERROR(INDEX('[3]New PV Purchase Prices'!$B$184:$N$207,MATCH($A106,'[3]New PV Purchase Prices'!$A$184:$A$207,0),MATCH(D$97,'[3]New PV Purchase Prices'!$B$183:$N$183,0)),0)</f>
        <v>0</v>
      </c>
      <c r="E106" s="91">
        <f>IFERROR(INDEX('[3]New PV Purchase Prices'!$B$184:$N$207,MATCH($A106,'[3]New PV Purchase Prices'!$A$184:$A$207,0),MATCH(E$97,'[3]New PV Purchase Prices'!$B$183:$N$183,0)),0)</f>
        <v>0</v>
      </c>
      <c r="F106" s="91">
        <f>IFERROR(INDEX('[3]New PV Purchase Prices'!$B$184:$N$207,MATCH($A106,'[3]New PV Purchase Prices'!$A$184:$A$207,0),MATCH(F$97,'[3]New PV Purchase Prices'!$B$183:$N$183,0)),0)</f>
        <v>0</v>
      </c>
      <c r="G106" s="91">
        <f>IFERROR(INDEX('[3]New PV Purchase Prices'!$B$184:$N$207,MATCH($A106,'[3]New PV Purchase Prices'!$A$184:$A$207,0),MATCH(G$97,'[3]New PV Purchase Prices'!$B$183:$N$183,0)),0)</f>
        <v>0</v>
      </c>
      <c r="H106" s="91">
        <f>IFERROR(INDEX('[3]New PV Purchase Prices'!$B$184:$N$207,MATCH($A106,'[3]New PV Purchase Prices'!$A$184:$A$207,0),MATCH(H$97,'[3]New PV Purchase Prices'!$B$183:$N$183,0)),0)</f>
        <v>0</v>
      </c>
      <c r="I106" s="91">
        <f>IFERROR(INDEX('[3]New PV Purchase Prices'!$B$184:$N$207,MATCH($A106,'[3]New PV Purchase Prices'!$A$184:$A$207,0),MATCH(I$97,'[3]New PV Purchase Prices'!$B$183:$N$183,0)),0)</f>
        <v>0</v>
      </c>
      <c r="J106" s="91">
        <f>IFERROR(INDEX('[3]New PV Purchase Prices'!$B$184:$N$207,MATCH($A106,'[3]New PV Purchase Prices'!$A$184:$A$207,0),MATCH(J$97,'[3]New PV Purchase Prices'!$B$183:$N$183,0)),0)</f>
        <v>0</v>
      </c>
      <c r="K106" s="91">
        <f>IFERROR(INDEX('[3]New PV Purchase Prices'!$B$184:$N$207,MATCH($A106,'[3]New PV Purchase Prices'!$A$184:$A$207,0),MATCH(K$97,'[3]New PV Purchase Prices'!$B$183:$N$183,0)),0)</f>
        <v>0</v>
      </c>
      <c r="L106" s="91">
        <f>IFERROR(INDEX('[3]New PV Purchase Prices'!$B$184:$N$207,MATCH($A106,'[3]New PV Purchase Prices'!$A$184:$A$207,0),MATCH(L$97,'[3]New PV Purchase Prices'!$B$183:$N$183,0)),0)</f>
        <v>0</v>
      </c>
      <c r="M106" s="91">
        <f>IFERROR(INDEX('[3]New PV Purchase Prices'!$B$184:$N$207,MATCH($A106,'[3]New PV Purchase Prices'!$A$184:$A$207,0),MATCH(M$97,'[3]New PV Purchase Prices'!$B$183:$N$183,0)),0)</f>
        <v>0</v>
      </c>
      <c r="N106" s="91">
        <f>IFERROR(INDEX('[3]New PV Purchase Prices'!$B$184:$N$207,MATCH($A106,'[3]New PV Purchase Prices'!$A$184:$A$207,0),MATCH(N$97,'[3]New PV Purchase Prices'!$B$183:$N$183,0)),0)</f>
        <v>0</v>
      </c>
    </row>
    <row r="107" spans="1:14">
      <c r="A107" s="26" t="s">
        <v>212</v>
      </c>
      <c r="B107" s="91">
        <f>IFERROR(INDEX('[3]New PV Purchase Prices'!$B$184:$N$207,MATCH($A107,'[3]New PV Purchase Prices'!$A$184:$A$207,0),MATCH(B$97,'[3]New PV Purchase Prices'!$B$183:$N$183,0)),0)</f>
        <v>0</v>
      </c>
      <c r="C107" s="91">
        <f>IFERROR(INDEX('[3]New PV Purchase Prices'!$B$184:$N$207,MATCH($A107,'[3]New PV Purchase Prices'!$A$184:$A$207,0),MATCH(C$97,'[3]New PV Purchase Prices'!$B$183:$N$183,0)),0)</f>
        <v>5.044727440180196E-2</v>
      </c>
      <c r="D107" s="91">
        <f>IFERROR(INDEX('[3]New PV Purchase Prices'!$B$184:$N$207,MATCH($A107,'[3]New PV Purchase Prices'!$A$184:$A$207,0),MATCH(D$97,'[3]New PV Purchase Prices'!$B$183:$N$183,0)),0)</f>
        <v>0.10089454880360392</v>
      </c>
      <c r="E107" s="91">
        <f>IFERROR(INDEX('[3]New PV Purchase Prices'!$B$184:$N$207,MATCH($A107,'[3]New PV Purchase Prices'!$A$184:$A$207,0),MATCH(E$97,'[3]New PV Purchase Prices'!$B$183:$N$183,0)),0)</f>
        <v>0.15134182320540587</v>
      </c>
      <c r="F107" s="91">
        <f>IFERROR(INDEX('[3]New PV Purchase Prices'!$B$184:$N$207,MATCH($A107,'[3]New PV Purchase Prices'!$A$184:$A$207,0),MATCH(F$97,'[3]New PV Purchase Prices'!$B$183:$N$183,0)),0)</f>
        <v>0.20178909760720784</v>
      </c>
      <c r="G107" s="91">
        <f>IFERROR(INDEX('[3]New PV Purchase Prices'!$B$184:$N$207,MATCH($A107,'[3]New PV Purchase Prices'!$A$184:$A$207,0),MATCH(G$97,'[3]New PV Purchase Prices'!$B$183:$N$183,0)),0)</f>
        <v>0.25223637200900978</v>
      </c>
      <c r="H107" s="91">
        <f>IFERROR(INDEX('[3]New PV Purchase Prices'!$B$184:$N$207,MATCH($A107,'[3]New PV Purchase Prices'!$A$184:$A$207,0),MATCH(H$97,'[3]New PV Purchase Prices'!$B$183:$N$183,0)),0)</f>
        <v>0.30268364641081175</v>
      </c>
      <c r="I107" s="91">
        <f>IFERROR(INDEX('[3]New PV Purchase Prices'!$B$184:$N$207,MATCH($A107,'[3]New PV Purchase Prices'!$A$184:$A$207,0),MATCH(I$97,'[3]New PV Purchase Prices'!$B$183:$N$183,0)),0)</f>
        <v>0.35313092081261371</v>
      </c>
      <c r="J107" s="91">
        <f>IFERROR(INDEX('[3]New PV Purchase Prices'!$B$184:$N$207,MATCH($A107,'[3]New PV Purchase Prices'!$A$184:$A$207,0),MATCH(J$97,'[3]New PV Purchase Prices'!$B$183:$N$183,0)),0)</f>
        <v>0.35313092081261371</v>
      </c>
      <c r="K107" s="91">
        <f>IFERROR(INDEX('[3]New PV Purchase Prices'!$B$184:$N$207,MATCH($A107,'[3]New PV Purchase Prices'!$A$184:$A$207,0),MATCH(K$97,'[3]New PV Purchase Prices'!$B$183:$N$183,0)),0)</f>
        <v>0.35313092081261371</v>
      </c>
      <c r="L107" s="91">
        <f>IFERROR(INDEX('[3]New PV Purchase Prices'!$B$184:$N$207,MATCH($A107,'[3]New PV Purchase Prices'!$A$184:$A$207,0),MATCH(L$97,'[3]New PV Purchase Prices'!$B$183:$N$183,0)),0)</f>
        <v>0.35313092081261371</v>
      </c>
      <c r="M107" s="91">
        <f>IFERROR(INDEX('[3]New PV Purchase Prices'!$B$184:$N$207,MATCH($A107,'[3]New PV Purchase Prices'!$A$184:$A$207,0),MATCH(M$97,'[3]New PV Purchase Prices'!$B$183:$N$183,0)),0)</f>
        <v>0.35313092081261371</v>
      </c>
      <c r="N107" s="91">
        <f>IFERROR(INDEX('[3]New PV Purchase Prices'!$B$184:$N$207,MATCH($A107,'[3]New PV Purchase Prices'!$A$184:$A$207,0),MATCH(N$97,'[3]New PV Purchase Prices'!$B$183:$N$183,0)),0)</f>
        <v>0.35313092081261371</v>
      </c>
    </row>
    <row r="108" spans="1:14">
      <c r="A108" s="26" t="s">
        <v>213</v>
      </c>
      <c r="B108" s="91">
        <f>IFERROR(INDEX('[3]New PV Purchase Prices'!$B$184:$N$207,MATCH($A108,'[3]New PV Purchase Prices'!$A$184:$A$207,0),MATCH(B$97,'[3]New PV Purchase Prices'!$B$183:$N$183,0)),0)</f>
        <v>0</v>
      </c>
      <c r="C108" s="91">
        <f>IFERROR(INDEX('[3]New PV Purchase Prices'!$B$184:$N$207,MATCH($A108,'[3]New PV Purchase Prices'!$A$184:$A$207,0),MATCH(C$97,'[3]New PV Purchase Prices'!$B$183:$N$183,0)),0)</f>
        <v>0</v>
      </c>
      <c r="D108" s="91">
        <f>IFERROR(INDEX('[3]New PV Purchase Prices'!$B$184:$N$207,MATCH($A108,'[3]New PV Purchase Prices'!$A$184:$A$207,0),MATCH(D$97,'[3]New PV Purchase Prices'!$B$183:$N$183,0)),0)</f>
        <v>0</v>
      </c>
      <c r="E108" s="91">
        <f>IFERROR(INDEX('[3]New PV Purchase Prices'!$B$184:$N$207,MATCH($A108,'[3]New PV Purchase Prices'!$A$184:$A$207,0),MATCH(E$97,'[3]New PV Purchase Prices'!$B$183:$N$183,0)),0)</f>
        <v>0</v>
      </c>
      <c r="F108" s="91">
        <f>IFERROR(INDEX('[3]New PV Purchase Prices'!$B$184:$N$207,MATCH($A108,'[3]New PV Purchase Prices'!$A$184:$A$207,0),MATCH(F$97,'[3]New PV Purchase Prices'!$B$183:$N$183,0)),0)</f>
        <v>0</v>
      </c>
      <c r="G108" s="91">
        <f>IFERROR(INDEX('[3]New PV Purchase Prices'!$B$184:$N$207,MATCH($A108,'[3]New PV Purchase Prices'!$A$184:$A$207,0),MATCH(G$97,'[3]New PV Purchase Prices'!$B$183:$N$183,0)),0)</f>
        <v>0</v>
      </c>
      <c r="H108" s="91">
        <f>IFERROR(INDEX('[3]New PV Purchase Prices'!$B$184:$N$207,MATCH($A108,'[3]New PV Purchase Prices'!$A$184:$A$207,0),MATCH(H$97,'[3]New PV Purchase Prices'!$B$183:$N$183,0)),0)</f>
        <v>0</v>
      </c>
      <c r="I108" s="91">
        <f>IFERROR(INDEX('[3]New PV Purchase Prices'!$B$184:$N$207,MATCH($A108,'[3]New PV Purchase Prices'!$A$184:$A$207,0),MATCH(I$97,'[3]New PV Purchase Prices'!$B$183:$N$183,0)),0)</f>
        <v>0</v>
      </c>
      <c r="J108" s="91">
        <f>IFERROR(INDEX('[3]New PV Purchase Prices'!$B$184:$N$207,MATCH($A108,'[3]New PV Purchase Prices'!$A$184:$A$207,0),MATCH(J$97,'[3]New PV Purchase Prices'!$B$183:$N$183,0)),0)</f>
        <v>0</v>
      </c>
      <c r="K108" s="91">
        <f>IFERROR(INDEX('[3]New PV Purchase Prices'!$B$184:$N$207,MATCH($A108,'[3]New PV Purchase Prices'!$A$184:$A$207,0),MATCH(K$97,'[3]New PV Purchase Prices'!$B$183:$N$183,0)),0)</f>
        <v>0</v>
      </c>
      <c r="L108" s="91">
        <f>IFERROR(INDEX('[3]New PV Purchase Prices'!$B$184:$N$207,MATCH($A108,'[3]New PV Purchase Prices'!$A$184:$A$207,0),MATCH(L$97,'[3]New PV Purchase Prices'!$B$183:$N$183,0)),0)</f>
        <v>0</v>
      </c>
      <c r="M108" s="91">
        <f>IFERROR(INDEX('[3]New PV Purchase Prices'!$B$184:$N$207,MATCH($A108,'[3]New PV Purchase Prices'!$A$184:$A$207,0),MATCH(M$97,'[3]New PV Purchase Prices'!$B$183:$N$183,0)),0)</f>
        <v>0</v>
      </c>
      <c r="N108" s="91">
        <f>IFERROR(INDEX('[3]New PV Purchase Prices'!$B$184:$N$207,MATCH($A108,'[3]New PV Purchase Prices'!$A$184:$A$207,0),MATCH(N$97,'[3]New PV Purchase Prices'!$B$183:$N$183,0)),0)</f>
        <v>0</v>
      </c>
    </row>
    <row r="109" spans="1:14">
      <c r="A109" s="26" t="s">
        <v>214</v>
      </c>
      <c r="B109" s="91">
        <f>IFERROR(INDEX('[3]New PV Purchase Prices'!$B$184:$N$207,MATCH($A109,'[3]New PV Purchase Prices'!$A$184:$A$207,0),MATCH(B$97,'[3]New PV Purchase Prices'!$B$183:$N$183,0)),0)</f>
        <v>0</v>
      </c>
      <c r="C109" s="91">
        <f>IFERROR(INDEX('[3]New PV Purchase Prices'!$B$184:$N$207,MATCH($A109,'[3]New PV Purchase Prices'!$A$184:$A$207,0),MATCH(C$97,'[3]New PV Purchase Prices'!$B$183:$N$183,0)),0)</f>
        <v>0</v>
      </c>
      <c r="D109" s="91">
        <f>IFERROR(INDEX('[3]New PV Purchase Prices'!$B$184:$N$207,MATCH($A109,'[3]New PV Purchase Prices'!$A$184:$A$207,0),MATCH(D$97,'[3]New PV Purchase Prices'!$B$183:$N$183,0)),0)</f>
        <v>0</v>
      </c>
      <c r="E109" s="91">
        <f>IFERROR(INDEX('[3]New PV Purchase Prices'!$B$184:$N$207,MATCH($A109,'[3]New PV Purchase Prices'!$A$184:$A$207,0),MATCH(E$97,'[3]New PV Purchase Prices'!$B$183:$N$183,0)),0)</f>
        <v>0</v>
      </c>
      <c r="F109" s="91">
        <f>IFERROR(INDEX('[3]New PV Purchase Prices'!$B$184:$N$207,MATCH($A109,'[3]New PV Purchase Prices'!$A$184:$A$207,0),MATCH(F$97,'[3]New PV Purchase Prices'!$B$183:$N$183,0)),0)</f>
        <v>0</v>
      </c>
      <c r="G109" s="91">
        <f>IFERROR(INDEX('[3]New PV Purchase Prices'!$B$184:$N$207,MATCH($A109,'[3]New PV Purchase Prices'!$A$184:$A$207,0),MATCH(G$97,'[3]New PV Purchase Prices'!$B$183:$N$183,0)),0)</f>
        <v>0</v>
      </c>
      <c r="H109" s="91">
        <f>IFERROR(INDEX('[3]New PV Purchase Prices'!$B$184:$N$207,MATCH($A109,'[3]New PV Purchase Prices'!$A$184:$A$207,0),MATCH(H$97,'[3]New PV Purchase Prices'!$B$183:$N$183,0)),0)</f>
        <v>0</v>
      </c>
      <c r="I109" s="91">
        <f>IFERROR(INDEX('[3]New PV Purchase Prices'!$B$184:$N$207,MATCH($A109,'[3]New PV Purchase Prices'!$A$184:$A$207,0),MATCH(I$97,'[3]New PV Purchase Prices'!$B$183:$N$183,0)),0)</f>
        <v>0</v>
      </c>
      <c r="J109" s="91">
        <f>IFERROR(INDEX('[3]New PV Purchase Prices'!$B$184:$N$207,MATCH($A109,'[3]New PV Purchase Prices'!$A$184:$A$207,0),MATCH(J$97,'[3]New PV Purchase Prices'!$B$183:$N$183,0)),0)</f>
        <v>0</v>
      </c>
      <c r="K109" s="91">
        <f>IFERROR(INDEX('[3]New PV Purchase Prices'!$B$184:$N$207,MATCH($A109,'[3]New PV Purchase Prices'!$A$184:$A$207,0),MATCH(K$97,'[3]New PV Purchase Prices'!$B$183:$N$183,0)),0)</f>
        <v>0</v>
      </c>
      <c r="L109" s="91">
        <f>IFERROR(INDEX('[3]New PV Purchase Prices'!$B$184:$N$207,MATCH($A109,'[3]New PV Purchase Prices'!$A$184:$A$207,0),MATCH(L$97,'[3]New PV Purchase Prices'!$B$183:$N$183,0)),0)</f>
        <v>0</v>
      </c>
      <c r="M109" s="91">
        <f>IFERROR(INDEX('[3]New PV Purchase Prices'!$B$184:$N$207,MATCH($A109,'[3]New PV Purchase Prices'!$A$184:$A$207,0),MATCH(M$97,'[3]New PV Purchase Prices'!$B$183:$N$183,0)),0)</f>
        <v>0</v>
      </c>
      <c r="N109" s="91">
        <f>IFERROR(INDEX('[3]New PV Purchase Prices'!$B$184:$N$207,MATCH($A109,'[3]New PV Purchase Prices'!$A$184:$A$207,0),MATCH(N$97,'[3]New PV Purchase Prices'!$B$183:$N$183,0)),0)</f>
        <v>0</v>
      </c>
    </row>
    <row r="110" spans="1:14">
      <c r="A110" s="26" t="s">
        <v>215</v>
      </c>
      <c r="B110" s="91">
        <f>IFERROR(INDEX('[3]New PV Purchase Prices'!$B$184:$N$207,MATCH($A110,'[3]New PV Purchase Prices'!$A$184:$A$207,0),MATCH(B$97,'[3]New PV Purchase Prices'!$B$183:$N$183,0)),0)</f>
        <v>0</v>
      </c>
      <c r="C110" s="91">
        <f>IFERROR(INDEX('[3]New PV Purchase Prices'!$B$184:$N$207,MATCH($A110,'[3]New PV Purchase Prices'!$A$184:$A$207,0),MATCH(C$97,'[3]New PV Purchase Prices'!$B$183:$N$183,0)),0)</f>
        <v>0</v>
      </c>
      <c r="D110" s="91">
        <f>IFERROR(INDEX('[3]New PV Purchase Prices'!$B$184:$N$207,MATCH($A110,'[3]New PV Purchase Prices'!$A$184:$A$207,0),MATCH(D$97,'[3]New PV Purchase Prices'!$B$183:$N$183,0)),0)</f>
        <v>0</v>
      </c>
      <c r="E110" s="91">
        <f>IFERROR(INDEX('[3]New PV Purchase Prices'!$B$184:$N$207,MATCH($A110,'[3]New PV Purchase Prices'!$A$184:$A$207,0),MATCH(E$97,'[3]New PV Purchase Prices'!$B$183:$N$183,0)),0)</f>
        <v>0</v>
      </c>
      <c r="F110" s="91">
        <f>IFERROR(INDEX('[3]New PV Purchase Prices'!$B$184:$N$207,MATCH($A110,'[3]New PV Purchase Prices'!$A$184:$A$207,0),MATCH(F$97,'[3]New PV Purchase Prices'!$B$183:$N$183,0)),0)</f>
        <v>0</v>
      </c>
      <c r="G110" s="91">
        <f>IFERROR(INDEX('[3]New PV Purchase Prices'!$B$184:$N$207,MATCH($A110,'[3]New PV Purchase Prices'!$A$184:$A$207,0),MATCH(G$97,'[3]New PV Purchase Prices'!$B$183:$N$183,0)),0)</f>
        <v>0</v>
      </c>
      <c r="H110" s="91">
        <f>IFERROR(INDEX('[3]New PV Purchase Prices'!$B$184:$N$207,MATCH($A110,'[3]New PV Purchase Prices'!$A$184:$A$207,0),MATCH(H$97,'[3]New PV Purchase Prices'!$B$183:$N$183,0)),0)</f>
        <v>0</v>
      </c>
      <c r="I110" s="91">
        <f>IFERROR(INDEX('[3]New PV Purchase Prices'!$B$184:$N$207,MATCH($A110,'[3]New PV Purchase Prices'!$A$184:$A$207,0),MATCH(I$97,'[3]New PV Purchase Prices'!$B$183:$N$183,0)),0)</f>
        <v>0</v>
      </c>
      <c r="J110" s="91">
        <f>IFERROR(INDEX('[3]New PV Purchase Prices'!$B$184:$N$207,MATCH($A110,'[3]New PV Purchase Prices'!$A$184:$A$207,0),MATCH(J$97,'[3]New PV Purchase Prices'!$B$183:$N$183,0)),0)</f>
        <v>0</v>
      </c>
      <c r="K110" s="91">
        <f>IFERROR(INDEX('[3]New PV Purchase Prices'!$B$184:$N$207,MATCH($A110,'[3]New PV Purchase Prices'!$A$184:$A$207,0),MATCH(K$97,'[3]New PV Purchase Prices'!$B$183:$N$183,0)),0)</f>
        <v>0</v>
      </c>
      <c r="L110" s="91">
        <f>IFERROR(INDEX('[3]New PV Purchase Prices'!$B$184:$N$207,MATCH($A110,'[3]New PV Purchase Prices'!$A$184:$A$207,0),MATCH(L$97,'[3]New PV Purchase Prices'!$B$183:$N$183,0)),0)</f>
        <v>0</v>
      </c>
      <c r="M110" s="91">
        <f>IFERROR(INDEX('[3]New PV Purchase Prices'!$B$184:$N$207,MATCH($A110,'[3]New PV Purchase Prices'!$A$184:$A$207,0),MATCH(M$97,'[3]New PV Purchase Prices'!$B$183:$N$183,0)),0)</f>
        <v>0</v>
      </c>
      <c r="N110" s="91">
        <f>IFERROR(INDEX('[3]New PV Purchase Prices'!$B$184:$N$207,MATCH($A110,'[3]New PV Purchase Prices'!$A$184:$A$207,0),MATCH(N$97,'[3]New PV Purchase Prices'!$B$183:$N$183,0)),0)</f>
        <v>0</v>
      </c>
    </row>
    <row r="111" spans="1:14">
      <c r="A111" s="26" t="s">
        <v>216</v>
      </c>
      <c r="B111" s="91">
        <f>IFERROR(INDEX('[3]New PV Purchase Prices'!$B$184:$N$207,MATCH($A111,'[3]New PV Purchase Prices'!$A$184:$A$207,0),MATCH(B$97,'[3]New PV Purchase Prices'!$B$183:$N$183,0)),0)</f>
        <v>0.21279231397621926</v>
      </c>
      <c r="C111" s="91">
        <f>IFERROR(INDEX('[3]New PV Purchase Prices'!$B$184:$N$207,MATCH($A111,'[3]New PV Purchase Prices'!$A$184:$A$207,0),MATCH(C$97,'[3]New PV Purchase Prices'!$B$183:$N$183,0)),0)</f>
        <v>0.1823934119796165</v>
      </c>
      <c r="D111" s="91">
        <f>IFERROR(INDEX('[3]New PV Purchase Prices'!$B$184:$N$207,MATCH($A111,'[3]New PV Purchase Prices'!$A$184:$A$207,0),MATCH(D$97,'[3]New PV Purchase Prices'!$B$183:$N$183,0)),0)</f>
        <v>0.15199450998301375</v>
      </c>
      <c r="E111" s="91">
        <f>IFERROR(INDEX('[3]New PV Purchase Prices'!$B$184:$N$207,MATCH($A111,'[3]New PV Purchase Prices'!$A$184:$A$207,0),MATCH(E$97,'[3]New PV Purchase Prices'!$B$183:$N$183,0)),0)</f>
        <v>0.121595607986411</v>
      </c>
      <c r="F111" s="91">
        <f>IFERROR(INDEX('[3]New PV Purchase Prices'!$B$184:$N$207,MATCH($A111,'[3]New PV Purchase Prices'!$A$184:$A$207,0),MATCH(F$97,'[3]New PV Purchase Prices'!$B$183:$N$183,0)),0)</f>
        <v>9.1196705989808252E-2</v>
      </c>
      <c r="G111" s="91">
        <f>IFERROR(INDEX('[3]New PV Purchase Prices'!$B$184:$N$207,MATCH($A111,'[3]New PV Purchase Prices'!$A$184:$A$207,0),MATCH(G$97,'[3]New PV Purchase Prices'!$B$183:$N$183,0)),0)</f>
        <v>6.0797803993205501E-2</v>
      </c>
      <c r="H111" s="91">
        <f>IFERROR(INDEX('[3]New PV Purchase Prices'!$B$184:$N$207,MATCH($A111,'[3]New PV Purchase Prices'!$A$184:$A$207,0),MATCH(H$97,'[3]New PV Purchase Prices'!$B$183:$N$183,0)),0)</f>
        <v>3.0398901996602751E-2</v>
      </c>
      <c r="I111" s="91">
        <f>IFERROR(INDEX('[3]New PV Purchase Prices'!$B$184:$N$207,MATCH($A111,'[3]New PV Purchase Prices'!$A$184:$A$207,0),MATCH(I$97,'[3]New PV Purchase Prices'!$B$183:$N$183,0)),0)</f>
        <v>0</v>
      </c>
      <c r="J111" s="91">
        <f>IFERROR(INDEX('[3]New PV Purchase Prices'!$B$184:$N$207,MATCH($A111,'[3]New PV Purchase Prices'!$A$184:$A$207,0),MATCH(J$97,'[3]New PV Purchase Prices'!$B$183:$N$183,0)),0)</f>
        <v>0</v>
      </c>
      <c r="K111" s="91">
        <f>IFERROR(INDEX('[3]New PV Purchase Prices'!$B$184:$N$207,MATCH($A111,'[3]New PV Purchase Prices'!$A$184:$A$207,0),MATCH(K$97,'[3]New PV Purchase Prices'!$B$183:$N$183,0)),0)</f>
        <v>0</v>
      </c>
      <c r="L111" s="91">
        <f>IFERROR(INDEX('[3]New PV Purchase Prices'!$B$184:$N$207,MATCH($A111,'[3]New PV Purchase Prices'!$A$184:$A$207,0),MATCH(L$97,'[3]New PV Purchase Prices'!$B$183:$N$183,0)),0)</f>
        <v>0</v>
      </c>
      <c r="M111" s="91">
        <f>IFERROR(INDEX('[3]New PV Purchase Prices'!$B$184:$N$207,MATCH($A111,'[3]New PV Purchase Prices'!$A$184:$A$207,0),MATCH(M$97,'[3]New PV Purchase Prices'!$B$183:$N$183,0)),0)</f>
        <v>0</v>
      </c>
      <c r="N111" s="91">
        <f>IFERROR(INDEX('[3]New PV Purchase Prices'!$B$184:$N$207,MATCH($A111,'[3]New PV Purchase Prices'!$A$184:$A$207,0),MATCH(N$97,'[3]New PV Purchase Prices'!$B$183:$N$183,0)),0)</f>
        <v>0</v>
      </c>
    </row>
    <row r="112" spans="1:14">
      <c r="A112" s="26" t="s">
        <v>217</v>
      </c>
      <c r="B112" s="91">
        <f>IFERROR(INDEX('[3]New PV Purchase Prices'!$B$184:$N$207,MATCH($A112,'[3]New PV Purchase Prices'!$A$184:$A$207,0),MATCH(B$97,'[3]New PV Purchase Prices'!$B$183:$N$183,0)),0)</f>
        <v>0</v>
      </c>
      <c r="C112" s="91">
        <f>IFERROR(INDEX('[3]New PV Purchase Prices'!$B$184:$N$207,MATCH($A112,'[3]New PV Purchase Prices'!$A$184:$A$207,0),MATCH(C$97,'[3]New PV Purchase Prices'!$B$183:$N$183,0)),0)</f>
        <v>0</v>
      </c>
      <c r="D112" s="91">
        <f>IFERROR(INDEX('[3]New PV Purchase Prices'!$B$184:$N$207,MATCH($A112,'[3]New PV Purchase Prices'!$A$184:$A$207,0),MATCH(D$97,'[3]New PV Purchase Prices'!$B$183:$N$183,0)),0)</f>
        <v>0</v>
      </c>
      <c r="E112" s="91">
        <f>IFERROR(INDEX('[3]New PV Purchase Prices'!$B$184:$N$207,MATCH($A112,'[3]New PV Purchase Prices'!$A$184:$A$207,0),MATCH(E$97,'[3]New PV Purchase Prices'!$B$183:$N$183,0)),0)</f>
        <v>0</v>
      </c>
      <c r="F112" s="91">
        <f>IFERROR(INDEX('[3]New PV Purchase Prices'!$B$184:$N$207,MATCH($A112,'[3]New PV Purchase Prices'!$A$184:$A$207,0),MATCH(F$97,'[3]New PV Purchase Prices'!$B$183:$N$183,0)),0)</f>
        <v>0</v>
      </c>
      <c r="G112" s="91">
        <f>IFERROR(INDEX('[3]New PV Purchase Prices'!$B$184:$N$207,MATCH($A112,'[3]New PV Purchase Prices'!$A$184:$A$207,0),MATCH(G$97,'[3]New PV Purchase Prices'!$B$183:$N$183,0)),0)</f>
        <v>0</v>
      </c>
      <c r="H112" s="91">
        <f>IFERROR(INDEX('[3]New PV Purchase Prices'!$B$184:$N$207,MATCH($A112,'[3]New PV Purchase Prices'!$A$184:$A$207,0),MATCH(H$97,'[3]New PV Purchase Prices'!$B$183:$N$183,0)),0)</f>
        <v>0</v>
      </c>
      <c r="I112" s="91">
        <f>IFERROR(INDEX('[3]New PV Purchase Prices'!$B$184:$N$207,MATCH($A112,'[3]New PV Purchase Prices'!$A$184:$A$207,0),MATCH(I$97,'[3]New PV Purchase Prices'!$B$183:$N$183,0)),0)</f>
        <v>0</v>
      </c>
      <c r="J112" s="91">
        <f>IFERROR(INDEX('[3]New PV Purchase Prices'!$B$184:$N$207,MATCH($A112,'[3]New PV Purchase Prices'!$A$184:$A$207,0),MATCH(J$97,'[3]New PV Purchase Prices'!$B$183:$N$183,0)),0)</f>
        <v>0</v>
      </c>
      <c r="K112" s="91">
        <f>IFERROR(INDEX('[3]New PV Purchase Prices'!$B$184:$N$207,MATCH($A112,'[3]New PV Purchase Prices'!$A$184:$A$207,0),MATCH(K$97,'[3]New PV Purchase Prices'!$B$183:$N$183,0)),0)</f>
        <v>0</v>
      </c>
      <c r="L112" s="91">
        <f>IFERROR(INDEX('[3]New PV Purchase Prices'!$B$184:$N$207,MATCH($A112,'[3]New PV Purchase Prices'!$A$184:$A$207,0),MATCH(L$97,'[3]New PV Purchase Prices'!$B$183:$N$183,0)),0)</f>
        <v>0</v>
      </c>
      <c r="M112" s="91">
        <f>IFERROR(INDEX('[3]New PV Purchase Prices'!$B$184:$N$207,MATCH($A112,'[3]New PV Purchase Prices'!$A$184:$A$207,0),MATCH(M$97,'[3]New PV Purchase Prices'!$B$183:$N$183,0)),0)</f>
        <v>0</v>
      </c>
      <c r="N112" s="91">
        <f>IFERROR(INDEX('[3]New PV Purchase Prices'!$B$184:$N$207,MATCH($A112,'[3]New PV Purchase Prices'!$A$184:$A$207,0),MATCH(N$97,'[3]New PV Purchase Prices'!$B$183:$N$183,0)),0)</f>
        <v>0</v>
      </c>
    </row>
    <row r="113" spans="1:15">
      <c r="A113" s="26" t="s">
        <v>218</v>
      </c>
      <c r="B113" s="91">
        <f>IFERROR(INDEX('[3]New PV Purchase Prices'!$B$184:$N$207,MATCH($A113,'[3]New PV Purchase Prices'!$A$184:$A$207,0),MATCH(B$97,'[3]New PV Purchase Prices'!$B$183:$N$183,0)),0)</f>
        <v>0</v>
      </c>
      <c r="C113" s="91">
        <f>IFERROR(INDEX('[3]New PV Purchase Prices'!$B$184:$N$207,MATCH($A113,'[3]New PV Purchase Prices'!$A$184:$A$207,0),MATCH(C$97,'[3]New PV Purchase Prices'!$B$183:$N$183,0)),0)</f>
        <v>3.2964428135086925E-2</v>
      </c>
      <c r="D113" s="91">
        <f>IFERROR(INDEX('[3]New PV Purchase Prices'!$B$184:$N$207,MATCH($A113,'[3]New PV Purchase Prices'!$A$184:$A$207,0),MATCH(D$97,'[3]New PV Purchase Prices'!$B$183:$N$183,0)),0)</f>
        <v>6.592885627017385E-2</v>
      </c>
      <c r="E113" s="91">
        <f>IFERROR(INDEX('[3]New PV Purchase Prices'!$B$184:$N$207,MATCH($A113,'[3]New PV Purchase Prices'!$A$184:$A$207,0),MATCH(E$97,'[3]New PV Purchase Prices'!$B$183:$N$183,0)),0)</f>
        <v>9.8893284405260767E-2</v>
      </c>
      <c r="F113" s="91">
        <f>IFERROR(INDEX('[3]New PV Purchase Prices'!$B$184:$N$207,MATCH($A113,'[3]New PV Purchase Prices'!$A$184:$A$207,0),MATCH(F$97,'[3]New PV Purchase Prices'!$B$183:$N$183,0)),0)</f>
        <v>0.1318577125403477</v>
      </c>
      <c r="G113" s="91">
        <f>IFERROR(INDEX('[3]New PV Purchase Prices'!$B$184:$N$207,MATCH($A113,'[3]New PV Purchase Prices'!$A$184:$A$207,0),MATCH(G$97,'[3]New PV Purchase Prices'!$B$183:$N$183,0)),0)</f>
        <v>0.16482214067543463</v>
      </c>
      <c r="H113" s="91">
        <f>IFERROR(INDEX('[3]New PV Purchase Prices'!$B$184:$N$207,MATCH($A113,'[3]New PV Purchase Prices'!$A$184:$A$207,0),MATCH(H$97,'[3]New PV Purchase Prices'!$B$183:$N$183,0)),0)</f>
        <v>0.19778656881052156</v>
      </c>
      <c r="I113" s="91">
        <f>IFERROR(INDEX('[3]New PV Purchase Prices'!$B$184:$N$207,MATCH($A113,'[3]New PV Purchase Prices'!$A$184:$A$207,0),MATCH(I$97,'[3]New PV Purchase Prices'!$B$183:$N$183,0)),0)</f>
        <v>0.23075099694560847</v>
      </c>
      <c r="J113" s="91">
        <f>IFERROR(INDEX('[3]New PV Purchase Prices'!$B$184:$N$207,MATCH($A113,'[3]New PV Purchase Prices'!$A$184:$A$207,0),MATCH(J$97,'[3]New PV Purchase Prices'!$B$183:$N$183,0)),0)</f>
        <v>0.23075099694560847</v>
      </c>
      <c r="K113" s="91">
        <f>IFERROR(INDEX('[3]New PV Purchase Prices'!$B$184:$N$207,MATCH($A113,'[3]New PV Purchase Prices'!$A$184:$A$207,0),MATCH(K$97,'[3]New PV Purchase Prices'!$B$183:$N$183,0)),0)</f>
        <v>0.23075099694560847</v>
      </c>
      <c r="L113" s="91">
        <f>IFERROR(INDEX('[3]New PV Purchase Prices'!$B$184:$N$207,MATCH($A113,'[3]New PV Purchase Prices'!$A$184:$A$207,0),MATCH(L$97,'[3]New PV Purchase Prices'!$B$183:$N$183,0)),0)</f>
        <v>0.23075099694560847</v>
      </c>
      <c r="M113" s="91">
        <f>IFERROR(INDEX('[3]New PV Purchase Prices'!$B$184:$N$207,MATCH($A113,'[3]New PV Purchase Prices'!$A$184:$A$207,0),MATCH(M$97,'[3]New PV Purchase Prices'!$B$183:$N$183,0)),0)</f>
        <v>0.23075099694560847</v>
      </c>
      <c r="N113" s="91">
        <f>IFERROR(INDEX('[3]New PV Purchase Prices'!$B$184:$N$207,MATCH($A113,'[3]New PV Purchase Prices'!$A$184:$A$207,0),MATCH(N$97,'[3]New PV Purchase Prices'!$B$183:$N$183,0)),0)</f>
        <v>0.23075099694560847</v>
      </c>
    </row>
    <row r="114" spans="1:15">
      <c r="A114" s="26" t="s">
        <v>219</v>
      </c>
      <c r="B114" s="91">
        <f>IFERROR(INDEX('[3]New PV Purchase Prices'!$B$184:$N$207,MATCH($A114,'[3]New PV Purchase Prices'!$A$184:$A$207,0),MATCH(B$97,'[3]New PV Purchase Prices'!$B$183:$N$183,0)),0)</f>
        <v>1.7958682969389222E-2</v>
      </c>
      <c r="C114" s="91">
        <f>IFERROR(INDEX('[3]New PV Purchase Prices'!$B$184:$N$207,MATCH($A114,'[3]New PV Purchase Prices'!$A$184:$A$207,0),MATCH(C$97,'[3]New PV Purchase Prices'!$B$183:$N$183,0)),0)</f>
        <v>1.5393156830905048E-2</v>
      </c>
      <c r="D114" s="91">
        <f>IFERROR(INDEX('[3]New PV Purchase Prices'!$B$184:$N$207,MATCH($A114,'[3]New PV Purchase Prices'!$A$184:$A$207,0),MATCH(D$97,'[3]New PV Purchase Prices'!$B$183:$N$183,0)),0)</f>
        <v>1.2827630692420874E-2</v>
      </c>
      <c r="E114" s="91">
        <f>IFERROR(INDEX('[3]New PV Purchase Prices'!$B$184:$N$207,MATCH($A114,'[3]New PV Purchase Prices'!$A$184:$A$207,0),MATCH(E$97,'[3]New PV Purchase Prices'!$B$183:$N$183,0)),0)</f>
        <v>1.02621045539367E-2</v>
      </c>
      <c r="F114" s="91">
        <f>IFERROR(INDEX('[3]New PV Purchase Prices'!$B$184:$N$207,MATCH($A114,'[3]New PV Purchase Prices'!$A$184:$A$207,0),MATCH(F$97,'[3]New PV Purchase Prices'!$B$183:$N$183,0)),0)</f>
        <v>7.6965784154525256E-3</v>
      </c>
      <c r="G114" s="91">
        <f>IFERROR(INDEX('[3]New PV Purchase Prices'!$B$184:$N$207,MATCH($A114,'[3]New PV Purchase Prices'!$A$184:$A$207,0),MATCH(G$97,'[3]New PV Purchase Prices'!$B$183:$N$183,0)),0)</f>
        <v>5.1310522769683516E-3</v>
      </c>
      <c r="H114" s="91">
        <f>IFERROR(INDEX('[3]New PV Purchase Prices'!$B$184:$N$207,MATCH($A114,'[3]New PV Purchase Prices'!$A$184:$A$207,0),MATCH(H$97,'[3]New PV Purchase Prices'!$B$183:$N$183,0)),0)</f>
        <v>2.5655261384841771E-3</v>
      </c>
      <c r="I114" s="91">
        <f>IFERROR(INDEX('[3]New PV Purchase Prices'!$B$184:$N$207,MATCH($A114,'[3]New PV Purchase Prices'!$A$184:$A$207,0),MATCH(I$97,'[3]New PV Purchase Prices'!$B$183:$N$183,0)),0)</f>
        <v>0</v>
      </c>
      <c r="J114" s="91">
        <f>IFERROR(INDEX('[3]New PV Purchase Prices'!$B$184:$N$207,MATCH($A114,'[3]New PV Purchase Prices'!$A$184:$A$207,0),MATCH(J$97,'[3]New PV Purchase Prices'!$B$183:$N$183,0)),0)</f>
        <v>0</v>
      </c>
      <c r="K114" s="91">
        <f>IFERROR(INDEX('[3]New PV Purchase Prices'!$B$184:$N$207,MATCH($A114,'[3]New PV Purchase Prices'!$A$184:$A$207,0),MATCH(K$97,'[3]New PV Purchase Prices'!$B$183:$N$183,0)),0)</f>
        <v>0</v>
      </c>
      <c r="L114" s="91">
        <f>IFERROR(INDEX('[3]New PV Purchase Prices'!$B$184:$N$207,MATCH($A114,'[3]New PV Purchase Prices'!$A$184:$A$207,0),MATCH(L$97,'[3]New PV Purchase Prices'!$B$183:$N$183,0)),0)</f>
        <v>0</v>
      </c>
      <c r="M114" s="91">
        <f>IFERROR(INDEX('[3]New PV Purchase Prices'!$B$184:$N$207,MATCH($A114,'[3]New PV Purchase Prices'!$A$184:$A$207,0),MATCH(M$97,'[3]New PV Purchase Prices'!$B$183:$N$183,0)),0)</f>
        <v>0</v>
      </c>
      <c r="N114" s="91">
        <f>IFERROR(INDEX('[3]New PV Purchase Prices'!$B$184:$N$207,MATCH($A114,'[3]New PV Purchase Prices'!$A$184:$A$207,0),MATCH(N$97,'[3]New PV Purchase Prices'!$B$183:$N$183,0)),0)</f>
        <v>0</v>
      </c>
    </row>
    <row r="115" spans="1:15">
      <c r="A115" s="26" t="s">
        <v>220</v>
      </c>
      <c r="B115" s="91">
        <f>IFERROR(INDEX('[3]New PV Purchase Prices'!$B$184:$N$207,MATCH($A115,'[3]New PV Purchase Prices'!$A$184:$A$207,0),MATCH(B$97,'[3]New PV Purchase Prices'!$B$183:$N$183,0)),0)</f>
        <v>0</v>
      </c>
      <c r="C115" s="91">
        <f>IFERROR(INDEX('[3]New PV Purchase Prices'!$B$184:$N$207,MATCH($A115,'[3]New PV Purchase Prices'!$A$184:$A$207,0),MATCH(C$97,'[3]New PV Purchase Prices'!$B$183:$N$183,0)),0)</f>
        <v>0</v>
      </c>
      <c r="D115" s="91">
        <f>IFERROR(INDEX('[3]New PV Purchase Prices'!$B$184:$N$207,MATCH($A115,'[3]New PV Purchase Prices'!$A$184:$A$207,0),MATCH(D$97,'[3]New PV Purchase Prices'!$B$183:$N$183,0)),0)</f>
        <v>0</v>
      </c>
      <c r="E115" s="91">
        <f>IFERROR(INDEX('[3]New PV Purchase Prices'!$B$184:$N$207,MATCH($A115,'[3]New PV Purchase Prices'!$A$184:$A$207,0),MATCH(E$97,'[3]New PV Purchase Prices'!$B$183:$N$183,0)),0)</f>
        <v>0</v>
      </c>
      <c r="F115" s="91">
        <f>IFERROR(INDEX('[3]New PV Purchase Prices'!$B$184:$N$207,MATCH($A115,'[3]New PV Purchase Prices'!$A$184:$A$207,0),MATCH(F$97,'[3]New PV Purchase Prices'!$B$183:$N$183,0)),0)</f>
        <v>0</v>
      </c>
      <c r="G115" s="91">
        <f>IFERROR(INDEX('[3]New PV Purchase Prices'!$B$184:$N$207,MATCH($A115,'[3]New PV Purchase Prices'!$A$184:$A$207,0),MATCH(G$97,'[3]New PV Purchase Prices'!$B$183:$N$183,0)),0)</f>
        <v>0</v>
      </c>
      <c r="H115" s="91">
        <f>IFERROR(INDEX('[3]New PV Purchase Prices'!$B$184:$N$207,MATCH($A115,'[3]New PV Purchase Prices'!$A$184:$A$207,0),MATCH(H$97,'[3]New PV Purchase Prices'!$B$183:$N$183,0)),0)</f>
        <v>0</v>
      </c>
      <c r="I115" s="91">
        <f>IFERROR(INDEX('[3]New PV Purchase Prices'!$B$184:$N$207,MATCH($A115,'[3]New PV Purchase Prices'!$A$184:$A$207,0),MATCH(I$97,'[3]New PV Purchase Prices'!$B$183:$N$183,0)),0)</f>
        <v>0</v>
      </c>
      <c r="J115" s="91">
        <f>IFERROR(INDEX('[3]New PV Purchase Prices'!$B$184:$N$207,MATCH($A115,'[3]New PV Purchase Prices'!$A$184:$A$207,0),MATCH(J$97,'[3]New PV Purchase Prices'!$B$183:$N$183,0)),0)</f>
        <v>0</v>
      </c>
      <c r="K115" s="91">
        <f>IFERROR(INDEX('[3]New PV Purchase Prices'!$B$184:$N$207,MATCH($A115,'[3]New PV Purchase Prices'!$A$184:$A$207,0),MATCH(K$97,'[3]New PV Purchase Prices'!$B$183:$N$183,0)),0)</f>
        <v>0</v>
      </c>
      <c r="L115" s="91">
        <f>IFERROR(INDEX('[3]New PV Purchase Prices'!$B$184:$N$207,MATCH($A115,'[3]New PV Purchase Prices'!$A$184:$A$207,0),MATCH(L$97,'[3]New PV Purchase Prices'!$B$183:$N$183,0)),0)</f>
        <v>0</v>
      </c>
      <c r="M115" s="91">
        <f>IFERROR(INDEX('[3]New PV Purchase Prices'!$B$184:$N$207,MATCH($A115,'[3]New PV Purchase Prices'!$A$184:$A$207,0),MATCH(M$97,'[3]New PV Purchase Prices'!$B$183:$N$183,0)),0)</f>
        <v>0</v>
      </c>
      <c r="N115" s="91">
        <f>IFERROR(INDEX('[3]New PV Purchase Prices'!$B$184:$N$207,MATCH($A115,'[3]New PV Purchase Prices'!$A$184:$A$207,0),MATCH(N$97,'[3]New PV Purchase Prices'!$B$183:$N$183,0)),0)</f>
        <v>0</v>
      </c>
    </row>
    <row r="116" spans="1:15">
      <c r="A116" s="26" t="s">
        <v>221</v>
      </c>
      <c r="B116" s="91">
        <f>IFERROR(INDEX('[3]New PV Purchase Prices'!$B$184:$N$207,MATCH($A116,'[3]New PV Purchase Prices'!$A$184:$A$207,0),MATCH(B$97,'[3]New PV Purchase Prices'!$B$183:$N$183,0)),0)</f>
        <v>0</v>
      </c>
      <c r="C116" s="91">
        <f>IFERROR(INDEX('[3]New PV Purchase Prices'!$B$184:$N$207,MATCH($A116,'[3]New PV Purchase Prices'!$A$184:$A$207,0),MATCH(C$97,'[3]New PV Purchase Prices'!$B$183:$N$183,0)),0)</f>
        <v>0</v>
      </c>
      <c r="D116" s="91">
        <f>IFERROR(INDEX('[3]New PV Purchase Prices'!$B$184:$N$207,MATCH($A116,'[3]New PV Purchase Prices'!$A$184:$A$207,0),MATCH(D$97,'[3]New PV Purchase Prices'!$B$183:$N$183,0)),0)</f>
        <v>0</v>
      </c>
      <c r="E116" s="91">
        <f>IFERROR(INDEX('[3]New PV Purchase Prices'!$B$184:$N$207,MATCH($A116,'[3]New PV Purchase Prices'!$A$184:$A$207,0),MATCH(E$97,'[3]New PV Purchase Prices'!$B$183:$N$183,0)),0)</f>
        <v>0</v>
      </c>
      <c r="F116" s="91">
        <f>IFERROR(INDEX('[3]New PV Purchase Prices'!$B$184:$N$207,MATCH($A116,'[3]New PV Purchase Prices'!$A$184:$A$207,0),MATCH(F$97,'[3]New PV Purchase Prices'!$B$183:$N$183,0)),0)</f>
        <v>0</v>
      </c>
      <c r="G116" s="91">
        <f>IFERROR(INDEX('[3]New PV Purchase Prices'!$B$184:$N$207,MATCH($A116,'[3]New PV Purchase Prices'!$A$184:$A$207,0),MATCH(G$97,'[3]New PV Purchase Prices'!$B$183:$N$183,0)),0)</f>
        <v>0</v>
      </c>
      <c r="H116" s="91">
        <f>IFERROR(INDEX('[3]New PV Purchase Prices'!$B$184:$N$207,MATCH($A116,'[3]New PV Purchase Prices'!$A$184:$A$207,0),MATCH(H$97,'[3]New PV Purchase Prices'!$B$183:$N$183,0)),0)</f>
        <v>0</v>
      </c>
      <c r="I116" s="91">
        <f>IFERROR(INDEX('[3]New PV Purchase Prices'!$B$184:$N$207,MATCH($A116,'[3]New PV Purchase Prices'!$A$184:$A$207,0),MATCH(I$97,'[3]New PV Purchase Prices'!$B$183:$N$183,0)),0)</f>
        <v>0</v>
      </c>
      <c r="J116" s="91">
        <f>IFERROR(INDEX('[3]New PV Purchase Prices'!$B$184:$N$207,MATCH($A116,'[3]New PV Purchase Prices'!$A$184:$A$207,0),MATCH(J$97,'[3]New PV Purchase Prices'!$B$183:$N$183,0)),0)</f>
        <v>0</v>
      </c>
      <c r="K116" s="91">
        <f>IFERROR(INDEX('[3]New PV Purchase Prices'!$B$184:$N$207,MATCH($A116,'[3]New PV Purchase Prices'!$A$184:$A$207,0),MATCH(K$97,'[3]New PV Purchase Prices'!$B$183:$N$183,0)),0)</f>
        <v>0</v>
      </c>
      <c r="L116" s="91">
        <f>IFERROR(INDEX('[3]New PV Purchase Prices'!$B$184:$N$207,MATCH($A116,'[3]New PV Purchase Prices'!$A$184:$A$207,0),MATCH(L$97,'[3]New PV Purchase Prices'!$B$183:$N$183,0)),0)</f>
        <v>0</v>
      </c>
      <c r="M116" s="91">
        <f>IFERROR(INDEX('[3]New PV Purchase Prices'!$B$184:$N$207,MATCH($A116,'[3]New PV Purchase Prices'!$A$184:$A$207,0),MATCH(M$97,'[3]New PV Purchase Prices'!$B$183:$N$183,0)),0)</f>
        <v>0</v>
      </c>
      <c r="N116" s="91">
        <f>IFERROR(INDEX('[3]New PV Purchase Prices'!$B$184:$N$207,MATCH($A116,'[3]New PV Purchase Prices'!$A$184:$A$207,0),MATCH(N$97,'[3]New PV Purchase Prices'!$B$183:$N$183,0)),0)</f>
        <v>0</v>
      </c>
    </row>
    <row r="117" spans="1:15">
      <c r="A117" s="26" t="s">
        <v>222</v>
      </c>
      <c r="B117" s="91">
        <f>IFERROR(INDEX('[3]New PV Purchase Prices'!$B$184:$N$207,MATCH($A117,'[3]New PV Purchase Prices'!$A$184:$A$207,0),MATCH(B$97,'[3]New PV Purchase Prices'!$B$183:$N$183,0)),0)</f>
        <v>0</v>
      </c>
      <c r="C117" s="91">
        <f>IFERROR(INDEX('[3]New PV Purchase Prices'!$B$184:$N$207,MATCH($A117,'[3]New PV Purchase Prices'!$A$184:$A$207,0),MATCH(C$97,'[3]New PV Purchase Prices'!$B$183:$N$183,0)),0)</f>
        <v>0</v>
      </c>
      <c r="D117" s="91">
        <f>IFERROR(INDEX('[3]New PV Purchase Prices'!$B$184:$N$207,MATCH($A117,'[3]New PV Purchase Prices'!$A$184:$A$207,0),MATCH(D$97,'[3]New PV Purchase Prices'!$B$183:$N$183,0)),0)</f>
        <v>0</v>
      </c>
      <c r="E117" s="91">
        <f>IFERROR(INDEX('[3]New PV Purchase Prices'!$B$184:$N$207,MATCH($A117,'[3]New PV Purchase Prices'!$A$184:$A$207,0),MATCH(E$97,'[3]New PV Purchase Prices'!$B$183:$N$183,0)),0)</f>
        <v>0</v>
      </c>
      <c r="F117" s="91">
        <f>IFERROR(INDEX('[3]New PV Purchase Prices'!$B$184:$N$207,MATCH($A117,'[3]New PV Purchase Prices'!$A$184:$A$207,0),MATCH(F$97,'[3]New PV Purchase Prices'!$B$183:$N$183,0)),0)</f>
        <v>0</v>
      </c>
      <c r="G117" s="91">
        <f>IFERROR(INDEX('[3]New PV Purchase Prices'!$B$184:$N$207,MATCH($A117,'[3]New PV Purchase Prices'!$A$184:$A$207,0),MATCH(G$97,'[3]New PV Purchase Prices'!$B$183:$N$183,0)),0)</f>
        <v>0</v>
      </c>
      <c r="H117" s="91">
        <f>IFERROR(INDEX('[3]New PV Purchase Prices'!$B$184:$N$207,MATCH($A117,'[3]New PV Purchase Prices'!$A$184:$A$207,0),MATCH(H$97,'[3]New PV Purchase Prices'!$B$183:$N$183,0)),0)</f>
        <v>0</v>
      </c>
      <c r="I117" s="91">
        <f>IFERROR(INDEX('[3]New PV Purchase Prices'!$B$184:$N$207,MATCH($A117,'[3]New PV Purchase Prices'!$A$184:$A$207,0),MATCH(I$97,'[3]New PV Purchase Prices'!$B$183:$N$183,0)),0)</f>
        <v>0</v>
      </c>
      <c r="J117" s="91">
        <f>IFERROR(INDEX('[3]New PV Purchase Prices'!$B$184:$N$207,MATCH($A117,'[3]New PV Purchase Prices'!$A$184:$A$207,0),MATCH(J$97,'[3]New PV Purchase Prices'!$B$183:$N$183,0)),0)</f>
        <v>0</v>
      </c>
      <c r="K117" s="91">
        <f>IFERROR(INDEX('[3]New PV Purchase Prices'!$B$184:$N$207,MATCH($A117,'[3]New PV Purchase Prices'!$A$184:$A$207,0),MATCH(K$97,'[3]New PV Purchase Prices'!$B$183:$N$183,0)),0)</f>
        <v>0</v>
      </c>
      <c r="L117" s="91">
        <f>IFERROR(INDEX('[3]New PV Purchase Prices'!$B$184:$N$207,MATCH($A117,'[3]New PV Purchase Prices'!$A$184:$A$207,0),MATCH(L$97,'[3]New PV Purchase Prices'!$B$183:$N$183,0)),0)</f>
        <v>0</v>
      </c>
      <c r="M117" s="91">
        <f>IFERROR(INDEX('[3]New PV Purchase Prices'!$B$184:$N$207,MATCH($A117,'[3]New PV Purchase Prices'!$A$184:$A$207,0),MATCH(M$97,'[3]New PV Purchase Prices'!$B$183:$N$183,0)),0)</f>
        <v>0</v>
      </c>
      <c r="N117" s="91">
        <f>IFERROR(INDEX('[3]New PV Purchase Prices'!$B$184:$N$207,MATCH($A117,'[3]New PV Purchase Prices'!$A$184:$A$207,0),MATCH(N$97,'[3]New PV Purchase Prices'!$B$183:$N$183,0)),0)</f>
        <v>0</v>
      </c>
    </row>
    <row r="118" spans="1:15">
      <c r="A118" s="26" t="s">
        <v>223</v>
      </c>
      <c r="B118" s="91">
        <f>IFERROR(INDEX('[3]New PV Purchase Prices'!$B$184:$N$207,MATCH($A118,'[3]New PV Purchase Prices'!$A$184:$A$207,0),MATCH(B$97,'[3]New PV Purchase Prices'!$B$183:$N$183,0)),0)</f>
        <v>0</v>
      </c>
      <c r="C118" s="91">
        <f>IFERROR(INDEX('[3]New PV Purchase Prices'!$B$184:$N$207,MATCH($A118,'[3]New PV Purchase Prices'!$A$184:$A$207,0),MATCH(C$97,'[3]New PV Purchase Prices'!$B$183:$N$183,0)),0)</f>
        <v>0</v>
      </c>
      <c r="D118" s="91">
        <f>IFERROR(INDEX('[3]New PV Purchase Prices'!$B$184:$N$207,MATCH($A118,'[3]New PV Purchase Prices'!$A$184:$A$207,0),MATCH(D$97,'[3]New PV Purchase Prices'!$B$183:$N$183,0)),0)</f>
        <v>0</v>
      </c>
      <c r="E118" s="91">
        <f>IFERROR(INDEX('[3]New PV Purchase Prices'!$B$184:$N$207,MATCH($A118,'[3]New PV Purchase Prices'!$A$184:$A$207,0),MATCH(E$97,'[3]New PV Purchase Prices'!$B$183:$N$183,0)),0)</f>
        <v>0</v>
      </c>
      <c r="F118" s="91">
        <f>IFERROR(INDEX('[3]New PV Purchase Prices'!$B$184:$N$207,MATCH($A118,'[3]New PV Purchase Prices'!$A$184:$A$207,0),MATCH(F$97,'[3]New PV Purchase Prices'!$B$183:$N$183,0)),0)</f>
        <v>0</v>
      </c>
      <c r="G118" s="91">
        <f>IFERROR(INDEX('[3]New PV Purchase Prices'!$B$184:$N$207,MATCH($A118,'[3]New PV Purchase Prices'!$A$184:$A$207,0),MATCH(G$97,'[3]New PV Purchase Prices'!$B$183:$N$183,0)),0)</f>
        <v>0</v>
      </c>
      <c r="H118" s="91">
        <f>IFERROR(INDEX('[3]New PV Purchase Prices'!$B$184:$N$207,MATCH($A118,'[3]New PV Purchase Prices'!$A$184:$A$207,0),MATCH(H$97,'[3]New PV Purchase Prices'!$B$183:$N$183,0)),0)</f>
        <v>0</v>
      </c>
      <c r="I118" s="91">
        <f>IFERROR(INDEX('[3]New PV Purchase Prices'!$B$184:$N$207,MATCH($A118,'[3]New PV Purchase Prices'!$A$184:$A$207,0),MATCH(I$97,'[3]New PV Purchase Prices'!$B$183:$N$183,0)),0)</f>
        <v>0</v>
      </c>
      <c r="J118" s="91">
        <f>IFERROR(INDEX('[3]New PV Purchase Prices'!$B$184:$N$207,MATCH($A118,'[3]New PV Purchase Prices'!$A$184:$A$207,0),MATCH(J$97,'[3]New PV Purchase Prices'!$B$183:$N$183,0)),0)</f>
        <v>0</v>
      </c>
      <c r="K118" s="91">
        <f>IFERROR(INDEX('[3]New PV Purchase Prices'!$B$184:$N$207,MATCH($A118,'[3]New PV Purchase Prices'!$A$184:$A$207,0),MATCH(K$97,'[3]New PV Purchase Prices'!$B$183:$N$183,0)),0)</f>
        <v>0</v>
      </c>
      <c r="L118" s="91">
        <f>IFERROR(INDEX('[3]New PV Purchase Prices'!$B$184:$N$207,MATCH($A118,'[3]New PV Purchase Prices'!$A$184:$A$207,0),MATCH(L$97,'[3]New PV Purchase Prices'!$B$183:$N$183,0)),0)</f>
        <v>0</v>
      </c>
      <c r="M118" s="91">
        <f>IFERROR(INDEX('[3]New PV Purchase Prices'!$B$184:$N$207,MATCH($A118,'[3]New PV Purchase Prices'!$A$184:$A$207,0),MATCH(M$97,'[3]New PV Purchase Prices'!$B$183:$N$183,0)),0)</f>
        <v>0</v>
      </c>
      <c r="N118" s="91">
        <f>IFERROR(INDEX('[3]New PV Purchase Prices'!$B$184:$N$207,MATCH($A118,'[3]New PV Purchase Prices'!$A$184:$A$207,0),MATCH(N$97,'[3]New PV Purchase Prices'!$B$183:$N$183,0)),0)</f>
        <v>0</v>
      </c>
    </row>
    <row r="119" spans="1:15">
      <c r="A119" s="26" t="s">
        <v>224</v>
      </c>
      <c r="B119" s="91">
        <f>IFERROR(INDEX('[3]New PV Purchase Prices'!$B$184:$N$207,MATCH($A119,'[3]New PV Purchase Prices'!$A$184:$A$207,0),MATCH(B$97,'[3]New PV Purchase Prices'!$B$183:$N$183,0)),0)</f>
        <v>0.14643847463366214</v>
      </c>
      <c r="C119" s="91">
        <f>IFERROR(INDEX('[3]New PV Purchase Prices'!$B$184:$N$207,MATCH($A119,'[3]New PV Purchase Prices'!$A$184:$A$207,0),MATCH(C$97,'[3]New PV Purchase Prices'!$B$183:$N$183,0)),0)</f>
        <v>0.14643847463366214</v>
      </c>
      <c r="D119" s="91">
        <f>IFERROR(INDEX('[3]New PV Purchase Prices'!$B$184:$N$207,MATCH($A119,'[3]New PV Purchase Prices'!$A$184:$A$207,0),MATCH(D$97,'[3]New PV Purchase Prices'!$B$183:$N$183,0)),0)</f>
        <v>0.14643847463366214</v>
      </c>
      <c r="E119" s="91">
        <f>IFERROR(INDEX('[3]New PV Purchase Prices'!$B$184:$N$207,MATCH($A119,'[3]New PV Purchase Prices'!$A$184:$A$207,0),MATCH(E$97,'[3]New PV Purchase Prices'!$B$183:$N$183,0)),0)</f>
        <v>0.14643847463366214</v>
      </c>
      <c r="F119" s="91">
        <f>IFERROR(INDEX('[3]New PV Purchase Prices'!$B$184:$N$207,MATCH($A119,'[3]New PV Purchase Prices'!$A$184:$A$207,0),MATCH(F$97,'[3]New PV Purchase Prices'!$B$183:$N$183,0)),0)</f>
        <v>0.14643847463366214</v>
      </c>
      <c r="G119" s="91">
        <f>IFERROR(INDEX('[3]New PV Purchase Prices'!$B$184:$N$207,MATCH($A119,'[3]New PV Purchase Prices'!$A$184:$A$207,0),MATCH(G$97,'[3]New PV Purchase Prices'!$B$183:$N$183,0)),0)</f>
        <v>0.14643847463366214</v>
      </c>
      <c r="H119" s="91">
        <f>IFERROR(INDEX('[3]New PV Purchase Prices'!$B$184:$N$207,MATCH($A119,'[3]New PV Purchase Prices'!$A$184:$A$207,0),MATCH(H$97,'[3]New PV Purchase Prices'!$B$183:$N$183,0)),0)</f>
        <v>0.14643847463366214</v>
      </c>
      <c r="I119" s="91">
        <f>IFERROR(INDEX('[3]New PV Purchase Prices'!$B$184:$N$207,MATCH($A119,'[3]New PV Purchase Prices'!$A$184:$A$207,0),MATCH(I$97,'[3]New PV Purchase Prices'!$B$183:$N$183,0)),0)</f>
        <v>0.14643847463366214</v>
      </c>
      <c r="J119" s="91">
        <f>IFERROR(INDEX('[3]New PV Purchase Prices'!$B$184:$N$207,MATCH($A119,'[3]New PV Purchase Prices'!$A$184:$A$207,0),MATCH(J$97,'[3]New PV Purchase Prices'!$B$183:$N$183,0)),0)</f>
        <v>0.14643847463366214</v>
      </c>
      <c r="K119" s="91">
        <f>IFERROR(INDEX('[3]New PV Purchase Prices'!$B$184:$N$207,MATCH($A119,'[3]New PV Purchase Prices'!$A$184:$A$207,0),MATCH(K$97,'[3]New PV Purchase Prices'!$B$183:$N$183,0)),0)</f>
        <v>0.14643847463366214</v>
      </c>
      <c r="L119" s="91">
        <f>IFERROR(INDEX('[3]New PV Purchase Prices'!$B$184:$N$207,MATCH($A119,'[3]New PV Purchase Prices'!$A$184:$A$207,0),MATCH(L$97,'[3]New PV Purchase Prices'!$B$183:$N$183,0)),0)</f>
        <v>0.14643847463366214</v>
      </c>
      <c r="M119" s="91">
        <f>IFERROR(INDEX('[3]New PV Purchase Prices'!$B$184:$N$207,MATCH($A119,'[3]New PV Purchase Prices'!$A$184:$A$207,0),MATCH(M$97,'[3]New PV Purchase Prices'!$B$183:$N$183,0)),0)</f>
        <v>0.14643847463366214</v>
      </c>
      <c r="N119" s="91">
        <f>IFERROR(INDEX('[3]New PV Purchase Prices'!$B$184:$N$207,MATCH($A119,'[3]New PV Purchase Prices'!$A$184:$A$207,0),MATCH(N$97,'[3]New PV Purchase Prices'!$B$183:$N$183,0)),0)</f>
        <v>0.14643847463366214</v>
      </c>
    </row>
    <row r="120" spans="1:15">
      <c r="A120" s="26" t="s">
        <v>225</v>
      </c>
      <c r="B120" s="91">
        <f>IFERROR(INDEX('[3]New PV Purchase Prices'!$B$184:$N$207,MATCH($A120,'[3]New PV Purchase Prices'!$A$184:$A$207,0),MATCH(B$97,'[3]New PV Purchase Prices'!$B$183:$N$183,0)),0)</f>
        <v>0</v>
      </c>
      <c r="C120" s="91">
        <f>IFERROR(INDEX('[3]New PV Purchase Prices'!$B$184:$N$207,MATCH($A120,'[3]New PV Purchase Prices'!$A$184:$A$207,0),MATCH(C$97,'[3]New PV Purchase Prices'!$B$183:$N$183,0)),0)</f>
        <v>0</v>
      </c>
      <c r="D120" s="91">
        <f>IFERROR(INDEX('[3]New PV Purchase Prices'!$B$184:$N$207,MATCH($A120,'[3]New PV Purchase Prices'!$A$184:$A$207,0),MATCH(D$97,'[3]New PV Purchase Prices'!$B$183:$N$183,0)),0)</f>
        <v>0</v>
      </c>
      <c r="E120" s="91">
        <f>IFERROR(INDEX('[3]New PV Purchase Prices'!$B$184:$N$207,MATCH($A120,'[3]New PV Purchase Prices'!$A$184:$A$207,0),MATCH(E$97,'[3]New PV Purchase Prices'!$B$183:$N$183,0)),0)</f>
        <v>0</v>
      </c>
      <c r="F120" s="91">
        <f>IFERROR(INDEX('[3]New PV Purchase Prices'!$B$184:$N$207,MATCH($A120,'[3]New PV Purchase Prices'!$A$184:$A$207,0),MATCH(F$97,'[3]New PV Purchase Prices'!$B$183:$N$183,0)),0)</f>
        <v>0</v>
      </c>
      <c r="G120" s="91">
        <f>IFERROR(INDEX('[3]New PV Purchase Prices'!$B$184:$N$207,MATCH($A120,'[3]New PV Purchase Prices'!$A$184:$A$207,0),MATCH(G$97,'[3]New PV Purchase Prices'!$B$183:$N$183,0)),0)</f>
        <v>0</v>
      </c>
      <c r="H120" s="91">
        <f>IFERROR(INDEX('[3]New PV Purchase Prices'!$B$184:$N$207,MATCH($A120,'[3]New PV Purchase Prices'!$A$184:$A$207,0),MATCH(H$97,'[3]New PV Purchase Prices'!$B$183:$N$183,0)),0)</f>
        <v>0</v>
      </c>
      <c r="I120" s="91">
        <f>IFERROR(INDEX('[3]New PV Purchase Prices'!$B$184:$N$207,MATCH($A120,'[3]New PV Purchase Prices'!$A$184:$A$207,0),MATCH(I$97,'[3]New PV Purchase Prices'!$B$183:$N$183,0)),0)</f>
        <v>0</v>
      </c>
      <c r="J120" s="91">
        <f>IFERROR(INDEX('[3]New PV Purchase Prices'!$B$184:$N$207,MATCH($A120,'[3]New PV Purchase Prices'!$A$184:$A$207,0),MATCH(J$97,'[3]New PV Purchase Prices'!$B$183:$N$183,0)),0)</f>
        <v>0</v>
      </c>
      <c r="K120" s="91">
        <f>IFERROR(INDEX('[3]New PV Purchase Prices'!$B$184:$N$207,MATCH($A120,'[3]New PV Purchase Prices'!$A$184:$A$207,0),MATCH(K$97,'[3]New PV Purchase Prices'!$B$183:$N$183,0)),0)</f>
        <v>0</v>
      </c>
      <c r="L120" s="91">
        <f>IFERROR(INDEX('[3]New PV Purchase Prices'!$B$184:$N$207,MATCH($A120,'[3]New PV Purchase Prices'!$A$184:$A$207,0),MATCH(L$97,'[3]New PV Purchase Prices'!$B$183:$N$183,0)),0)</f>
        <v>0</v>
      </c>
      <c r="M120" s="91">
        <f>IFERROR(INDEX('[3]New PV Purchase Prices'!$B$184:$N$207,MATCH($A120,'[3]New PV Purchase Prices'!$A$184:$A$207,0),MATCH(M$97,'[3]New PV Purchase Prices'!$B$183:$N$183,0)),0)</f>
        <v>0</v>
      </c>
      <c r="N120" s="91">
        <f>IFERROR(INDEX('[3]New PV Purchase Prices'!$B$184:$N$207,MATCH($A120,'[3]New PV Purchase Prices'!$A$184:$A$207,0),MATCH(N$97,'[3]New PV Purchase Prices'!$B$183:$N$183,0)),0)</f>
        <v>0</v>
      </c>
    </row>
    <row r="121" spans="1:15">
      <c r="A121" s="26" t="s">
        <v>226</v>
      </c>
      <c r="B121" s="91">
        <f>IFERROR(INDEX('[3]New PV Purchase Prices'!$B$184:$N$207,MATCH($A121,'[3]New PV Purchase Prices'!$A$184:$A$207,0),MATCH(B$97,'[3]New PV Purchase Prices'!$B$183:$N$183,0)),0)</f>
        <v>0</v>
      </c>
      <c r="C121" s="91">
        <f>IFERROR(INDEX('[3]New PV Purchase Prices'!$B$184:$N$207,MATCH($A121,'[3]New PV Purchase Prices'!$A$184:$A$207,0),MATCH(C$97,'[3]New PV Purchase Prices'!$B$183:$N$183,0)),0)</f>
        <v>0</v>
      </c>
      <c r="D121" s="91">
        <f>IFERROR(INDEX('[3]New PV Purchase Prices'!$B$184:$N$207,MATCH($A121,'[3]New PV Purchase Prices'!$A$184:$A$207,0),MATCH(D$97,'[3]New PV Purchase Prices'!$B$183:$N$183,0)),0)</f>
        <v>0</v>
      </c>
      <c r="E121" s="91">
        <f>IFERROR(INDEX('[3]New PV Purchase Prices'!$B$184:$N$207,MATCH($A121,'[3]New PV Purchase Prices'!$A$184:$A$207,0),MATCH(E$97,'[3]New PV Purchase Prices'!$B$183:$N$183,0)),0)</f>
        <v>0</v>
      </c>
      <c r="F121" s="91">
        <f>IFERROR(INDEX('[3]New PV Purchase Prices'!$B$184:$N$207,MATCH($A121,'[3]New PV Purchase Prices'!$A$184:$A$207,0),MATCH(F$97,'[3]New PV Purchase Prices'!$B$183:$N$183,0)),0)</f>
        <v>0</v>
      </c>
      <c r="G121" s="91">
        <f>IFERROR(INDEX('[3]New PV Purchase Prices'!$B$184:$N$207,MATCH($A121,'[3]New PV Purchase Prices'!$A$184:$A$207,0),MATCH(G$97,'[3]New PV Purchase Prices'!$B$183:$N$183,0)),0)</f>
        <v>0</v>
      </c>
      <c r="H121" s="91">
        <f>IFERROR(INDEX('[3]New PV Purchase Prices'!$B$184:$N$207,MATCH($A121,'[3]New PV Purchase Prices'!$A$184:$A$207,0),MATCH(H$97,'[3]New PV Purchase Prices'!$B$183:$N$183,0)),0)</f>
        <v>0</v>
      </c>
      <c r="I121" s="91">
        <f>IFERROR(INDEX('[3]New PV Purchase Prices'!$B$184:$N$207,MATCH($A121,'[3]New PV Purchase Prices'!$A$184:$A$207,0),MATCH(I$97,'[3]New PV Purchase Prices'!$B$183:$N$183,0)),0)</f>
        <v>0</v>
      </c>
      <c r="J121" s="91">
        <f>IFERROR(INDEX('[3]New PV Purchase Prices'!$B$184:$N$207,MATCH($A121,'[3]New PV Purchase Prices'!$A$184:$A$207,0),MATCH(J$97,'[3]New PV Purchase Prices'!$B$183:$N$183,0)),0)</f>
        <v>0</v>
      </c>
      <c r="K121" s="91">
        <f>IFERROR(INDEX('[3]New PV Purchase Prices'!$B$184:$N$207,MATCH($A121,'[3]New PV Purchase Prices'!$A$184:$A$207,0),MATCH(K$97,'[3]New PV Purchase Prices'!$B$183:$N$183,0)),0)</f>
        <v>0</v>
      </c>
      <c r="L121" s="91">
        <f>IFERROR(INDEX('[3]New PV Purchase Prices'!$B$184:$N$207,MATCH($A121,'[3]New PV Purchase Prices'!$A$184:$A$207,0),MATCH(L$97,'[3]New PV Purchase Prices'!$B$183:$N$183,0)),0)</f>
        <v>0</v>
      </c>
      <c r="M121" s="91">
        <f>IFERROR(INDEX('[3]New PV Purchase Prices'!$B$184:$N$207,MATCH($A121,'[3]New PV Purchase Prices'!$A$184:$A$207,0),MATCH(M$97,'[3]New PV Purchase Prices'!$B$183:$N$183,0)),0)</f>
        <v>0</v>
      </c>
      <c r="N121" s="91">
        <f>IFERROR(INDEX('[3]New PV Purchase Prices'!$B$184:$N$207,MATCH($A121,'[3]New PV Purchase Prices'!$A$184:$A$207,0),MATCH(N$97,'[3]New PV Purchase Prices'!$B$183:$N$183,0)),0)</f>
        <v>0</v>
      </c>
    </row>
    <row r="123" spans="1:15" ht="15.75" customHeight="1">
      <c r="A123" s="88" t="s">
        <v>227</v>
      </c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</row>
    <row r="124" spans="1:15">
      <c r="A124" s="26" t="s">
        <v>228</v>
      </c>
      <c r="B124" s="25">
        <v>2023</v>
      </c>
      <c r="C124" s="25">
        <v>2024</v>
      </c>
      <c r="D124" s="25">
        <v>2025</v>
      </c>
      <c r="E124" s="25">
        <v>2026</v>
      </c>
      <c r="F124" s="25">
        <v>2027</v>
      </c>
      <c r="G124" s="25">
        <v>2028</v>
      </c>
      <c r="H124" s="25">
        <v>2029</v>
      </c>
      <c r="I124" s="25">
        <v>2030</v>
      </c>
      <c r="J124" s="25">
        <v>2031</v>
      </c>
      <c r="K124" s="25">
        <v>2032</v>
      </c>
      <c r="L124" s="25">
        <v>2033</v>
      </c>
      <c r="M124" s="25">
        <v>2034</v>
      </c>
      <c r="N124" s="25">
        <v>2035</v>
      </c>
    </row>
    <row r="125" spans="1:15">
      <c r="A125" s="26" t="s">
        <v>16</v>
      </c>
      <c r="B125" s="26">
        <f>SUMPRODUCT(B$64:B$67,$D$4:$D$7)</f>
        <v>27.98509334436806</v>
      </c>
      <c r="C125" s="92">
        <f>($I125-$B125)/($I$124-$B$124)+B125</f>
        <v>29.301087773515157</v>
      </c>
      <c r="D125" s="92">
        <f t="shared" ref="D125:H125" si="12">($I125-$B125)/($I$124-$B$124)+C125</f>
        <v>30.617082202662253</v>
      </c>
      <c r="E125" s="92">
        <f t="shared" si="12"/>
        <v>31.93307663180935</v>
      </c>
      <c r="F125" s="92">
        <f t="shared" si="12"/>
        <v>33.249071060956446</v>
      </c>
      <c r="G125" s="92">
        <f t="shared" si="12"/>
        <v>34.565065490103542</v>
      </c>
      <c r="H125" s="92">
        <f t="shared" si="12"/>
        <v>35.881059919250639</v>
      </c>
      <c r="I125" s="26">
        <f>SUMPRODUCT(I$64:I$67,$E$4:$E$7)</f>
        <v>37.197054348397735</v>
      </c>
      <c r="J125" s="92">
        <f>($N125-$I125)/($N$124-$I$124)+I125</f>
        <v>38.649307081549942</v>
      </c>
      <c r="K125" s="92">
        <f t="shared" ref="K125:M125" si="13">($N125-$I125)/($N$124-$I$124)+J125</f>
        <v>40.101559814702149</v>
      </c>
      <c r="L125" s="92">
        <f t="shared" si="13"/>
        <v>41.553812547854356</v>
      </c>
      <c r="M125" s="92">
        <f t="shared" si="13"/>
        <v>43.006065281006563</v>
      </c>
      <c r="N125" s="26">
        <f>SUMPRODUCT(N$64:N$67,$F$4:$F$7)</f>
        <v>44.458318014158785</v>
      </c>
      <c r="O125" s="26" t="s">
        <v>229</v>
      </c>
    </row>
    <row r="126" spans="1:15">
      <c r="A126" s="26" t="s">
        <v>17</v>
      </c>
      <c r="B126" s="26">
        <f>SUMPRODUCT(B$71:B$94,$D$8:$D$31)</f>
        <v>0.35461660722483412</v>
      </c>
      <c r="C126" s="92">
        <f t="shared" ref="C126:H128" si="14">($I126-$B126)/($I$124-$B$124)+B126</f>
        <v>0.34130124400438661</v>
      </c>
      <c r="D126" s="92">
        <f t="shared" si="14"/>
        <v>0.32798588078393909</v>
      </c>
      <c r="E126" s="92">
        <f t="shared" si="14"/>
        <v>0.31467051756349157</v>
      </c>
      <c r="F126" s="92">
        <f t="shared" si="14"/>
        <v>0.30135515434304405</v>
      </c>
      <c r="G126" s="92">
        <f t="shared" si="14"/>
        <v>0.28803979112259653</v>
      </c>
      <c r="H126" s="92">
        <f t="shared" si="14"/>
        <v>0.27472442790214902</v>
      </c>
      <c r="I126" s="26">
        <f>SUMPRODUCT(I$71:I$94,$E$8:$E$31)</f>
        <v>0.26140906468170144</v>
      </c>
      <c r="J126" s="92">
        <f t="shared" ref="J126:M127" si="15">($N126-$I126)/($N$124-$I$124)+I126</f>
        <v>0.26026044091281575</v>
      </c>
      <c r="K126" s="92">
        <f t="shared" si="15"/>
        <v>0.25911181714393006</v>
      </c>
      <c r="L126" s="92">
        <f t="shared" si="15"/>
        <v>0.25796319337504436</v>
      </c>
      <c r="M126" s="92">
        <f t="shared" si="15"/>
        <v>0.25681456960615867</v>
      </c>
      <c r="N126" s="26">
        <f>SUMPRODUCT(N$71:N$94,$F$8:$F$31)</f>
        <v>0.25566594583727287</v>
      </c>
      <c r="O126" s="26" t="s">
        <v>230</v>
      </c>
    </row>
    <row r="127" spans="1:15">
      <c r="A127" s="26" t="s">
        <v>231</v>
      </c>
      <c r="B127" s="26">
        <f>SUMPRODUCT(B$98:B$121,$D$32:$D$55)</f>
        <v>0.47065753727331</v>
      </c>
      <c r="C127" s="92">
        <f t="shared" si="14"/>
        <v>0.4527946854245285</v>
      </c>
      <c r="D127" s="92">
        <f t="shared" si="14"/>
        <v>0.434931833575747</v>
      </c>
      <c r="E127" s="92">
        <f t="shared" si="14"/>
        <v>0.41706898172696549</v>
      </c>
      <c r="F127" s="92">
        <f t="shared" si="14"/>
        <v>0.39920612987818399</v>
      </c>
      <c r="G127" s="92">
        <f t="shared" si="14"/>
        <v>0.38134327802940249</v>
      </c>
      <c r="H127" s="92">
        <f t="shared" si="14"/>
        <v>0.36348042618062099</v>
      </c>
      <c r="I127" s="26">
        <f>SUMPRODUCT(I$98:I$121,$E$32:$E$55)</f>
        <v>0.34561757433183959</v>
      </c>
      <c r="J127" s="92">
        <f t="shared" si="15"/>
        <v>0.3437880327953563</v>
      </c>
      <c r="K127" s="92">
        <f t="shared" si="15"/>
        <v>0.34195849125887301</v>
      </c>
      <c r="L127" s="92">
        <f t="shared" si="15"/>
        <v>0.34012894972238972</v>
      </c>
      <c r="M127" s="92">
        <f t="shared" si="15"/>
        <v>0.33829940818590643</v>
      </c>
      <c r="N127" s="26">
        <f>SUMPRODUCT(N$98:N$121,$F$32:$F$55)</f>
        <v>0.33646986664942308</v>
      </c>
      <c r="O127" s="26" t="s">
        <v>230</v>
      </c>
    </row>
    <row r="128" spans="1:15">
      <c r="A128" s="26" t="s">
        <v>232</v>
      </c>
      <c r="B128" s="26">
        <f>SUM($B$98:$B$103)*D56+SUM($B$104:$B$109)*D57+SUM($B$110:$B$115)*D58+SUM($B$116:$B$121)*D59</f>
        <v>30.645945784663969</v>
      </c>
      <c r="C128" s="92">
        <f t="shared" si="14"/>
        <v>32.361144815459824</v>
      </c>
      <c r="D128" s="92">
        <f t="shared" si="14"/>
        <v>34.076343846255675</v>
      </c>
      <c r="E128" s="92">
        <f t="shared" si="14"/>
        <v>35.791542877051526</v>
      </c>
      <c r="F128" s="92">
        <f t="shared" si="14"/>
        <v>37.506741907847378</v>
      </c>
      <c r="G128" s="92">
        <f t="shared" si="14"/>
        <v>39.221940938643229</v>
      </c>
      <c r="H128" s="92">
        <f t="shared" si="14"/>
        <v>40.93713996943908</v>
      </c>
      <c r="I128" s="26">
        <f>SUM($I$98:$I$103)*E56+SUM($I$104:$I$109)*E57+SUM($I$110:$I$115)*E58+SUM($I$116:$I$121)*E59</f>
        <v>42.652339000234932</v>
      </c>
      <c r="J128" s="92">
        <f>($I128-$B128)/($I$124-$B$124)+I128</f>
        <v>44.367538031030783</v>
      </c>
      <c r="K128" s="92">
        <f t="shared" ref="K128:N128" si="16">($I128-$B128)/($I$124-$B$124)+J128</f>
        <v>46.082737061826634</v>
      </c>
      <c r="L128" s="92">
        <f t="shared" si="16"/>
        <v>47.797936092622486</v>
      </c>
      <c r="M128" s="92">
        <f t="shared" si="16"/>
        <v>49.513135123418337</v>
      </c>
      <c r="N128" s="92">
        <f t="shared" si="16"/>
        <v>51.228334154214188</v>
      </c>
      <c r="O128" s="26" t="s">
        <v>229</v>
      </c>
    </row>
    <row r="130" spans="1:6" ht="32" thickBot="1">
      <c r="A130" s="93" t="s">
        <v>233</v>
      </c>
      <c r="B130" s="94" t="s">
        <v>234</v>
      </c>
      <c r="C130" s="94" t="s">
        <v>235</v>
      </c>
      <c r="D130" s="94" t="s">
        <v>236</v>
      </c>
      <c r="E130" s="94" t="s">
        <v>237</v>
      </c>
      <c r="F130" s="95" t="s">
        <v>238</v>
      </c>
    </row>
    <row r="131" spans="1:6" ht="15" thickBot="1">
      <c r="A131" s="96" t="s">
        <v>239</v>
      </c>
      <c r="B131" s="97">
        <v>2022</v>
      </c>
      <c r="C131" s="98">
        <v>3.46</v>
      </c>
      <c r="D131" s="99" t="s">
        <v>155</v>
      </c>
      <c r="E131" s="99" t="s">
        <v>155</v>
      </c>
      <c r="F131" s="100">
        <v>7</v>
      </c>
    </row>
    <row r="132" spans="1:6" ht="15" thickBot="1">
      <c r="A132" s="101"/>
      <c r="B132" s="97">
        <v>2025</v>
      </c>
      <c r="C132" s="102">
        <v>3.48</v>
      </c>
      <c r="D132" s="103" t="s">
        <v>155</v>
      </c>
      <c r="E132" s="103" t="s">
        <v>155</v>
      </c>
      <c r="F132" s="103">
        <v>7</v>
      </c>
    </row>
    <row r="133" spans="1:6" ht="15" thickBot="1">
      <c r="A133" s="101"/>
      <c r="B133" s="97">
        <v>2030</v>
      </c>
      <c r="C133" s="98">
        <v>3.52</v>
      </c>
      <c r="D133" s="99" t="s">
        <v>155</v>
      </c>
      <c r="E133" s="99" t="s">
        <v>155</v>
      </c>
      <c r="F133" s="99">
        <v>7</v>
      </c>
    </row>
    <row r="134" spans="1:6" ht="15" thickBot="1">
      <c r="A134" s="104"/>
      <c r="B134" s="97">
        <v>2035</v>
      </c>
      <c r="C134" s="98">
        <v>3.57</v>
      </c>
      <c r="D134" s="99" t="s">
        <v>155</v>
      </c>
      <c r="E134" s="99" t="s">
        <v>155</v>
      </c>
      <c r="F134" s="99">
        <v>7</v>
      </c>
    </row>
    <row r="135" spans="1:6" ht="15" thickBot="1">
      <c r="A135" s="105" t="s">
        <v>240</v>
      </c>
      <c r="B135" s="97">
        <v>2022</v>
      </c>
      <c r="C135" s="102">
        <v>3.46</v>
      </c>
      <c r="D135" s="102">
        <v>0.12</v>
      </c>
      <c r="E135" s="103" t="s">
        <v>155</v>
      </c>
      <c r="F135" s="103">
        <v>5</v>
      </c>
    </row>
    <row r="136" spans="1:6" ht="15" thickBot="1">
      <c r="A136" s="106"/>
      <c r="B136" s="97">
        <v>2025</v>
      </c>
      <c r="C136" s="98">
        <v>3.48</v>
      </c>
      <c r="D136" s="98">
        <v>0.13</v>
      </c>
      <c r="E136" s="99" t="s">
        <v>155</v>
      </c>
      <c r="F136" s="99">
        <v>5</v>
      </c>
    </row>
    <row r="137" spans="1:6" ht="15" thickBot="1">
      <c r="A137" s="106"/>
      <c r="B137" s="97">
        <v>2030</v>
      </c>
      <c r="C137" s="102">
        <v>3.52</v>
      </c>
      <c r="D137" s="102">
        <v>0.13</v>
      </c>
      <c r="E137" s="103" t="s">
        <v>155</v>
      </c>
      <c r="F137" s="103">
        <v>5</v>
      </c>
    </row>
    <row r="138" spans="1:6" ht="15" thickBot="1">
      <c r="A138" s="107"/>
      <c r="B138" s="97">
        <v>2035</v>
      </c>
      <c r="C138" s="102">
        <v>3.57</v>
      </c>
      <c r="D138" s="102">
        <v>0.13</v>
      </c>
      <c r="E138" s="103" t="s">
        <v>155</v>
      </c>
      <c r="F138" s="103">
        <v>5</v>
      </c>
    </row>
    <row r="139" spans="1:6" ht="15" thickBot="1">
      <c r="A139" s="108" t="s">
        <v>241</v>
      </c>
      <c r="B139" s="97">
        <v>2022</v>
      </c>
      <c r="C139" s="99" t="s">
        <v>155</v>
      </c>
      <c r="D139" s="98">
        <v>0.12</v>
      </c>
      <c r="E139" s="98">
        <v>0.28000000000000003</v>
      </c>
      <c r="F139" s="99">
        <v>3.6</v>
      </c>
    </row>
    <row r="140" spans="1:6" ht="15" thickBot="1">
      <c r="A140" s="109"/>
      <c r="B140" s="97">
        <v>2025</v>
      </c>
      <c r="C140" s="103" t="s">
        <v>155</v>
      </c>
      <c r="D140" s="102">
        <v>0.13</v>
      </c>
      <c r="E140" s="102">
        <v>0.24</v>
      </c>
      <c r="F140" s="103">
        <v>3.6</v>
      </c>
    </row>
    <row r="141" spans="1:6" ht="15" thickBot="1">
      <c r="A141" s="109"/>
      <c r="B141" s="97">
        <v>2030</v>
      </c>
      <c r="C141" s="99" t="s">
        <v>155</v>
      </c>
      <c r="D141" s="98">
        <v>0.13</v>
      </c>
      <c r="E141" s="98">
        <v>0.2</v>
      </c>
      <c r="F141" s="99">
        <v>3.6</v>
      </c>
    </row>
    <row r="142" spans="1:6" ht="15" thickBot="1">
      <c r="A142" s="110"/>
      <c r="B142" s="97">
        <v>2035</v>
      </c>
      <c r="C142" s="99" t="s">
        <v>155</v>
      </c>
      <c r="D142" s="98">
        <v>0.13</v>
      </c>
      <c r="E142" s="98">
        <v>0.2</v>
      </c>
      <c r="F142" s="99">
        <v>3.6</v>
      </c>
    </row>
    <row r="143" spans="1:6" ht="15" thickBot="1">
      <c r="A143" s="111" t="s">
        <v>242</v>
      </c>
      <c r="B143" s="112"/>
      <c r="C143" s="51" t="s">
        <v>243</v>
      </c>
      <c r="D143" s="51" t="s">
        <v>243</v>
      </c>
      <c r="E143" s="51" t="s">
        <v>244</v>
      </c>
      <c r="F143" s="51" t="s">
        <v>245</v>
      </c>
    </row>
    <row r="144" spans="1:6" ht="15" thickBot="1"/>
    <row r="145" spans="1:19" ht="42.5" thickBot="1">
      <c r="A145" s="113"/>
      <c r="B145" s="114"/>
      <c r="C145" s="115" t="s">
        <v>246</v>
      </c>
      <c r="D145" s="116"/>
      <c r="E145" s="115" t="s">
        <v>247</v>
      </c>
      <c r="F145" s="116"/>
    </row>
    <row r="146" spans="1:19" ht="30.5" thickBot="1">
      <c r="A146" s="117"/>
      <c r="B146" s="118"/>
      <c r="C146" s="44" t="s">
        <v>248</v>
      </c>
      <c r="D146" s="44" t="s">
        <v>249</v>
      </c>
      <c r="E146" s="44" t="s">
        <v>248</v>
      </c>
      <c r="F146" s="44" t="s">
        <v>250</v>
      </c>
    </row>
    <row r="147" spans="1:19" ht="15" thickBot="1">
      <c r="A147" s="119" t="s">
        <v>251</v>
      </c>
      <c r="B147" s="120" t="s">
        <v>252</v>
      </c>
      <c r="C147" s="103" t="s">
        <v>158</v>
      </c>
      <c r="D147" s="103">
        <v>0.84</v>
      </c>
      <c r="E147" s="103" t="s">
        <v>169</v>
      </c>
      <c r="F147" s="103">
        <v>0.4</v>
      </c>
    </row>
    <row r="148" spans="1:19" ht="15" thickBot="1">
      <c r="A148" s="121"/>
      <c r="B148" s="120" t="s">
        <v>253</v>
      </c>
      <c r="C148" s="99" t="s">
        <v>160</v>
      </c>
      <c r="D148" s="99">
        <v>0.89</v>
      </c>
      <c r="E148" s="99" t="s">
        <v>170</v>
      </c>
      <c r="F148" s="99">
        <v>0.52</v>
      </c>
    </row>
    <row r="149" spans="1:19" ht="15" thickBot="1">
      <c r="A149" s="121"/>
      <c r="B149" s="120" t="s">
        <v>254</v>
      </c>
      <c r="C149" s="103" t="s">
        <v>161</v>
      </c>
      <c r="D149" s="103">
        <v>0.93</v>
      </c>
      <c r="E149" s="103" t="s">
        <v>171</v>
      </c>
      <c r="F149" s="103">
        <v>0.62</v>
      </c>
    </row>
    <row r="150" spans="1:19" ht="15" thickBot="1">
      <c r="A150" s="121"/>
      <c r="B150" s="120" t="s">
        <v>255</v>
      </c>
      <c r="C150" s="99" t="s">
        <v>162</v>
      </c>
      <c r="D150" s="99">
        <v>0.95</v>
      </c>
      <c r="E150" s="99" t="s">
        <v>172</v>
      </c>
      <c r="F150" s="99">
        <v>0.69</v>
      </c>
    </row>
    <row r="151" spans="1:19" ht="15" thickBot="1">
      <c r="A151" s="121"/>
      <c r="B151" s="120" t="s">
        <v>256</v>
      </c>
      <c r="C151" s="103" t="s">
        <v>163</v>
      </c>
      <c r="D151" s="103">
        <v>0.96</v>
      </c>
      <c r="E151" s="103" t="s">
        <v>173</v>
      </c>
      <c r="F151" s="103">
        <v>0.74</v>
      </c>
    </row>
    <row r="152" spans="1:19" ht="15" thickBot="1">
      <c r="A152" s="122"/>
      <c r="B152" s="120" t="s">
        <v>257</v>
      </c>
      <c r="C152" s="99" t="s">
        <v>164</v>
      </c>
      <c r="D152" s="99">
        <v>0.97</v>
      </c>
      <c r="E152" s="99" t="s">
        <v>174</v>
      </c>
      <c r="F152" s="99">
        <v>0.79</v>
      </c>
    </row>
    <row r="155" spans="1:19">
      <c r="A155" s="88" t="s">
        <v>258</v>
      </c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</row>
    <row r="156" spans="1:19" ht="15" customHeight="1">
      <c r="A156" s="26" t="s">
        <v>228</v>
      </c>
      <c r="B156" s="25">
        <v>2023</v>
      </c>
      <c r="C156" s="25">
        <v>2024</v>
      </c>
      <c r="D156" s="25">
        <v>2025</v>
      </c>
      <c r="E156" s="25">
        <v>2026</v>
      </c>
      <c r="F156" s="25">
        <v>2027</v>
      </c>
      <c r="G156" s="25">
        <v>2028</v>
      </c>
      <c r="H156" s="25">
        <v>2029</v>
      </c>
      <c r="I156" s="25">
        <v>2030</v>
      </c>
      <c r="J156" s="25">
        <v>2031</v>
      </c>
      <c r="K156" s="25">
        <v>2032</v>
      </c>
      <c r="L156" s="25">
        <v>2033</v>
      </c>
      <c r="M156" s="25">
        <v>2034</v>
      </c>
      <c r="N156" s="25">
        <v>2035</v>
      </c>
      <c r="P156" s="123"/>
      <c r="Q156" s="123"/>
      <c r="R156" s="123"/>
      <c r="S156" s="123"/>
    </row>
    <row r="157" spans="1:19">
      <c r="A157" s="26" t="s">
        <v>16</v>
      </c>
      <c r="B157" s="124">
        <f>C131</f>
        <v>3.46</v>
      </c>
      <c r="C157" s="124">
        <f>($D157-$B157)/($D$156-$B$156)+B157</f>
        <v>3.4699999999999998</v>
      </c>
      <c r="D157" s="124">
        <f>C132</f>
        <v>3.48</v>
      </c>
      <c r="E157" s="124">
        <f>($I157-$D157)/($I$156-$D$156)+D157</f>
        <v>3.488</v>
      </c>
      <c r="F157" s="124">
        <f t="shared" ref="F157:H157" si="17">($I157-$D157)/($I$156-$D$156)+E157</f>
        <v>3.496</v>
      </c>
      <c r="G157" s="124">
        <f t="shared" si="17"/>
        <v>3.504</v>
      </c>
      <c r="H157" s="124">
        <f t="shared" si="17"/>
        <v>3.512</v>
      </c>
      <c r="I157" s="124">
        <f>C133</f>
        <v>3.52</v>
      </c>
      <c r="J157" s="124">
        <f>($N157-$I157)/($N$156-$I$156)+I157</f>
        <v>3.53</v>
      </c>
      <c r="K157" s="124">
        <f t="shared" ref="K157:M157" si="18">($N157-$I157)/($N$156-$I$156)+J157</f>
        <v>3.5399999999999996</v>
      </c>
      <c r="L157" s="124">
        <f t="shared" si="18"/>
        <v>3.5499999999999994</v>
      </c>
      <c r="M157" s="124">
        <f t="shared" si="18"/>
        <v>3.5599999999999992</v>
      </c>
      <c r="N157" s="125">
        <f>C134</f>
        <v>3.57</v>
      </c>
      <c r="P157" s="123"/>
      <c r="Q157" s="123"/>
      <c r="R157" s="123"/>
      <c r="S157" s="123"/>
    </row>
    <row r="158" spans="1:19">
      <c r="A158" s="26" t="s">
        <v>17</v>
      </c>
      <c r="B158" s="124">
        <f>SUM(SUMPRODUCT($D$147:$D$152,$B$71:$B$76),SUMPRODUCT($D$147:$D$152,$B$77:$B$82),SUMPRODUCT($D$147:$D$152,$B$83:$B$88),SUMPRODUCT($D$147:$D$152,$B$89:$B$94))*$D$139+(1-SUM(SUMPRODUCT($D$147:$D$152,$B$71:$B$76),SUMPRODUCT($D$147:$D$152,$B$77:$B$82),SUMPRODUCT($D$147:$D$152,$B$83:$B$88),SUMPRODUCT($D$147:$D$152,$B$89:$B$94)))*$E$139</f>
        <v>0.1325158571884951</v>
      </c>
      <c r="C158" s="124">
        <f t="shared" ref="C158:C159" si="19">($D158-$B158)/($D$156-$B$156)+B158</f>
        <v>0.13511673281463699</v>
      </c>
      <c r="D158" s="124">
        <f>SUM(SUMPRODUCT($D$147:$D$152,$D$71:$D$76),SUMPRODUCT($D$147:$D$152,$D$77:$D$82),SUMPRODUCT($D$147:$D$152,$D$83:$D$88),SUMPRODUCT($D$147:$D$152,$D$89:$D$94))*$D$140+(1-SUM(SUMPRODUCT($D$147:$D$152,$D$71:$D$76),SUMPRODUCT($D$147:$D$152,$D$77:$D$82),SUMPRODUCT($D$147:$D$152,$D$83:$D$88),SUMPRODUCT($D$147:$D$152,$D$89:$D$94)))*$E$140</f>
        <v>0.13771760844077885</v>
      </c>
      <c r="E158" s="124">
        <f t="shared" ref="E158:H159" si="20">($I158-$D158)/($I$156-$D$156)+D158</f>
        <v>0.13687408675262308</v>
      </c>
      <c r="F158" s="124">
        <f t="shared" si="20"/>
        <v>0.13603056506446731</v>
      </c>
      <c r="G158" s="124">
        <f t="shared" si="20"/>
        <v>0.13518704337631154</v>
      </c>
      <c r="H158" s="124">
        <f t="shared" si="20"/>
        <v>0.13434352168815578</v>
      </c>
      <c r="I158" s="124">
        <f>SUM(SUMPRODUCT($D$147:$D$152,$I$71:$I$76),SUMPRODUCT($D$147:$D$152,$I$77:$I$82),SUMPRODUCT($D$147:$D$152,$I$83:$I$88),SUMPRODUCT($D$147:$D$152,$I$89:$I$94))*$D$141+(1-SUM(SUMPRODUCT($D$147:$D$152,$I$71:$I$76),SUMPRODUCT($D$147:$D$152,$I$77:$I$82),SUMPRODUCT($D$147:$D$152,$I$83:$I$88),SUMPRODUCT($D$147:$D$152,$I$89:$I$94)))*$E$141</f>
        <v>0.13350000000000001</v>
      </c>
      <c r="J158" s="124">
        <f t="shared" ref="J158:M160" si="21">($N158-$I158)/($N$156-$I$156)+I158</f>
        <v>0.13350000000000001</v>
      </c>
      <c r="K158" s="124">
        <f t="shared" si="21"/>
        <v>0.13350000000000001</v>
      </c>
      <c r="L158" s="124">
        <f t="shared" si="21"/>
        <v>0.13350000000000001</v>
      </c>
      <c r="M158" s="124">
        <f t="shared" si="21"/>
        <v>0.13350000000000001</v>
      </c>
      <c r="N158" s="125">
        <f>SUM(SUMPRODUCT($D$147:$D$152,$I$71:$I$76),SUMPRODUCT($D$147:$D$152,$I$77:$I$82),SUMPRODUCT($D$147:$D$152,$I$83:$I$88),SUMPRODUCT($D$147:$D$152,$I$89:$I$94))*$D$142+(1-SUM(SUMPRODUCT($D$147:$D$152,$I$71:$I$76),SUMPRODUCT($D$147:$D$152,$I$77:$I$82),SUMPRODUCT($D$147:$D$152,$I$83:$I$88),SUMPRODUCT($D$147:$D$152,$I$89:$I$94)))*$E$142</f>
        <v>0.13350000000000001</v>
      </c>
      <c r="P158" s="123"/>
      <c r="Q158" s="123"/>
      <c r="R158" s="123"/>
      <c r="S158" s="123"/>
    </row>
    <row r="159" spans="1:19">
      <c r="A159" s="26" t="s">
        <v>231</v>
      </c>
      <c r="B159" s="124">
        <f>D135</f>
        <v>0.12</v>
      </c>
      <c r="C159" s="124">
        <f t="shared" si="19"/>
        <v>0.125</v>
      </c>
      <c r="D159" s="124">
        <f>D136</f>
        <v>0.13</v>
      </c>
      <c r="E159" s="124">
        <f t="shared" si="20"/>
        <v>0.13</v>
      </c>
      <c r="F159" s="124">
        <f t="shared" si="20"/>
        <v>0.13</v>
      </c>
      <c r="G159" s="124">
        <f t="shared" si="20"/>
        <v>0.13</v>
      </c>
      <c r="H159" s="124">
        <f t="shared" si="20"/>
        <v>0.13</v>
      </c>
      <c r="I159" s="124">
        <f>D137</f>
        <v>0.13</v>
      </c>
      <c r="J159" s="124">
        <f t="shared" si="21"/>
        <v>0.13</v>
      </c>
      <c r="K159" s="124">
        <f t="shared" si="21"/>
        <v>0.13</v>
      </c>
      <c r="L159" s="124">
        <f t="shared" si="21"/>
        <v>0.13</v>
      </c>
      <c r="M159" s="124">
        <f t="shared" si="21"/>
        <v>0.13</v>
      </c>
      <c r="N159" s="125">
        <f>D142</f>
        <v>0.13</v>
      </c>
      <c r="P159" s="123"/>
      <c r="Q159" s="123"/>
      <c r="R159" s="123"/>
      <c r="S159" s="123"/>
    </row>
    <row r="160" spans="1:19">
      <c r="A160" s="26" t="s">
        <v>232</v>
      </c>
      <c r="B160" s="124">
        <f>B157</f>
        <v>3.46</v>
      </c>
      <c r="C160" s="124">
        <f t="shared" ref="C160:I160" si="22">C157</f>
        <v>3.4699999999999998</v>
      </c>
      <c r="D160" s="124">
        <f t="shared" si="22"/>
        <v>3.48</v>
      </c>
      <c r="E160" s="124">
        <f t="shared" si="22"/>
        <v>3.488</v>
      </c>
      <c r="F160" s="124">
        <f t="shared" si="22"/>
        <v>3.496</v>
      </c>
      <c r="G160" s="124">
        <f t="shared" si="22"/>
        <v>3.504</v>
      </c>
      <c r="H160" s="124">
        <f t="shared" si="22"/>
        <v>3.512</v>
      </c>
      <c r="I160" s="124">
        <f t="shared" si="22"/>
        <v>3.52</v>
      </c>
      <c r="J160" s="124">
        <f t="shared" si="21"/>
        <v>3.53</v>
      </c>
      <c r="K160" s="124">
        <f t="shared" si="21"/>
        <v>3.5399999999999996</v>
      </c>
      <c r="L160" s="124">
        <f t="shared" si="21"/>
        <v>3.5499999999999994</v>
      </c>
      <c r="M160" s="124">
        <f t="shared" si="21"/>
        <v>3.5599999999999992</v>
      </c>
      <c r="N160" s="125">
        <f>N157</f>
        <v>3.57</v>
      </c>
    </row>
    <row r="162" spans="1:16">
      <c r="A162" s="88" t="s">
        <v>259</v>
      </c>
      <c r="B162" s="88"/>
    </row>
    <row r="163" spans="1:16">
      <c r="A163" s="26" t="s">
        <v>260</v>
      </c>
      <c r="B163" s="26">
        <v>11353</v>
      </c>
    </row>
    <row r="164" spans="1:16">
      <c r="A164" s="26" t="s">
        <v>261</v>
      </c>
      <c r="B164" s="26">
        <v>0.88711067149387013</v>
      </c>
    </row>
    <row r="166" spans="1:16">
      <c r="A166" s="126" t="s">
        <v>262</v>
      </c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</row>
    <row r="168" spans="1:16">
      <c r="A168" s="26" t="s">
        <v>263</v>
      </c>
      <c r="B168" s="26">
        <v>2022</v>
      </c>
      <c r="C168" s="26">
        <v>2023</v>
      </c>
      <c r="D168" s="26">
        <v>2024</v>
      </c>
      <c r="E168" s="26">
        <v>2025</v>
      </c>
      <c r="F168" s="26">
        <v>2026</v>
      </c>
      <c r="G168" s="26">
        <v>2027</v>
      </c>
      <c r="H168" s="26">
        <v>2028</v>
      </c>
      <c r="I168" s="26">
        <v>2029</v>
      </c>
      <c r="J168" s="26">
        <v>2030</v>
      </c>
      <c r="K168" s="26">
        <v>2031</v>
      </c>
      <c r="L168" s="26">
        <v>2032</v>
      </c>
      <c r="M168" s="26">
        <v>2033</v>
      </c>
      <c r="N168" s="26">
        <v>2034</v>
      </c>
      <c r="O168" s="26">
        <v>2035</v>
      </c>
      <c r="P168" s="26" t="s">
        <v>242</v>
      </c>
    </row>
    <row r="169" spans="1:16">
      <c r="A169" s="26" t="s">
        <v>264</v>
      </c>
      <c r="B169" s="127">
        <f>C169</f>
        <v>473.27695927039986</v>
      </c>
      <c r="C169" s="127">
        <f t="shared" ref="C169:O169" si="23">$B$163*B126*B158*$B$164</f>
        <v>473.27695927039986</v>
      </c>
      <c r="D169" s="127">
        <f t="shared" si="23"/>
        <v>464.44623639691275</v>
      </c>
      <c r="E169" s="127">
        <f t="shared" si="23"/>
        <v>454.91793831163511</v>
      </c>
      <c r="F169" s="127">
        <f t="shared" si="23"/>
        <v>433.77621052389907</v>
      </c>
      <c r="G169" s="127">
        <f t="shared" si="23"/>
        <v>412.86072185899951</v>
      </c>
      <c r="H169" s="127">
        <f t="shared" si="23"/>
        <v>392.17147231693639</v>
      </c>
      <c r="I169" s="127">
        <f t="shared" si="23"/>
        <v>371.70846189770958</v>
      </c>
      <c r="J169" s="127">
        <f t="shared" si="23"/>
        <v>351.47169060131932</v>
      </c>
      <c r="K169" s="127">
        <f t="shared" si="23"/>
        <v>349.92733429368059</v>
      </c>
      <c r="L169" s="127">
        <f t="shared" si="23"/>
        <v>348.38297798604191</v>
      </c>
      <c r="M169" s="127">
        <f t="shared" si="23"/>
        <v>346.83862167840329</v>
      </c>
      <c r="N169" s="127">
        <f t="shared" si="23"/>
        <v>345.29426537076455</v>
      </c>
      <c r="O169" s="127">
        <f t="shared" si="23"/>
        <v>343.7499090631257</v>
      </c>
      <c r="P169" s="26" t="s">
        <v>265</v>
      </c>
    </row>
    <row r="170" spans="1:16">
      <c r="A170" s="26" t="s">
        <v>266</v>
      </c>
      <c r="B170" s="127">
        <v>1100.45</v>
      </c>
      <c r="C170" s="127">
        <v>933.60500000000002</v>
      </c>
      <c r="D170" s="127">
        <v>700.16700000000003</v>
      </c>
      <c r="E170" s="127">
        <v>645.00199999999995</v>
      </c>
      <c r="F170" s="127">
        <v>604.46</v>
      </c>
      <c r="G170" s="127">
        <v>568.54100000000005</v>
      </c>
      <c r="H170" s="127">
        <v>534.35</v>
      </c>
      <c r="I170" s="127">
        <v>498.34</v>
      </c>
      <c r="J170" s="127">
        <v>461.23200000000003</v>
      </c>
      <c r="K170" s="127">
        <v>486.47699999999998</v>
      </c>
      <c r="L170" s="127">
        <v>479.44</v>
      </c>
      <c r="M170" s="127">
        <v>480.54199999999997</v>
      </c>
      <c r="N170" s="127">
        <v>474.79500000000002</v>
      </c>
      <c r="O170" s="127">
        <v>468.07799999999997</v>
      </c>
      <c r="P170" s="26" t="s">
        <v>267</v>
      </c>
    </row>
    <row r="171" spans="1:16">
      <c r="A171" s="26" t="s">
        <v>268</v>
      </c>
      <c r="B171" s="127">
        <f>C171</f>
        <v>1245.1961821316829</v>
      </c>
      <c r="C171" s="127">
        <f t="shared" ref="C171:O171" si="24">$B$163/B125*B157*$B$164</f>
        <v>1245.1961821316829</v>
      </c>
      <c r="D171" s="127">
        <f t="shared" si="24"/>
        <v>1192.7081115100875</v>
      </c>
      <c r="E171" s="127">
        <f t="shared" si="24"/>
        <v>1144.7321631134305</v>
      </c>
      <c r="F171" s="127">
        <f t="shared" si="24"/>
        <v>1100.0797099115159</v>
      </c>
      <c r="G171" s="127">
        <f t="shared" si="24"/>
        <v>1058.9619346892503</v>
      </c>
      <c r="H171" s="127">
        <f t="shared" si="24"/>
        <v>1020.9751104641358</v>
      </c>
      <c r="I171" s="127">
        <f t="shared" si="24"/>
        <v>985.77473954746586</v>
      </c>
      <c r="J171" s="127">
        <f t="shared" si="24"/>
        <v>953.06507617964485</v>
      </c>
      <c r="K171" s="127">
        <f t="shared" si="24"/>
        <v>919.85936606144833</v>
      </c>
      <c r="L171" s="127">
        <f t="shared" si="24"/>
        <v>889.05870370190428</v>
      </c>
      <c r="M171" s="127">
        <f t="shared" si="24"/>
        <v>860.41092904877883</v>
      </c>
      <c r="N171" s="127">
        <f t="shared" si="24"/>
        <v>833.6979423734366</v>
      </c>
      <c r="O171" s="127">
        <f t="shared" si="24"/>
        <v>808.73014128507816</v>
      </c>
      <c r="P171" s="26" t="s">
        <v>265</v>
      </c>
    </row>
    <row r="172" spans="1:16">
      <c r="A172" s="26" t="s">
        <v>269</v>
      </c>
      <c r="B172" s="127">
        <v>1245.8399999999999</v>
      </c>
      <c r="C172" s="127">
        <v>1095.95</v>
      </c>
      <c r="D172" s="127">
        <v>1043.18</v>
      </c>
      <c r="E172" s="127">
        <v>981.86</v>
      </c>
      <c r="F172" s="127">
        <v>932.22699999999998</v>
      </c>
      <c r="G172" s="127">
        <v>884.45799999999997</v>
      </c>
      <c r="H172" s="127">
        <v>836.53</v>
      </c>
      <c r="I172" s="127">
        <v>841.50599999999997</v>
      </c>
      <c r="J172" s="127">
        <v>843.10199999999998</v>
      </c>
      <c r="K172" s="127">
        <v>867.20600000000002</v>
      </c>
      <c r="L172" s="127">
        <v>870.62</v>
      </c>
      <c r="M172" s="127">
        <v>877.41200000000003</v>
      </c>
      <c r="N172" s="127">
        <v>878.85500000000002</v>
      </c>
      <c r="O172" s="127">
        <v>884.90899999999999</v>
      </c>
      <c r="P172" s="26" t="s">
        <v>267</v>
      </c>
    </row>
    <row r="173" spans="1:16">
      <c r="A173" s="26" t="s">
        <v>270</v>
      </c>
      <c r="B173" s="127">
        <f>C173</f>
        <v>851.41753670520632</v>
      </c>
      <c r="C173" s="128">
        <f t="shared" ref="C173:O173" si="25">((1-SUM(SUMPRODUCT($F$147:$F$152,$B$98:$B$103),SUMPRODUCT($F$147:$F$152,$B$104:$B$109),SUMPRODUCT($F$147:$F$152,$B$110:$B$115),SUMPRODUCT($F$147:$F$152,$B$116:$B$121)))*$B$163/B128*B160+SUM(SUMPRODUCT($F$147:$F$152,$B$98:$B$103),SUMPRODUCT($F$147:$F$152,$B$104:$B$109),SUMPRODUCT($F$147:$F$152,$B$110:$B$115),SUMPRODUCT($F$147:$F$152,$B$116:$B$121))*$B$163*B127*B159)*$B$164</f>
        <v>851.41753670520632</v>
      </c>
      <c r="D173" s="128">
        <f t="shared" si="25"/>
        <v>823.60386065542048</v>
      </c>
      <c r="E173" s="128">
        <f t="shared" si="25"/>
        <v>797.74714216584641</v>
      </c>
      <c r="F173" s="128">
        <f t="shared" si="25"/>
        <v>762.59835353624749</v>
      </c>
      <c r="G173" s="128">
        <f t="shared" si="25"/>
        <v>729.58901488819993</v>
      </c>
      <c r="H173" s="128">
        <f t="shared" si="25"/>
        <v>698.43844792427853</v>
      </c>
      <c r="I173" s="128">
        <f t="shared" si="25"/>
        <v>668.9130141885388</v>
      </c>
      <c r="J173" s="128">
        <f t="shared" si="25"/>
        <v>640.81665688762075</v>
      </c>
      <c r="K173" s="128">
        <f t="shared" si="25"/>
        <v>624.76206926957434</v>
      </c>
      <c r="L173" s="128">
        <f t="shared" si="25"/>
        <v>609.81294786290528</v>
      </c>
      <c r="M173" s="128">
        <f t="shared" si="25"/>
        <v>595.85028577760943</v>
      </c>
      <c r="N173" s="128">
        <f t="shared" si="25"/>
        <v>582.77156633395816</v>
      </c>
      <c r="O173" s="128">
        <f t="shared" si="25"/>
        <v>570.48800248154714</v>
      </c>
      <c r="P173" s="26" t="s">
        <v>265</v>
      </c>
    </row>
    <row r="174" spans="1:16">
      <c r="A174" s="26" t="s">
        <v>271</v>
      </c>
      <c r="B174" s="127">
        <v>769.61699999999996</v>
      </c>
      <c r="C174" s="127">
        <v>699.12599999999998</v>
      </c>
      <c r="D174" s="127">
        <v>693.75800000000004</v>
      </c>
      <c r="E174" s="127">
        <v>682.58600000000001</v>
      </c>
      <c r="F174" s="127">
        <v>684.76400000000001</v>
      </c>
      <c r="G174" s="127">
        <v>698.64400000000001</v>
      </c>
      <c r="H174" s="127">
        <v>717.63699999999994</v>
      </c>
      <c r="I174" s="127">
        <v>729.98900000000003</v>
      </c>
      <c r="J174" s="127">
        <v>742.82</v>
      </c>
      <c r="K174" s="127">
        <v>768.00400000000002</v>
      </c>
      <c r="L174" s="127">
        <v>777.72299999999996</v>
      </c>
      <c r="M174" s="127">
        <v>790.54</v>
      </c>
      <c r="N174" s="127">
        <v>795.67499999999995</v>
      </c>
      <c r="O174" s="127">
        <v>799.27499999999998</v>
      </c>
      <c r="P174" s="26" t="s">
        <v>267</v>
      </c>
    </row>
    <row r="175" spans="1:16">
      <c r="A175" s="26" t="s">
        <v>272</v>
      </c>
      <c r="B175" s="127">
        <v>2103.6999999999998</v>
      </c>
      <c r="C175" s="127">
        <v>1898.54</v>
      </c>
      <c r="D175" s="127">
        <v>1693.39</v>
      </c>
      <c r="E175" s="127">
        <v>1485</v>
      </c>
      <c r="F175" s="127">
        <v>1275.49</v>
      </c>
      <c r="G175" s="127">
        <v>1072.8599999999999</v>
      </c>
      <c r="H175" s="127">
        <v>869.221</v>
      </c>
      <c r="I175" s="127">
        <v>665.20600000000002</v>
      </c>
      <c r="J175" s="127">
        <v>460.49200000000002</v>
      </c>
      <c r="K175" s="127">
        <v>447.50299999999999</v>
      </c>
      <c r="L175" s="127">
        <v>437.7</v>
      </c>
      <c r="M175" s="127">
        <v>427.16</v>
      </c>
      <c r="N175" s="127">
        <v>417.33800000000002</v>
      </c>
      <c r="O175" s="127">
        <v>407.44900000000001</v>
      </c>
      <c r="P175" s="26" t="s">
        <v>267</v>
      </c>
    </row>
    <row r="177" spans="1:3">
      <c r="A177" s="126" t="s">
        <v>273</v>
      </c>
      <c r="B177" s="49"/>
    </row>
    <row r="179" spans="1:3">
      <c r="A179" s="26" t="s">
        <v>263</v>
      </c>
      <c r="B179" s="129" t="s">
        <v>274</v>
      </c>
      <c r="C179" s="26" t="s">
        <v>242</v>
      </c>
    </row>
    <row r="180" spans="1:3">
      <c r="A180" s="26" t="s">
        <v>275</v>
      </c>
      <c r="B180" s="127">
        <f>$F$139*$B$163/100*$B$164</f>
        <v>362.56922832491671</v>
      </c>
      <c r="C180" s="26" t="s">
        <v>265</v>
      </c>
    </row>
    <row r="181" spans="1:3">
      <c r="A181" s="26" t="s">
        <v>276</v>
      </c>
      <c r="B181" s="127">
        <v>1146.6070044711444</v>
      </c>
      <c r="C181" s="26" t="s">
        <v>267</v>
      </c>
    </row>
    <row r="182" spans="1:3">
      <c r="A182" s="26" t="s">
        <v>277</v>
      </c>
      <c r="B182" s="127">
        <f>$F$131*$B$163/100*$B$164</f>
        <v>704.99572174289358</v>
      </c>
      <c r="C182" s="26" t="s">
        <v>265</v>
      </c>
    </row>
    <row r="183" spans="1:3">
      <c r="A183" s="26" t="s">
        <v>278</v>
      </c>
      <c r="B183" s="127">
        <v>1146.6070044711444</v>
      </c>
      <c r="C183" s="26" t="s">
        <v>267</v>
      </c>
    </row>
    <row r="184" spans="1:3">
      <c r="A184" s="26" t="s">
        <v>279</v>
      </c>
      <c r="B184" s="127">
        <f>$F$135*$B$163/100*$B$164</f>
        <v>503.56837267349533</v>
      </c>
      <c r="C184" s="26" t="s">
        <v>265</v>
      </c>
    </row>
    <row r="185" spans="1:3">
      <c r="A185" s="26" t="s">
        <v>280</v>
      </c>
      <c r="B185" s="127">
        <v>1146.6070044711444</v>
      </c>
      <c r="C185" s="26" t="s">
        <v>267</v>
      </c>
    </row>
    <row r="186" spans="1:3">
      <c r="A186" s="26" t="s">
        <v>281</v>
      </c>
      <c r="B186" s="127">
        <v>692.50522052217627</v>
      </c>
      <c r="C186" s="26" t="s">
        <v>267</v>
      </c>
    </row>
    <row r="188" spans="1:3">
      <c r="A188" s="126" t="s">
        <v>282</v>
      </c>
      <c r="B188" s="49"/>
    </row>
    <row r="190" spans="1:3">
      <c r="A190" s="26" t="s">
        <v>263</v>
      </c>
      <c r="B190" s="129" t="s">
        <v>274</v>
      </c>
    </row>
    <row r="191" spans="1:3">
      <c r="A191" s="26" t="s">
        <v>283</v>
      </c>
      <c r="B191" s="26">
        <v>1072</v>
      </c>
    </row>
    <row r="193" spans="1:2">
      <c r="A193" s="126" t="s">
        <v>284</v>
      </c>
      <c r="B193" s="49"/>
    </row>
    <row r="195" spans="1:2">
      <c r="A195" s="26" t="s">
        <v>263</v>
      </c>
      <c r="B195" s="129" t="s">
        <v>274</v>
      </c>
    </row>
    <row r="196" spans="1:2">
      <c r="A196" s="26" t="s">
        <v>285</v>
      </c>
      <c r="B196" s="26">
        <v>477</v>
      </c>
    </row>
    <row r="198" spans="1:2">
      <c r="A198" s="126" t="s">
        <v>286</v>
      </c>
      <c r="B198" s="49"/>
    </row>
    <row r="200" spans="1:2">
      <c r="A200" s="26" t="s">
        <v>263</v>
      </c>
      <c r="B200" s="129" t="s">
        <v>274</v>
      </c>
    </row>
    <row r="201" spans="1:2">
      <c r="A201" s="26" t="s">
        <v>287</v>
      </c>
      <c r="B201" s="26">
        <v>676</v>
      </c>
    </row>
    <row r="203" spans="1:2">
      <c r="A203" s="126" t="s">
        <v>288</v>
      </c>
      <c r="B203" s="49"/>
    </row>
    <row r="205" spans="1:2">
      <c r="A205" s="26" t="s">
        <v>263</v>
      </c>
      <c r="B205" s="129" t="s">
        <v>274</v>
      </c>
    </row>
    <row r="206" spans="1:2">
      <c r="A206" s="26" t="s">
        <v>289</v>
      </c>
      <c r="B206" s="130">
        <f>'[3]Control Levers Inputs'!B24</f>
        <v>0.15</v>
      </c>
    </row>
    <row r="208" spans="1:2">
      <c r="A208" s="126" t="s">
        <v>290</v>
      </c>
      <c r="B208" s="49"/>
    </row>
    <row r="210" spans="1:27">
      <c r="A210" s="26" t="s">
        <v>263</v>
      </c>
      <c r="B210" s="129" t="s">
        <v>274</v>
      </c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spans="1:27">
      <c r="A211" s="26" t="s">
        <v>291</v>
      </c>
      <c r="B211" s="49">
        <f>'[3]Control Levers Inputs'!B25</f>
        <v>6</v>
      </c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spans="1:27"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spans="1:27">
      <c r="A213" s="131" t="s">
        <v>292</v>
      </c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spans="1:27"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spans="1:27">
      <c r="A215" s="26" t="s">
        <v>263</v>
      </c>
      <c r="B215" s="26">
        <v>2022</v>
      </c>
      <c r="C215" s="26">
        <v>2023</v>
      </c>
      <c r="D215" s="26">
        <v>2024</v>
      </c>
      <c r="E215" s="26">
        <v>2025</v>
      </c>
      <c r="F215" s="26">
        <v>2026</v>
      </c>
      <c r="G215" s="26">
        <v>2027</v>
      </c>
      <c r="H215" s="26">
        <v>2028</v>
      </c>
      <c r="I215" s="26">
        <v>2029</v>
      </c>
      <c r="J215" s="26">
        <v>2030</v>
      </c>
      <c r="K215" s="26">
        <v>2031</v>
      </c>
      <c r="L215" s="26">
        <v>2032</v>
      </c>
      <c r="M215" s="26">
        <v>2033</v>
      </c>
      <c r="N215" s="26">
        <v>2034</v>
      </c>
      <c r="O215" s="26">
        <v>2035</v>
      </c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spans="1:27">
      <c r="A216" s="26" t="s">
        <v>275</v>
      </c>
      <c r="B216" s="127">
        <f>-PV($B$206,$B$211,SUM('[3]Control Levers Inputs'!$B$16*B169,'[3]Control Levers Inputs'!$B$17*$B180,'[3]Control Levers Inputs'!$B$18*$B$191,'[3]Control Levers Inputs'!$B$19*$B$196,'[3]Control Levers Inputs'!$B$20*$B$201))</f>
        <v>11583.719425714537</v>
      </c>
      <c r="C216" s="127">
        <f>-PV($B$206,$B$211,SUM('[3]Control Levers Inputs'!$B$16*C169,'[3]Control Levers Inputs'!$B$17*$B180,'[3]Control Levers Inputs'!$B$18*$B$191,'[3]Control Levers Inputs'!$B$19*$B$196,'[3]Control Levers Inputs'!$B$20*$B$201))</f>
        <v>11583.719425714537</v>
      </c>
      <c r="D216" s="127">
        <f>-PV($B$206,$B$211,SUM('[3]Control Levers Inputs'!$B$16*D169,'[3]Control Levers Inputs'!$B$17*$B180,'[3]Control Levers Inputs'!$B$18*$B$191,'[3]Control Levers Inputs'!$B$19*$B$196,'[3]Control Levers Inputs'!$B$20*$B$201))</f>
        <v>11550.299707824995</v>
      </c>
      <c r="E216" s="127">
        <f>-PV($B$206,$B$211,SUM('[3]Control Levers Inputs'!$B$16*E169,'[3]Control Levers Inputs'!$B$17*$B180,'[3]Control Levers Inputs'!$B$18*$B$191,'[3]Control Levers Inputs'!$B$19*$B$196,'[3]Control Levers Inputs'!$B$20*$B$201))</f>
        <v>11514.24002861872</v>
      </c>
      <c r="F216" s="127">
        <f>-PV($B$206,$B$211,SUM('[3]Control Levers Inputs'!$B$16*F169,'[3]Control Levers Inputs'!$B$17*$B180,'[3]Control Levers Inputs'!$B$18*$B$191,'[3]Control Levers Inputs'!$B$19*$B$196,'[3]Control Levers Inputs'!$B$20*$B$201))</f>
        <v>11434.229525686405</v>
      </c>
      <c r="G216" s="127">
        <f>-PV($B$206,$B$211,SUM('[3]Control Levers Inputs'!$B$16*G169,'[3]Control Levers Inputs'!$B$17*$B180,'[3]Control Levers Inputs'!$B$18*$B$191,'[3]Control Levers Inputs'!$B$19*$B$196,'[3]Control Levers Inputs'!$B$20*$B$201))</f>
        <v>11355.07522079915</v>
      </c>
      <c r="H216" s="127">
        <f>-PV($B$206,$B$211,SUM('[3]Control Levers Inputs'!$B$16*H169,'[3]Control Levers Inputs'!$B$17*$B180,'[3]Control Levers Inputs'!$B$18*$B$191,'[3]Control Levers Inputs'!$B$19*$B$196,'[3]Control Levers Inputs'!$B$20*$B$201))</f>
        <v>11276.77711395696</v>
      </c>
      <c r="I216" s="127">
        <f>-PV($B$206,$B$211,SUM('[3]Control Levers Inputs'!$B$16*I169,'[3]Control Levers Inputs'!$B$17*$B180,'[3]Control Levers Inputs'!$B$18*$B$191,'[3]Control Levers Inputs'!$B$19*$B$196,'[3]Control Levers Inputs'!$B$20*$B$201))</f>
        <v>11199.335205159829</v>
      </c>
      <c r="J216" s="127">
        <f>-PV($B$206,$B$211,SUM('[3]Control Levers Inputs'!$B$16*J169,'[3]Control Levers Inputs'!$B$17*$B180,'[3]Control Levers Inputs'!$B$18*$B$191,'[3]Control Levers Inputs'!$B$19*$B$196,'[3]Control Levers Inputs'!$B$20*$B$201))</f>
        <v>11122.749494407764</v>
      </c>
      <c r="K216" s="127">
        <f>-PV($B$206,$B$211,SUM('[3]Control Levers Inputs'!$B$16*K169,'[3]Control Levers Inputs'!$B$17*$B180,'[3]Control Levers Inputs'!$B$18*$B$191,'[3]Control Levers Inputs'!$B$19*$B$196,'[3]Control Levers Inputs'!$B$20*$B$201))</f>
        <v>11116.904904688254</v>
      </c>
      <c r="L216" s="127">
        <f>-PV($B$206,$B$211,SUM('[3]Control Levers Inputs'!$B$16*L169,'[3]Control Levers Inputs'!$B$17*$B180,'[3]Control Levers Inputs'!$B$18*$B$191,'[3]Control Levers Inputs'!$B$19*$B$196,'[3]Control Levers Inputs'!$B$20*$B$201))</f>
        <v>11111.060314968747</v>
      </c>
      <c r="M216" s="127">
        <f>-PV($B$206,$B$211,SUM('[3]Control Levers Inputs'!$B$16*M169,'[3]Control Levers Inputs'!$B$17*$B180,'[3]Control Levers Inputs'!$B$18*$B$191,'[3]Control Levers Inputs'!$B$19*$B$196,'[3]Control Levers Inputs'!$B$20*$B$201))</f>
        <v>11105.215725249236</v>
      </c>
      <c r="N216" s="127">
        <f>-PV($B$206,$B$211,SUM('[3]Control Levers Inputs'!$B$16*N169,'[3]Control Levers Inputs'!$B$17*$B180,'[3]Control Levers Inputs'!$B$18*$B$191,'[3]Control Levers Inputs'!$B$19*$B$196,'[3]Control Levers Inputs'!$B$20*$B$201))</f>
        <v>11099.371135529729</v>
      </c>
      <c r="O216" s="127">
        <f>-PV($B$206,$B$211,SUM('[3]Control Levers Inputs'!$B$16*O169,'[3]Control Levers Inputs'!$B$17*$B180,'[3]Control Levers Inputs'!$B$18*$B$191,'[3]Control Levers Inputs'!$B$19*$B$196,'[3]Control Levers Inputs'!$B$20*$B$201))</f>
        <v>11093.526545810219</v>
      </c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spans="1:27">
      <c r="A217" s="26" t="s">
        <v>276</v>
      </c>
      <c r="B217" s="127">
        <f>-PV($B$206,$B$211,SUM('[3]Control Levers Inputs'!$B$16*B170,'[3]Control Levers Inputs'!$B$17*$B181,'[3]Control Levers Inputs'!$B$18*$B$191,'[3]Control Levers Inputs'!$B$19*$B$196,'[3]Control Levers Inputs'!$B$20*$B$201))</f>
        <v>16924.422339657984</v>
      </c>
      <c r="C217" s="127">
        <f>-PV($B$206,$B$211,SUM('[3]Control Levers Inputs'!$B$16*C170,'[3]Control Levers Inputs'!$B$17*$B181,'[3]Control Levers Inputs'!$B$18*$B$191,'[3]Control Levers Inputs'!$B$19*$B$196,'[3]Control Levers Inputs'!$B$20*$B$201))</f>
        <v>16293.000324590412</v>
      </c>
      <c r="D217" s="127">
        <f>-PV($B$206,$B$211,SUM('[3]Control Levers Inputs'!$B$16*D170,'[3]Control Levers Inputs'!$B$17*$B181,'[3]Control Levers Inputs'!$B$18*$B$191,'[3]Control Levers Inputs'!$B$19*$B$196,'[3]Control Levers Inputs'!$B$20*$B$201))</f>
        <v>15409.558253486422</v>
      </c>
      <c r="E217" s="127">
        <f>-PV($B$206,$B$211,SUM('[3]Control Levers Inputs'!$B$16*E170,'[3]Control Levers Inputs'!$B$17*$B181,'[3]Control Levers Inputs'!$B$18*$B$191,'[3]Control Levers Inputs'!$B$19*$B$196,'[3]Control Levers Inputs'!$B$20*$B$201))</f>
        <v>15200.787265676163</v>
      </c>
      <c r="F217" s="127">
        <f>-PV($B$206,$B$211,SUM('[3]Control Levers Inputs'!$B$16*F170,'[3]Control Levers Inputs'!$B$17*$B181,'[3]Control Levers Inputs'!$B$18*$B$191,'[3]Control Levers Inputs'!$B$19*$B$196,'[3]Control Levers Inputs'!$B$20*$B$201))</f>
        <v>15047.356768299138</v>
      </c>
      <c r="G217" s="127">
        <f>-PV($B$206,$B$211,SUM('[3]Control Levers Inputs'!$B$16*G170,'[3]Control Levers Inputs'!$B$17*$B181,'[3]Control Levers Inputs'!$B$18*$B$191,'[3]Control Levers Inputs'!$B$19*$B$196,'[3]Control Levers Inputs'!$B$20*$B$201))</f>
        <v>14911.421934416119</v>
      </c>
      <c r="H217" s="127">
        <f>-PV($B$206,$B$211,SUM('[3]Control Levers Inputs'!$B$16*H170,'[3]Control Levers Inputs'!$B$17*$B181,'[3]Control Levers Inputs'!$B$18*$B$191,'[3]Control Levers Inputs'!$B$19*$B$196,'[3]Control Levers Inputs'!$B$20*$B$201))</f>
        <v>14782.0266866282</v>
      </c>
      <c r="I217" s="127">
        <f>-PV($B$206,$B$211,SUM('[3]Control Levers Inputs'!$B$16*I170,'[3]Control Levers Inputs'!$B$17*$B181,'[3]Control Levers Inputs'!$B$18*$B$191,'[3]Control Levers Inputs'!$B$19*$B$196,'[3]Control Levers Inputs'!$B$20*$B$201))</f>
        <v>14645.747464820033</v>
      </c>
      <c r="J217" s="127">
        <f>-PV($B$206,$B$211,SUM('[3]Control Levers Inputs'!$B$16*J170,'[3]Control Levers Inputs'!$B$17*$B181,'[3]Control Levers Inputs'!$B$18*$B$191,'[3]Control Levers Inputs'!$B$19*$B$196,'[3]Control Levers Inputs'!$B$20*$B$201))</f>
        <v>14505.312881013941</v>
      </c>
      <c r="K217" s="127">
        <f>-PV($B$206,$B$211,SUM('[3]Control Levers Inputs'!$B$16*K170,'[3]Control Levers Inputs'!$B$17*$B181,'[3]Control Levers Inputs'!$B$18*$B$191,'[3]Control Levers Inputs'!$B$19*$B$196,'[3]Control Levers Inputs'!$B$20*$B$201))</f>
        <v>14600.852146622026</v>
      </c>
      <c r="L217" s="127">
        <f>-PV($B$206,$B$211,SUM('[3]Control Levers Inputs'!$B$16*L170,'[3]Control Levers Inputs'!$B$17*$B181,'[3]Control Levers Inputs'!$B$18*$B$191,'[3]Control Levers Inputs'!$B$19*$B$196,'[3]Control Levers Inputs'!$B$20*$B$201))</f>
        <v>14574.220741904892</v>
      </c>
      <c r="M217" s="127">
        <f>-PV($B$206,$B$211,SUM('[3]Control Levers Inputs'!$B$16*M170,'[3]Control Levers Inputs'!$B$17*$B181,'[3]Control Levers Inputs'!$B$18*$B$191,'[3]Control Levers Inputs'!$B$19*$B$196,'[3]Control Levers Inputs'!$B$20*$B$201))</f>
        <v>14578.391241833593</v>
      </c>
      <c r="N217" s="127">
        <f>-PV($B$206,$B$211,SUM('[3]Control Levers Inputs'!$B$16*N170,'[3]Control Levers Inputs'!$B$17*$B181,'[3]Control Levers Inputs'!$B$18*$B$191,'[3]Control Levers Inputs'!$B$19*$B$196,'[3]Control Levers Inputs'!$B$20*$B$201))</f>
        <v>14556.641819791617</v>
      </c>
      <c r="O217" s="127">
        <f>-PV($B$206,$B$211,SUM('[3]Control Levers Inputs'!$B$16*O170,'[3]Control Levers Inputs'!$B$17*$B181,'[3]Control Levers Inputs'!$B$18*$B$191,'[3]Control Levers Inputs'!$B$19*$B$196,'[3]Control Levers Inputs'!$B$20*$B$201))</f>
        <v>14531.221449536539</v>
      </c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spans="1:27">
      <c r="A218" s="26" t="s">
        <v>277</v>
      </c>
      <c r="B218" s="127">
        <f>-PV($B$206,$B$211,SUM('[3]Control Levers Inputs'!$B$16*C171,'[3]Control Levers Inputs'!$B$17*$B182,'[3]Control Levers Inputs'!$B$18*$B$191,'[3]Control Levers Inputs'!$B$19*$B$196,'[3]Control Levers Inputs'!$B$20*$B$201))</f>
        <v>15800.941504020577</v>
      </c>
      <c r="C218" s="127">
        <f>-PV($B$206,$B$211,SUM('[3]Control Levers Inputs'!$B$16*C171,'[3]Control Levers Inputs'!$B$17*$B182,'[3]Control Levers Inputs'!$B$18*$B$191,'[3]Control Levers Inputs'!$B$19*$B$196,'[3]Control Levers Inputs'!$B$20*$B$201))</f>
        <v>15800.941504020577</v>
      </c>
      <c r="D218" s="127">
        <f>-PV($B$206,$B$211,SUM('[3]Control Levers Inputs'!$B$16*D171,'[3]Control Levers Inputs'!$B$17*$B182,'[3]Control Levers Inputs'!$B$18*$B$191,'[3]Control Levers Inputs'!$B$19*$B$196,'[3]Control Levers Inputs'!$B$20*$B$201))</f>
        <v>15602.301309115743</v>
      </c>
      <c r="E218" s="127">
        <f>-PV($B$206,$B$211,SUM('[3]Control Levers Inputs'!$B$16*E171,'[3]Control Levers Inputs'!$B$17*$B182,'[3]Control Levers Inputs'!$B$18*$B$191,'[3]Control Levers Inputs'!$B$19*$B$196,'[3]Control Levers Inputs'!$B$20*$B$201))</f>
        <v>15420.737162684054</v>
      </c>
      <c r="F218" s="127">
        <f>-PV($B$206,$B$211,SUM('[3]Control Levers Inputs'!$B$16*F171,'[3]Control Levers Inputs'!$B$17*$B182,'[3]Control Levers Inputs'!$B$18*$B$191,'[3]Control Levers Inputs'!$B$19*$B$196,'[3]Control Levers Inputs'!$B$20*$B$201))</f>
        <v>15251.750726300201</v>
      </c>
      <c r="G218" s="127">
        <f>-PV($B$206,$B$211,SUM('[3]Control Levers Inputs'!$B$16*G171,'[3]Control Levers Inputs'!$B$17*$B182,'[3]Control Levers Inputs'!$B$18*$B$191,'[3]Control Levers Inputs'!$B$19*$B$196,'[3]Control Levers Inputs'!$B$20*$B$201))</f>
        <v>15096.141217558925</v>
      </c>
      <c r="H218" s="127">
        <f>-PV($B$206,$B$211,SUM('[3]Control Levers Inputs'!$B$16*H171,'[3]Control Levers Inputs'!$B$17*$B182,'[3]Control Levers Inputs'!$B$18*$B$191,'[3]Control Levers Inputs'!$B$19*$B$196,'[3]Control Levers Inputs'!$B$20*$B$201))</f>
        <v>14952.380738681884</v>
      </c>
      <c r="I218" s="127">
        <f>-PV($B$206,$B$211,SUM('[3]Control Levers Inputs'!$B$16*I171,'[3]Control Levers Inputs'!$B$17*$B182,'[3]Control Levers Inputs'!$B$18*$B$191,'[3]Control Levers Inputs'!$B$19*$B$196,'[3]Control Levers Inputs'!$B$20*$B$201))</f>
        <v>14819.16554412808</v>
      </c>
      <c r="J218" s="127">
        <f>-PV($B$206,$B$211,SUM('[3]Control Levers Inputs'!$B$16*J171,'[3]Control Levers Inputs'!$B$17*$B182,'[3]Control Levers Inputs'!$B$18*$B$191,'[3]Control Levers Inputs'!$B$19*$B$196,'[3]Control Levers Inputs'!$B$20*$B$201))</f>
        <v>14695.376389188514</v>
      </c>
      <c r="K218" s="127">
        <f>-PV($B$206,$B$211,SUM('[3]Control Levers Inputs'!$B$16*K171,'[3]Control Levers Inputs'!$B$17*$B182,'[3]Control Levers Inputs'!$B$18*$B$191,'[3]Control Levers Inputs'!$B$19*$B$196,'[3]Control Levers Inputs'!$B$20*$B$201))</f>
        <v>14569.709953906779</v>
      </c>
      <c r="L218" s="127">
        <f>-PV($B$206,$B$211,SUM('[3]Control Levers Inputs'!$B$16*L171,'[3]Control Levers Inputs'!$B$17*$B182,'[3]Control Levers Inputs'!$B$18*$B$191,'[3]Control Levers Inputs'!$B$19*$B$196,'[3]Control Levers Inputs'!$B$20*$B$201))</f>
        <v>14453.145380245718</v>
      </c>
      <c r="M218" s="127">
        <f>-PV($B$206,$B$211,SUM('[3]Control Levers Inputs'!$B$16*M171,'[3]Control Levers Inputs'!$B$17*$B182,'[3]Control Levers Inputs'!$B$18*$B$191,'[3]Control Levers Inputs'!$B$19*$B$196,'[3]Control Levers Inputs'!$B$20*$B$201))</f>
        <v>14344.728372851559</v>
      </c>
      <c r="N218" s="127">
        <f>-PV($B$206,$B$211,SUM('[3]Control Levers Inputs'!$B$16*N171,'[3]Control Levers Inputs'!$B$17*$B182,'[3]Control Levers Inputs'!$B$18*$B$191,'[3]Control Levers Inputs'!$B$19*$B$196,'[3]Control Levers Inputs'!$B$20*$B$201))</f>
        <v>14243.633537075733</v>
      </c>
      <c r="O218" s="127">
        <f>-PV($B$206,$B$211,SUM('[3]Control Levers Inputs'!$B$16*O171,'[3]Control Levers Inputs'!$B$17*$B182,'[3]Control Levers Inputs'!$B$18*$B$191,'[3]Control Levers Inputs'!$B$19*$B$196,'[3]Control Levers Inputs'!$B$20*$B$201))</f>
        <v>14149.143325951531</v>
      </c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spans="1:27">
      <c r="A219" s="26" t="s">
        <v>278</v>
      </c>
      <c r="B219" s="127">
        <f>-PV($B$206,$B$211,SUM('[3]Control Levers Inputs'!$B$16*B172,'[3]Control Levers Inputs'!$B$17*$B183,'[3]Control Levers Inputs'!$B$18*$B$191,'[3]Control Levers Inputs'!$B$19*$B$196,'[3]Control Levers Inputs'!$B$20*$B$201))</f>
        <v>17474.648278527446</v>
      </c>
      <c r="C219" s="127">
        <f>-PV($B$206,$B$211,SUM('[3]Control Levers Inputs'!$B$16*C172,'[3]Control Levers Inputs'!$B$17*$B183,'[3]Control Levers Inputs'!$B$18*$B$191,'[3]Control Levers Inputs'!$B$19*$B$196,'[3]Control Levers Inputs'!$B$20*$B$201))</f>
        <v>16907.39216753533</v>
      </c>
      <c r="D219" s="127">
        <f>-PV($B$206,$B$211,SUM('[3]Control Levers Inputs'!$B$16*D172,'[3]Control Levers Inputs'!$B$17*$B183,'[3]Control Levers Inputs'!$B$18*$B$191,'[3]Control Levers Inputs'!$B$19*$B$196,'[3]Control Levers Inputs'!$B$20*$B$201))</f>
        <v>16707.685015777017</v>
      </c>
      <c r="E219" s="127">
        <f>-PV($B$206,$B$211,SUM('[3]Control Levers Inputs'!$B$16*E172,'[3]Control Levers Inputs'!$B$17*$B183,'[3]Control Levers Inputs'!$B$18*$B$191,'[3]Control Levers Inputs'!$B$19*$B$196,'[3]Control Levers Inputs'!$B$20*$B$201))</f>
        <v>16475.620536985662</v>
      </c>
      <c r="F219" s="127">
        <f>-PV($B$206,$B$211,SUM('[3]Control Levers Inputs'!$B$16*F172,'[3]Control Levers Inputs'!$B$17*$B183,'[3]Control Levers Inputs'!$B$18*$B$191,'[3]Control Levers Inputs'!$B$19*$B$196,'[3]Control Levers Inputs'!$B$20*$B$201))</f>
        <v>16287.785307438182</v>
      </c>
      <c r="G219" s="127">
        <f>-PV($B$206,$B$211,SUM('[3]Control Levers Inputs'!$B$16*G172,'[3]Control Levers Inputs'!$B$17*$B183,'[3]Control Levers Inputs'!$B$18*$B$191,'[3]Control Levers Inputs'!$B$19*$B$196,'[3]Control Levers Inputs'!$B$20*$B$201))</f>
        <v>16107.004353632175</v>
      </c>
      <c r="H219" s="127">
        <f>-PV($B$206,$B$211,SUM('[3]Control Levers Inputs'!$B$16*H172,'[3]Control Levers Inputs'!$B$17*$B183,'[3]Control Levers Inputs'!$B$18*$B$191,'[3]Control Levers Inputs'!$B$19*$B$196,'[3]Control Levers Inputs'!$B$20*$B$201))</f>
        <v>15925.621667077836</v>
      </c>
      <c r="I219" s="127">
        <f>-PV($B$206,$B$211,SUM('[3]Control Levers Inputs'!$B$16*I172,'[3]Control Levers Inputs'!$B$17*$B183,'[3]Control Levers Inputs'!$B$18*$B$191,'[3]Control Levers Inputs'!$B$19*$B$196,'[3]Control Levers Inputs'!$B$20*$B$201))</f>
        <v>15944.453252962801</v>
      </c>
      <c r="J219" s="127">
        <f>-PV($B$206,$B$211,SUM('[3]Control Levers Inputs'!$B$16*J172,'[3]Control Levers Inputs'!$B$17*$B183,'[3]Control Levers Inputs'!$B$18*$B$191,'[3]Control Levers Inputs'!$B$19*$B$196,'[3]Control Levers Inputs'!$B$20*$B$201))</f>
        <v>15950.493287342299</v>
      </c>
      <c r="K219" s="127">
        <f>-PV($B$206,$B$211,SUM('[3]Control Levers Inputs'!$B$16*K172,'[3]Control Levers Inputs'!$B$17*$B183,'[3]Control Levers Inputs'!$B$18*$B$191,'[3]Control Levers Inputs'!$B$19*$B$196,'[3]Control Levers Inputs'!$B$20*$B$201))</f>
        <v>16041.714458196619</v>
      </c>
      <c r="L219" s="127">
        <f>-PV($B$206,$B$211,SUM('[3]Control Levers Inputs'!$B$16*L172,'[3]Control Levers Inputs'!$B$17*$B183,'[3]Control Levers Inputs'!$B$18*$B$191,'[3]Control Levers Inputs'!$B$19*$B$196,'[3]Control Levers Inputs'!$B$20*$B$201))</f>
        <v>16054.63468211367</v>
      </c>
      <c r="M219" s="127">
        <f>-PV($B$206,$B$211,SUM('[3]Control Levers Inputs'!$B$16*M172,'[3]Control Levers Inputs'!$B$17*$B183,'[3]Control Levers Inputs'!$B$18*$B$191,'[3]Control Levers Inputs'!$B$19*$B$196,'[3]Control Levers Inputs'!$B$20*$B$201))</f>
        <v>16080.338888570797</v>
      </c>
      <c r="N219" s="127">
        <f>-PV($B$206,$B$211,SUM('[3]Control Levers Inputs'!$B$16*N172,'[3]Control Levers Inputs'!$B$17*$B183,'[3]Control Levers Inputs'!$B$18*$B$191,'[3]Control Levers Inputs'!$B$19*$B$196,'[3]Control Levers Inputs'!$B$20*$B$201))</f>
        <v>16085.799897098128</v>
      </c>
      <c r="O219" s="127">
        <f>-PV($B$206,$B$211,SUM('[3]Control Levers Inputs'!$B$16*O172,'[3]Control Levers Inputs'!$B$17*$B183,'[3]Control Levers Inputs'!$B$18*$B$191,'[3]Control Levers Inputs'!$B$19*$B$196,'[3]Control Levers Inputs'!$B$20*$B$201))</f>
        <v>16108.711155327139</v>
      </c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>
      <c r="A220" s="26" t="s">
        <v>279</v>
      </c>
      <c r="B220" s="127">
        <f>-PV($B$206,$B$211,SUM('[3]Control Levers Inputs'!$B$16*B173,'[3]Control Levers Inputs'!$B$17*$B184,'[3]Control Levers Inputs'!$B$18*$B$191,'[3]Control Levers Inputs'!$B$19*$B$196,'[3]Control Levers Inputs'!$B$20*$B$201))</f>
        <v>13548.394718531736</v>
      </c>
      <c r="C220" s="127">
        <f>-PV($B$206,$B$211,SUM('[3]Control Levers Inputs'!$B$16*C173,'[3]Control Levers Inputs'!$B$17*$B184,'[3]Control Levers Inputs'!$B$18*$B$191,'[3]Control Levers Inputs'!$B$19*$B$196,'[3]Control Levers Inputs'!$B$20*$B$201))</f>
        <v>13548.394718531736</v>
      </c>
      <c r="D220" s="127">
        <f>-PV($B$206,$B$211,SUM('[3]Control Levers Inputs'!$B$16*D173,'[3]Control Levers Inputs'!$B$17*$B184,'[3]Control Levers Inputs'!$B$18*$B$191,'[3]Control Levers Inputs'!$B$19*$B$196,'[3]Control Levers Inputs'!$B$20*$B$201))</f>
        <v>13443.134342866941</v>
      </c>
      <c r="E220" s="127">
        <f>-PV($B$206,$B$211,SUM('[3]Control Levers Inputs'!$B$16*E173,'[3]Control Levers Inputs'!$B$17*$B184,'[3]Control Levers Inputs'!$B$18*$B$191,'[3]Control Levers Inputs'!$B$19*$B$196,'[3]Control Levers Inputs'!$B$20*$B$201))</f>
        <v>13345.28003922151</v>
      </c>
      <c r="F220" s="127">
        <f>-PV($B$206,$B$211,SUM('[3]Control Levers Inputs'!$B$16*F173,'[3]Control Levers Inputs'!$B$17*$B184,'[3]Control Levers Inputs'!$B$18*$B$191,'[3]Control Levers Inputs'!$B$19*$B$196,'[3]Control Levers Inputs'!$B$20*$B$201))</f>
        <v>13212.260056940437</v>
      </c>
      <c r="G220" s="127">
        <f>-PV($B$206,$B$211,SUM('[3]Control Levers Inputs'!$B$16*G173,'[3]Control Levers Inputs'!$B$17*$B184,'[3]Control Levers Inputs'!$B$18*$B$191,'[3]Control Levers Inputs'!$B$19*$B$196,'[3]Control Levers Inputs'!$B$20*$B$201))</f>
        <v>13087.336786089059</v>
      </c>
      <c r="H220" s="127">
        <f>-PV($B$206,$B$211,SUM('[3]Control Levers Inputs'!$B$16*H173,'[3]Control Levers Inputs'!$B$17*$B184,'[3]Control Levers Inputs'!$B$18*$B$191,'[3]Control Levers Inputs'!$B$19*$B$196,'[3]Control Levers Inputs'!$B$20*$B$201))</f>
        <v>12969.448004508211</v>
      </c>
      <c r="I220" s="127">
        <f>-PV($B$206,$B$211,SUM('[3]Control Levers Inputs'!$B$16*I173,'[3]Control Levers Inputs'!$B$17*$B184,'[3]Control Levers Inputs'!$B$18*$B$191,'[3]Control Levers Inputs'!$B$19*$B$196,'[3]Control Levers Inputs'!$B$20*$B$201))</f>
        <v>12857.709511504734</v>
      </c>
      <c r="J220" s="127">
        <f>-PV($B$206,$B$211,SUM('[3]Control Levers Inputs'!$B$16*J173,'[3]Control Levers Inputs'!$B$17*$B184,'[3]Control Levers Inputs'!$B$18*$B$191,'[3]Control Levers Inputs'!$B$19*$B$196,'[3]Control Levers Inputs'!$B$20*$B$201))</f>
        <v>12751.379333537134</v>
      </c>
      <c r="K220" s="127">
        <f>-PV($B$206,$B$211,SUM('[3]Control Levers Inputs'!$B$16*K173,'[3]Control Levers Inputs'!$B$17*$B184,'[3]Control Levers Inputs'!$B$18*$B$191,'[3]Control Levers Inputs'!$B$19*$B$196,'[3]Control Levers Inputs'!$B$20*$B$201))</f>
        <v>12690.621024538568</v>
      </c>
      <c r="L220" s="127">
        <f>-PV($B$206,$B$211,SUM('[3]Control Levers Inputs'!$B$16*L173,'[3]Control Levers Inputs'!$B$17*$B184,'[3]Control Levers Inputs'!$B$18*$B$191,'[3]Control Levers Inputs'!$B$19*$B$196,'[3]Control Levers Inputs'!$B$20*$B$201))</f>
        <v>12634.046333285674</v>
      </c>
      <c r="M220" s="127">
        <f>-PV($B$206,$B$211,SUM('[3]Control Levers Inputs'!$B$16*M173,'[3]Control Levers Inputs'!$B$17*$B184,'[3]Control Levers Inputs'!$B$18*$B$191,'[3]Control Levers Inputs'!$B$19*$B$196,'[3]Control Levers Inputs'!$B$20*$B$201))</f>
        <v>12581.20488026278</v>
      </c>
      <c r="N220" s="127">
        <f>-PV($B$206,$B$211,SUM('[3]Control Levers Inputs'!$B$16*N173,'[3]Control Levers Inputs'!$B$17*$B184,'[3]Control Levers Inputs'!$B$18*$B$191,'[3]Control Levers Inputs'!$B$19*$B$196,'[3]Control Levers Inputs'!$B$20*$B$201))</f>
        <v>12531.708692869608</v>
      </c>
      <c r="O220" s="127">
        <f>-PV($B$206,$B$211,SUM('[3]Control Levers Inputs'!$B$16*O173,'[3]Control Levers Inputs'!$B$17*$B184,'[3]Control Levers Inputs'!$B$18*$B$191,'[3]Control Levers Inputs'!$B$19*$B$196,'[3]Control Levers Inputs'!$B$20*$B$201))</f>
        <v>12485.22175805046</v>
      </c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</row>
    <row r="221" spans="1:27">
      <c r="A221" s="26" t="s">
        <v>280</v>
      </c>
      <c r="B221" s="127">
        <f>-PV($B$206,$B$211,SUM('[3]Control Levers Inputs'!$B$16*B174,'[3]Control Levers Inputs'!$B$17*$B185,'[3]Control Levers Inputs'!$B$18*$B$191,'[3]Control Levers Inputs'!$B$19*$B$196,'[3]Control Levers Inputs'!$B$20*$B$201))</f>
        <v>15672.390576579373</v>
      </c>
      <c r="C221" s="127">
        <f>-PV($B$206,$B$211,SUM('[3]Control Levers Inputs'!$B$16*C174,'[3]Control Levers Inputs'!$B$17*$B185,'[3]Control Levers Inputs'!$B$18*$B$191,'[3]Control Levers Inputs'!$B$19*$B$196,'[3]Control Levers Inputs'!$B$20*$B$201))</f>
        <v>15405.61860700205</v>
      </c>
      <c r="D221" s="127">
        <f>-PV($B$206,$B$211,SUM('[3]Control Levers Inputs'!$B$16*D174,'[3]Control Levers Inputs'!$B$17*$B185,'[3]Control Levers Inputs'!$B$18*$B$191,'[3]Control Levers Inputs'!$B$19*$B$196,'[3]Control Levers Inputs'!$B$20*$B$201))</f>
        <v>15385.30350390107</v>
      </c>
      <c r="E221" s="127">
        <f>-PV($B$206,$B$211,SUM('[3]Control Levers Inputs'!$B$16*E174,'[3]Control Levers Inputs'!$B$17*$B185,'[3]Control Levers Inputs'!$B$18*$B$191,'[3]Control Levers Inputs'!$B$19*$B$196,'[3]Control Levers Inputs'!$B$20*$B$201))</f>
        <v>15343.023263244562</v>
      </c>
      <c r="F221" s="127">
        <f>-PV($B$206,$B$211,SUM('[3]Control Levers Inputs'!$B$16*F174,'[3]Control Levers Inputs'!$B$17*$B185,'[3]Control Levers Inputs'!$B$18*$B$191,'[3]Control Levers Inputs'!$B$19*$B$196,'[3]Control Levers Inputs'!$B$20*$B$201))</f>
        <v>15351.265866551927</v>
      </c>
      <c r="G221" s="127">
        <f>-PV($B$206,$B$211,SUM('[3]Control Levers Inputs'!$B$16*G174,'[3]Control Levers Inputs'!$B$17*$B185,'[3]Control Levers Inputs'!$B$18*$B$191,'[3]Control Levers Inputs'!$B$19*$B$196,'[3]Control Levers Inputs'!$B$20*$B$201))</f>
        <v>15403.794486343579</v>
      </c>
      <c r="H221" s="127">
        <f>-PV($B$206,$B$211,SUM('[3]Control Levers Inputs'!$B$16*H174,'[3]Control Levers Inputs'!$B$17*$B185,'[3]Control Levers Inputs'!$B$18*$B$191,'[3]Control Levers Inputs'!$B$19*$B$196,'[3]Control Levers Inputs'!$B$20*$B$201))</f>
        <v>15475.673166149258</v>
      </c>
      <c r="I221" s="127">
        <f>-PV($B$206,$B$211,SUM('[3]Control Levers Inputs'!$B$16*I174,'[3]Control Levers Inputs'!$B$17*$B185,'[3]Control Levers Inputs'!$B$18*$B$191,'[3]Control Levers Inputs'!$B$19*$B$196,'[3]Control Levers Inputs'!$B$20*$B$201))</f>
        <v>15522.419096384592</v>
      </c>
      <c r="J221" s="127">
        <f>-PV($B$206,$B$211,SUM('[3]Control Levers Inputs'!$B$16*J174,'[3]Control Levers Inputs'!$B$17*$B185,'[3]Control Levers Inputs'!$B$18*$B$191,'[3]Control Levers Inputs'!$B$19*$B$196,'[3]Control Levers Inputs'!$B$20*$B$201))</f>
        <v>15570.97779383032</v>
      </c>
      <c r="K221" s="127">
        <f>-PV($B$206,$B$211,SUM('[3]Control Levers Inputs'!$B$16*K174,'[3]Control Levers Inputs'!$B$17*$B185,'[3]Control Levers Inputs'!$B$18*$B$191,'[3]Control Levers Inputs'!$B$19*$B$196,'[3]Control Levers Inputs'!$B$20*$B$201))</f>
        <v>15666.286205994073</v>
      </c>
      <c r="L221" s="127">
        <f>-PV($B$206,$B$211,SUM('[3]Control Levers Inputs'!$B$16*L174,'[3]Control Levers Inputs'!$B$17*$B185,'[3]Control Levers Inputs'!$B$18*$B$191,'[3]Control Levers Inputs'!$B$19*$B$196,'[3]Control Levers Inputs'!$B$20*$B$201))</f>
        <v>15703.067593296311</v>
      </c>
      <c r="M221" s="127">
        <f>-PV($B$206,$B$211,SUM('[3]Control Levers Inputs'!$B$16*M174,'[3]Control Levers Inputs'!$B$17*$B185,'[3]Control Levers Inputs'!$B$18*$B$191,'[3]Control Levers Inputs'!$B$19*$B$196,'[3]Control Levers Inputs'!$B$20*$B$201))</f>
        <v>15751.573307984319</v>
      </c>
      <c r="N221" s="127">
        <f>-PV($B$206,$B$211,SUM('[3]Control Levers Inputs'!$B$16*N174,'[3]Control Levers Inputs'!$B$17*$B185,'[3]Control Levers Inputs'!$B$18*$B$191,'[3]Control Levers Inputs'!$B$19*$B$196,'[3]Control Levers Inputs'!$B$20*$B$201))</f>
        <v>15771.006626617616</v>
      </c>
      <c r="O221" s="127">
        <f>-PV($B$206,$B$211,SUM('[3]Control Levers Inputs'!$B$16*O174,'[3]Control Levers Inputs'!$B$17*$B185,'[3]Control Levers Inputs'!$B$18*$B$191,'[3]Control Levers Inputs'!$B$19*$B$196,'[3]Control Levers Inputs'!$B$20*$B$201))</f>
        <v>15784.63076431574</v>
      </c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</row>
    <row r="222" spans="1:27">
      <c r="A222" s="26" t="s">
        <v>281</v>
      </c>
      <c r="B222" s="127">
        <f>-PV($B$206,$B$211,SUM('[3]Control Levers Inputs'!$B$16*B175,'[3]Control Levers Inputs'!$B$17*$B186,'[3]Control Levers Inputs'!$B$18*$B$191,'[3]Control Levers Inputs'!$B$19*$B$196,'[3]Control Levers Inputs'!$B$20*$B$201))</f>
        <v>19002.664259701778</v>
      </c>
      <c r="C222" s="127">
        <f>-PV($B$206,$B$211,SUM('[3]Control Levers Inputs'!$B$16*C175,'[3]Control Levers Inputs'!$B$17*$B186,'[3]Control Levers Inputs'!$B$18*$B$191,'[3]Control Levers Inputs'!$B$19*$B$196,'[3]Control Levers Inputs'!$B$20*$B$201))</f>
        <v>18226.239790216547</v>
      </c>
      <c r="D222" s="127">
        <f>-PV($B$206,$B$211,SUM('[3]Control Levers Inputs'!$B$16*D175,'[3]Control Levers Inputs'!$B$17*$B186,'[3]Control Levers Inputs'!$B$18*$B$191,'[3]Control Levers Inputs'!$B$19*$B$196,'[3]Control Levers Inputs'!$B$20*$B$201))</f>
        <v>17449.853165558248</v>
      </c>
      <c r="E222" s="127">
        <f>-PV($B$206,$B$211,SUM('[3]Control Levers Inputs'!$B$16*E175,'[3]Control Levers Inputs'!$B$17*$B186,'[3]Control Levers Inputs'!$B$18*$B$191,'[3]Control Levers Inputs'!$B$19*$B$196,'[3]Control Levers Inputs'!$B$20*$B$201))</f>
        <v>16661.204816971647</v>
      </c>
      <c r="F222" s="127">
        <f>-PV($B$206,$B$211,SUM('[3]Control Levers Inputs'!$B$16*F175,'[3]Control Levers Inputs'!$B$17*$B186,'[3]Control Levers Inputs'!$B$18*$B$191,'[3]Control Levers Inputs'!$B$19*$B$196,'[3]Control Levers Inputs'!$B$20*$B$201))</f>
        <v>15868.31784776785</v>
      </c>
      <c r="G222" s="127">
        <f>-PV($B$206,$B$211,SUM('[3]Control Levers Inputs'!$B$16*G175,'[3]Control Levers Inputs'!$B$17*$B186,'[3]Control Levers Inputs'!$B$18*$B$191,'[3]Control Levers Inputs'!$B$19*$B$196,'[3]Control Levers Inputs'!$B$20*$B$201))</f>
        <v>15101.468119498239</v>
      </c>
      <c r="H222" s="127">
        <f>-PV($B$206,$B$211,SUM('[3]Control Levers Inputs'!$B$16*H175,'[3]Control Levers Inputs'!$B$17*$B186,'[3]Control Levers Inputs'!$B$18*$B$191,'[3]Control Levers Inputs'!$B$19*$B$196,'[3]Control Levers Inputs'!$B$20*$B$201))</f>
        <v>14330.799848190461</v>
      </c>
      <c r="I222" s="127">
        <f>-PV($B$206,$B$211,SUM('[3]Control Levers Inputs'!$B$16*I175,'[3]Control Levers Inputs'!$B$17*$B186,'[3]Control Levers Inputs'!$B$18*$B$191,'[3]Control Levers Inputs'!$B$19*$B$196,'[3]Control Levers Inputs'!$B$20*$B$201))</f>
        <v>13558.708611389773</v>
      </c>
      <c r="J222" s="127">
        <f>-PV($B$206,$B$211,SUM('[3]Control Levers Inputs'!$B$16*J175,'[3]Control Levers Inputs'!$B$17*$B186,'[3]Control Levers Inputs'!$B$18*$B$191,'[3]Control Levers Inputs'!$B$19*$B$196,'[3]Control Levers Inputs'!$B$20*$B$201))</f>
        <v>12783.972021186028</v>
      </c>
      <c r="K222" s="127">
        <f>-PV($B$206,$B$211,SUM('[3]Control Levers Inputs'!$B$16*K175,'[3]Control Levers Inputs'!$B$17*$B186,'[3]Control Levers Inputs'!$B$18*$B$191,'[3]Control Levers Inputs'!$B$19*$B$196,'[3]Control Levers Inputs'!$B$20*$B$201))</f>
        <v>12734.81537547466</v>
      </c>
      <c r="L222" s="127">
        <f>-PV($B$206,$B$211,SUM('[3]Control Levers Inputs'!$B$16*L175,'[3]Control Levers Inputs'!$B$17*$B186,'[3]Control Levers Inputs'!$B$18*$B$191,'[3]Control Levers Inputs'!$B$19*$B$196,'[3]Control Levers Inputs'!$B$20*$B$201))</f>
        <v>12697.716091626135</v>
      </c>
      <c r="M222" s="127">
        <f>-PV($B$206,$B$211,SUM('[3]Control Levers Inputs'!$B$16*M175,'[3]Control Levers Inputs'!$B$17*$B186,'[3]Control Levers Inputs'!$B$18*$B$191,'[3]Control Levers Inputs'!$B$19*$B$196,'[3]Control Levers Inputs'!$B$20*$B$201))</f>
        <v>12657.827644032186</v>
      </c>
      <c r="N222" s="127">
        <f>-PV($B$206,$B$211,SUM('[3]Control Levers Inputs'!$B$16*N175,'[3]Control Levers Inputs'!$B$17*$B186,'[3]Control Levers Inputs'!$B$18*$B$191,'[3]Control Levers Inputs'!$B$19*$B$196,'[3]Control Levers Inputs'!$B$20*$B$201))</f>
        <v>12620.656455012475</v>
      </c>
      <c r="O222" s="127">
        <f>-PV($B$206,$B$211,SUM('[3]Control Levers Inputs'!$B$16*O175,'[3]Control Levers Inputs'!$B$17*$B186,'[3]Control Levers Inputs'!$B$18*$B$191,'[3]Control Levers Inputs'!$B$19*$B$196,'[3]Control Levers Inputs'!$B$20*$B$201))</f>
        <v>12583.23170565227</v>
      </c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</row>
  </sheetData>
  <mergeCells count="27">
    <mergeCell ref="A145:B145"/>
    <mergeCell ref="A146:B146"/>
    <mergeCell ref="A147:A152"/>
    <mergeCell ref="AD5:AD6"/>
    <mergeCell ref="AE5:AE6"/>
    <mergeCell ref="A131:A134"/>
    <mergeCell ref="A135:A138"/>
    <mergeCell ref="A139:A142"/>
    <mergeCell ref="A143:B143"/>
    <mergeCell ref="X5:X6"/>
    <mergeCell ref="Y5:Y6"/>
    <mergeCell ref="Z5:Z6"/>
    <mergeCell ref="AA5:AA6"/>
    <mergeCell ref="AB5:AB6"/>
    <mergeCell ref="AC5:AC6"/>
    <mergeCell ref="Q5:Q6"/>
    <mergeCell ref="S5:S6"/>
    <mergeCell ref="T5:T6"/>
    <mergeCell ref="U5:U6"/>
    <mergeCell ref="V5:V6"/>
    <mergeCell ref="W5:W6"/>
    <mergeCell ref="R1:R3"/>
    <mergeCell ref="A2:A3"/>
    <mergeCell ref="B2:B3"/>
    <mergeCell ref="C2:F2"/>
    <mergeCell ref="G2:J2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E15" sqref="E15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'ICCT PV Discounted Annual Costs'!B180</f>
        <v>362.56922832491671</v>
      </c>
      <c r="C2" s="5">
        <f>LDVs!$M$2</f>
        <v>1146.6070044711444</v>
      </c>
      <c r="D2" s="5">
        <f>'ICCT PV Discounted Annual Costs'!B182</f>
        <v>704.99572174289358</v>
      </c>
      <c r="E2" s="5">
        <f>LDVs!$M$2</f>
        <v>1146.6070044711444</v>
      </c>
      <c r="F2" s="5">
        <f>'ICCT PV Discounted Annual Costs'!B184</f>
        <v>503.56837267349533</v>
      </c>
      <c r="G2" s="5">
        <f>LDVs!$M$2</f>
        <v>1146.6070044711444</v>
      </c>
      <c r="H2" s="5">
        <f>'ICCT PV Discounted Annual Costs'!B186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LDVs</vt:lpstr>
      <vt:lpstr>Cost Data</vt:lpstr>
      <vt:lpstr>BAADTbVT-passengers</vt:lpstr>
      <vt:lpstr>BAADTbVT-freight</vt:lpstr>
      <vt:lpstr>ICCT PV Discounted Annual Costs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2017-06-22T21:46:10Z</dcterms:created>
  <dcterms:modified xsi:type="dcterms:W3CDTF">2023-01-31T21:44:16Z</dcterms:modified>
</cp:coreProperties>
</file>