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Users\dobrien\Dropbox (Energy Innovation)\Desktop\Models\State Models\eps-virginia\InputData\trans\BNVP\"/>
    </mc:Choice>
  </mc:AlternateContent>
  <xr:revisionPtr revIDLastSave="0" documentId="13_ncr:1_{6A82443E-BBFB-4ABB-8888-96DF5654D859}" xr6:coauthVersionLast="47" xr6:coauthVersionMax="47" xr10:uidLastSave="{00000000-0000-0000-0000-000000000000}"/>
  <bookViews>
    <workbookView xWindow="58350" yWindow="570" windowWidth="23550" windowHeight="15060" activeTab="32" xr2:uid="{A6C0074D-B751-45E1-970C-BFD3304E04F6}"/>
  </bookViews>
  <sheets>
    <sheet name="About" sheetId="1" r:id="rId1"/>
    <sheet name="AEO 2022 38 Raw" sheetId="51" state="hidden" r:id="rId2"/>
    <sheet name="AEO 2022 38" sheetId="44" state="hidden" r:id="rId3"/>
    <sheet name="AEO 2022 39 Raw" sheetId="52" state="hidden" r:id="rId4"/>
    <sheet name="AEO 2022 39" sheetId="45" state="hidden" r:id="rId5"/>
    <sheet name="AEO 2022 42 Raw" sheetId="53" state="hidden" r:id="rId6"/>
    <sheet name="AEO 2022 42" sheetId="46" state="hidden" r:id="rId7"/>
    <sheet name="AEO 2022 44 Raw" sheetId="54" state="hidden" r:id="rId8"/>
    <sheet name="AEO 2022 44" sheetId="47" state="hidden" r:id="rId9"/>
    <sheet name="AEO 2022 49 Raw" sheetId="55" state="hidden" r:id="rId10"/>
    <sheet name="AEO 2022 49" sheetId="48" state="hidden" r:id="rId11"/>
    <sheet name="AEO 2022 52 Raw" sheetId="56" state="hidden" r:id="rId12"/>
    <sheet name="AEO 2022 52" sheetId="49" state="hidden" r:id="rId13"/>
    <sheet name="AEO 2021 38" sheetId="41" state="hidden" r:id="rId14"/>
    <sheet name="AEO 2021 39" sheetId="26" state="hidden" r:id="rId15"/>
    <sheet name="AEO 2021 42" sheetId="27" state="hidden" r:id="rId16"/>
    <sheet name="AEO 2021 44" sheetId="39" state="hidden" r:id="rId17"/>
    <sheet name="AEO 2021 49" sheetId="38" state="hidden" r:id="rId18"/>
    <sheet name="AEO 2021 52" sheetId="19" state="hidden" r:id="rId19"/>
    <sheet name="NREL_ATB_2020" sheetId="42" state="hidden" r:id="rId20"/>
    <sheet name="NREL Calcs" sheetId="43" state="hidden" r:id="rId21"/>
    <sheet name="LDV Cost Calcs" sheetId="40" state="hidden" r:id="rId22"/>
    <sheet name="PHEV Price Calcs" sheetId="30" state="hidden" r:id="rId23"/>
    <sheet name="CARB ACT ISOR" sheetId="36" state="hidden" r:id="rId24"/>
    <sheet name="LDV Shares" sheetId="50" state="hidden" r:id="rId25"/>
    <sheet name="Hydrogen Vehicle Calcs" sheetId="31" state="hidden" r:id="rId26"/>
    <sheet name="Freight HDVs" sheetId="33" state="hidden" r:id="rId27"/>
    <sheet name="Passenger Aircraft" sheetId="22" state="hidden" r:id="rId28"/>
    <sheet name="Ships" sheetId="25" state="hidden" r:id="rId29"/>
    <sheet name="Motorbikes" sheetId="23" state="hidden" r:id="rId30"/>
    <sheet name="EPS BNVP-LDVs-psgr" sheetId="59" r:id="rId31"/>
    <sheet name="New PV Purchase Prices" sheetId="58" r:id="rId32"/>
    <sheet name="BNVP-LDVs-psgr" sheetId="2" r:id="rId33"/>
    <sheet name="BNVP-LDVs-frgt" sheetId="8" r:id="rId34"/>
    <sheet name="BNVP-HDVs-psgr" sheetId="9" r:id="rId35"/>
    <sheet name="BNVP-HDVs-frgt" sheetId="10" r:id="rId36"/>
    <sheet name="BNVP-aircraft-psgr" sheetId="11" r:id="rId37"/>
    <sheet name="BNVP-aircraft-frgt" sheetId="12" r:id="rId38"/>
    <sheet name="BNVP-rail-psgr" sheetId="13" r:id="rId39"/>
    <sheet name="BNVP-rail-frgt" sheetId="14" r:id="rId40"/>
    <sheet name="BNVP-ships-psgr" sheetId="15" r:id="rId41"/>
    <sheet name="BNVP-ships-frgt" sheetId="16" r:id="rId42"/>
    <sheet name="BNVP-motorbikes-psgr" sheetId="17" r:id="rId43"/>
    <sheet name="BNVP-motorbikes-frgt" sheetId="18" r:id="rId44"/>
  </sheets>
  <externalReferences>
    <externalReference r:id="rId45"/>
    <externalReference r:id="rId46"/>
    <externalReference r:id="rId47"/>
    <externalReference r:id="rId48"/>
    <externalReference r:id="rId49"/>
    <externalReference r:id="rId50"/>
    <externalReference r:id="rId51"/>
    <externalReference r:id="rId52"/>
    <externalReference r:id="rId53"/>
  </externalReferences>
  <definedNames>
    <definedName name="_Fill" hidden="1">#REF!</definedName>
    <definedName name="_xlnm._FilterDatabase" localSheetId="19" hidden="1">NREL_ATB_2020!$A$1:$L$253</definedName>
    <definedName name="_xlnm._FilterDatabase" hidden="1">#REF!</definedName>
    <definedName name="_Key1" hidden="1">#REF!</definedName>
    <definedName name="_Order1" hidden="1">255</definedName>
    <definedName name="_Sort" hidden="1">#REF!</definedName>
    <definedName name="_Table2_In1" hidden="1">#REF!</definedName>
    <definedName name="_Table2_Out" hidden="1">#REF!</definedName>
    <definedName name="a" hidden="1">#REF!</definedName>
    <definedName name="abc" hidden="1">#REF!</definedName>
    <definedName name="ACCII">'[1]Control Levers Inputs'!$B$9</definedName>
    <definedName name="AGI_Cap2">'[1]Control Levers Inputs'!#REF!</definedName>
    <definedName name="aq" hidden="1">{#N/A,#N/A,FALSE,"FRPRD"}</definedName>
    <definedName name="asdf">[2]About!$A$113</definedName>
    <definedName name="b" hidden="1">{#N/A,#N/A,FALSE,"F-YLDS";#N/A,#N/A,FALSE,"ASP";#N/A,#N/A,FALSE,"FRPRD"}</definedName>
    <definedName name="bb_M0FDOTAzRTVBMTZBNDc2RE" hidden="1">#REF!</definedName>
    <definedName name="bb_MjFEQUQ5MEZEQzU1NEE1RE" hidden="1">[3]Data!#REF!</definedName>
    <definedName name="bb_MTk0NDE5QTI2NTVBNDM0Mz" hidden="1">#REF!</definedName>
    <definedName name="bb_QTUwQ0MzMThGRUY4NDdFNj" hidden="1">[4]CS9!#REF!</definedName>
    <definedName name="bb_RTRDMjFDM0I3NzRDNDAxQT" hidden="1">#REF!</definedName>
    <definedName name="cd" hidden="1">{#N/A,#N/A,FALSE,"FRPRD"}</definedName>
    <definedName name="cpi_2010to2012" localSheetId="30">[5]About!#REF!</definedName>
    <definedName name="cpi_2010to2012" localSheetId="24">About!#REF!</definedName>
    <definedName name="cpi_2010to2012">About!#REF!</definedName>
    <definedName name="cpi_2013to2012">About!$A$123</definedName>
    <definedName name="cpi_2014to2012" localSheetId="30">[5]About!#REF!</definedName>
    <definedName name="cpi_2014to2012" localSheetId="24">About!#REF!</definedName>
    <definedName name="cpi_2014to2012">About!#REF!</definedName>
    <definedName name="cpi_2016to2012">About!$A$124</definedName>
    <definedName name="cpi_2017to2012" localSheetId="30">[5]About!$A$125</definedName>
    <definedName name="cpi_2017to2012" localSheetId="24">About!$A$125</definedName>
    <definedName name="cpi_2017to2012">About!$A$125</definedName>
    <definedName name="cpi_2018to2012" localSheetId="30">[5]About!$A$126</definedName>
    <definedName name="cpi_2018to2012" localSheetId="24">About!$A$126</definedName>
    <definedName name="cpi_2018to2012">About!$A$126</definedName>
    <definedName name="cpi_2019to2012" localSheetId="30">[5]About!$A$127</definedName>
    <definedName name="cpi_2019to2012" localSheetId="24">About!$A$127</definedName>
    <definedName name="cpi_2019to2012">About!$A$127</definedName>
    <definedName name="cpi_2020to2012" localSheetId="30">[5]About!$A$128</definedName>
    <definedName name="cpi_2020to2012" localSheetId="24">About!$A$128</definedName>
    <definedName name="cpi_2020to2012">About!$A$128</definedName>
    <definedName name="cpi_2021to2012" localSheetId="30">[5]About!$A$129</definedName>
    <definedName name="cpi_2021to2012">About!$A$129</definedName>
    <definedName name="df" hidden="1">{#N/A,#N/A,FALSE,"FRPRD"}</definedName>
    <definedName name="ed" hidden="1">{#N/A,#N/A,FALSE,"FRPRD"}</definedName>
    <definedName name="EndYearCopy">#REF!</definedName>
    <definedName name="er" hidden="1">{#N/A,#N/A,FALSE,"F-YLDS";#N/A,#N/A,FALSE,"ASP";#N/A,#N/A,FALSE,"FRPRD"}</definedName>
    <definedName name="EVAdjustent">'[6]New Vehicles &amp; BEV Market Share'!#REF!</definedName>
    <definedName name="Exp." hidden="1">{#N/A,#N/A,FALSE,"F-YLDS";#N/A,#N/A,FALSE,"ASP";#N/A,#N/A,FALSE,"FRPRD"}</definedName>
    <definedName name="fg" hidden="1">{#N/A,#N/A,FALSE,"FRPRD"}</definedName>
    <definedName name="gh" hidden="1">{#N/A,#N/A,FALSE,"F-YLDS";#N/A,#N/A,FALSE,"ASP";#N/A,#N/A,FALSE,"FRPRD"}</definedName>
    <definedName name="H2_kg_to_MMBtu">[7]Constants!$D$7</definedName>
    <definedName name="hg" hidden="1">{#N/A,#N/A,FALSE,"F-YLDS";#N/A,#N/A,FALSE,"ASP";#N/A,#N/A,FALSE,"FRPRD"}</definedName>
    <definedName name="i" hidden="1">{#N/A,#N/A,FALSE,"F-YLDS";#N/A,#N/A,FALSE,"ASP";#N/A,#N/A,FALSE,"FRPRD"}</definedName>
    <definedName name="ik" hidden="1">{#N/A,#N/A,FALSE,"FRPRD"}</definedName>
    <definedName name="IncomeAdjustment">'[1]AGI Sales Adjustment Estimate'!$J$10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j" hidden="1">{#N/A,#N/A,FALSE,"FRPRD"}</definedName>
    <definedName name="jc" hidden="1">{#N/A,#N/A,FALSE,"FRPRD"}</definedName>
    <definedName name="jhc" hidden="1">{#N/A,#N/A,FALSE,"F-YLDS";#N/A,#N/A,FALSE,"ASP";#N/A,#N/A,FALSE,"FRPRD"}</definedName>
    <definedName name="jk" hidden="1">{#N/A,#N/A,FALSE,"FRPRD"}</definedName>
    <definedName name="k" hidden="1">{#N/A,#N/A,FALSE,"FRPRD"}</definedName>
    <definedName name="kWh_to_Btu">[7]Constants!$D$4</definedName>
    <definedName name="m" hidden="1">{#N/A,#N/A,FALSE,"F-YLDS";#N/A,#N/A,FALSE,"ASP";#N/A,#N/A,FALSE,"FRPRD"}</definedName>
    <definedName name="n" hidden="1">{#N/A,#N/A,FALSE,"FRPRD"}</definedName>
    <definedName name="nDataAnalysis" hidden="1">0</definedName>
    <definedName name="nRegMod" hidden="1">0</definedName>
    <definedName name="o" hidden="1">{#N/A,#N/A,FALSE,"FRPRD"}</definedName>
    <definedName name="ol" hidden="1">{#N/A,#N/A,FALSE,"F-YLDS";#N/A,#N/A,FALSE,"ASP";#N/A,#N/A,FALSE,"FRPRD"}</definedName>
    <definedName name="p" hidden="1">{#N/A,#N/A,FALSE,"FRPRD"}</definedName>
    <definedName name="pl" hidden="1">{#N/A,#N/A,FALSE,"FRPRD"}</definedName>
    <definedName name="q" hidden="1">{#N/A,#N/A,FALSE,"FRPRD"}</definedName>
    <definedName name="qa" hidden="1">{#N/A,#N/A,FALSE,"FRPRD"}</definedName>
    <definedName name="qw" hidden="1">{#N/A,#N/A,FALSE,"F-YLDS";#N/A,#N/A,FALSE,"ASP";#N/A,#N/A,FALSE,"FRPRD"}</definedName>
    <definedName name="rf" hidden="1">{#N/A,#N/A,FALSE,"F-YLDS";#N/A,#N/A,FALSE,"ASP";#N/A,#N/A,FALSE,"FRPRD"}</definedName>
    <definedName name="Scenario">'[1]Control Levers Inputs'!$B$8</definedName>
    <definedName name="sd" hidden="1">{#N/A,#N/A,FALSE,"F-YLDS";#N/A,#N/A,FALSE,"ASP";#N/A,#N/A,FALSE,"FRPRD"}</definedName>
    <definedName name="Selected_Scenario">'[6]Control Levers &amp; Logit Outputs'!$B$8</definedName>
    <definedName name="SpreadsheetBuilder_1" hidden="1">#REF!</definedName>
    <definedName name="SpreadsheetBuilder_2" hidden="1">#REF!</definedName>
    <definedName name="SpreadsheetBuilder_3" hidden="1">[8]Economy!#REF!</definedName>
    <definedName name="SpreadsheetBuilder_4" hidden="1">[8]Economy!#REF!</definedName>
    <definedName name="SpreadsheetBuilder_5" hidden="1">[8]Economy!#REF!</definedName>
    <definedName name="tg" hidden="1">{#N/A,#N/A,FALSE,"FRPRD"}</definedName>
    <definedName name="Trial" hidden="1">'[9]Sensitivity analysis'!#REF!</definedName>
    <definedName name="uj" hidden="1">{#N/A,#N/A,FALSE,"F-YLDS";#N/A,#N/A,FALSE,"ASP";#N/A,#N/A,FALSE,"FRPRD"}</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S_salestax" localSheetId="30">[5]About!$B$133</definedName>
    <definedName name="US_salestax">About!$B$133</definedName>
    <definedName name="v" hidden="1">{#N/A,#N/A,FALSE,"F-YLDS";#N/A,#N/A,FALSE,"ASP";#N/A,#N/A,FALSE,"FRPRD"}</definedName>
    <definedName name="VR" hidden="1">{#N/A,#N/A,FALSE,"F-YLDS";#N/A,#N/A,FALSE,"ASP";#N/A,#N/A,FALSE,"FRPRD"}</definedName>
    <definedName name="vrr" hidden="1">{#N/A,#N/A,FALSE,"FRPRD"}</definedName>
    <definedName name="w" hidden="1">{#N/A,#N/A,FALSE,"F-YLDS";#N/A,#N/A,FALSE,"ASP";#N/A,#N/A,FALSE,"FRPRD"}</definedName>
    <definedName name="we" hidden="1">{#N/A,#N/A,FALSE,"FRPRD"}</definedName>
    <definedName name="wrn.frprd." hidden="1">{#N/A,#N/A,FALSE,"FRPRD"}</definedName>
    <definedName name="wrn.ylds." hidden="1">{#N/A,#N/A,FALSE,"F-YLDS";#N/A,#N/A,FALSE,"ASP";#N/A,#N/A,FALSE,"FRPRD"}</definedName>
    <definedName name="ws" hidden="1">{#N/A,#N/A,FALSE,"F-YLDS";#N/A,#N/A,FALSE,"ASP";#N/A,#N/A,FALSE,"FRPRD"}</definedName>
    <definedName name="x" hidden="1">#REF!</definedName>
    <definedName name="xs" hidden="1">{#N/A,#N/A,FALSE,"F-YLDS";#N/A,#N/A,FALSE,"ASP";#N/A,#N/A,FALSE,"FRPRD"}</definedName>
    <definedName name="y" hidden="1">{#N/A,#N/A,FALSE,"F-YLDS";#N/A,#N/A,FALSE,"ASP";#N/A,#N/A,FALSE,"FRPRD"}</definedName>
    <definedName name="yh" hidden="1">{#N/A,#N/A,FALSE,"FRPRD"}</definedName>
    <definedName name="z" hidden="1">{#N/A,#N/A,FALSE,"FRPRD"}</definedName>
    <definedName name="za" hidden="1">{#N/A,#N/A,FALSE,"F-YLDS";#N/A,#N/A,FALSE,"ASP";#N/A,#N/A,FALSE,"FRPRD"}</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 i="2" l="1" a="1"/>
  <c r="S2" i="2" s="1"/>
  <c r="R2" i="2" a="1"/>
  <c r="R2" i="2" s="1"/>
  <c r="Q247" i="58"/>
  <c r="P247" i="58"/>
  <c r="O247" i="58"/>
  <c r="N247" i="58"/>
  <c r="M247" i="58"/>
  <c r="L247" i="58"/>
  <c r="K247" i="58"/>
  <c r="J247" i="58"/>
  <c r="I247" i="58"/>
  <c r="H247" i="58"/>
  <c r="G247" i="58"/>
  <c r="F247" i="58"/>
  <c r="E247" i="58"/>
  <c r="AF8" i="59"/>
  <c r="AE8" i="59"/>
  <c r="AD8" i="59"/>
  <c r="AC8" i="59"/>
  <c r="AB8" i="59"/>
  <c r="AA8" i="59"/>
  <c r="Z8" i="59"/>
  <c r="Y8" i="59"/>
  <c r="X8" i="59"/>
  <c r="W8" i="59"/>
  <c r="V8" i="59"/>
  <c r="U8" i="59"/>
  <c r="T8" i="59"/>
  <c r="S8" i="59"/>
  <c r="R8" i="59"/>
  <c r="Q8" i="59"/>
  <c r="P8" i="59"/>
  <c r="O8" i="59"/>
  <c r="N8" i="59"/>
  <c r="M8" i="59"/>
  <c r="L8" i="59"/>
  <c r="K8" i="59"/>
  <c r="J8" i="59"/>
  <c r="I8" i="59"/>
  <c r="H8" i="59"/>
  <c r="G8" i="59"/>
  <c r="F8" i="59"/>
  <c r="E8" i="59"/>
  <c r="D8" i="59"/>
  <c r="C8" i="59"/>
  <c r="B8" i="59"/>
  <c r="AA7" i="59"/>
  <c r="K7" i="59"/>
  <c r="J7" i="59"/>
  <c r="AF6" i="59"/>
  <c r="AE6" i="59"/>
  <c r="AD6" i="59"/>
  <c r="AC6" i="59"/>
  <c r="AB6" i="59"/>
  <c r="AA6" i="59"/>
  <c r="Z6" i="59"/>
  <c r="Y6" i="59"/>
  <c r="X6" i="59"/>
  <c r="W6" i="59"/>
  <c r="V6" i="59"/>
  <c r="U6" i="59"/>
  <c r="T6" i="59"/>
  <c r="S6" i="59"/>
  <c r="R6" i="59"/>
  <c r="Q6" i="59"/>
  <c r="P6" i="59"/>
  <c r="O6" i="59"/>
  <c r="N6" i="59"/>
  <c r="M6" i="59"/>
  <c r="L6" i="59"/>
  <c r="K6" i="59"/>
  <c r="J6" i="59"/>
  <c r="I6" i="59"/>
  <c r="H6" i="59"/>
  <c r="G6" i="59"/>
  <c r="F6" i="59"/>
  <c r="E6" i="59"/>
  <c r="D6" i="59"/>
  <c r="C6" i="59"/>
  <c r="B6" i="59"/>
  <c r="AF5" i="59"/>
  <c r="AE5" i="59"/>
  <c r="AD5" i="59"/>
  <c r="AC5" i="59"/>
  <c r="AB5" i="59"/>
  <c r="AA5" i="59"/>
  <c r="Z5" i="59"/>
  <c r="Y5" i="59"/>
  <c r="X5" i="59"/>
  <c r="W5" i="59"/>
  <c r="V5" i="59"/>
  <c r="U5" i="59"/>
  <c r="T5" i="59"/>
  <c r="S5" i="59"/>
  <c r="R5" i="59"/>
  <c r="Q5" i="59"/>
  <c r="P5" i="59"/>
  <c r="O5" i="59"/>
  <c r="N5" i="59"/>
  <c r="M5" i="59"/>
  <c r="L5" i="59"/>
  <c r="K5" i="59"/>
  <c r="J5" i="59"/>
  <c r="I5" i="59"/>
  <c r="H5" i="59"/>
  <c r="G5" i="59"/>
  <c r="F5" i="59"/>
  <c r="E5" i="59"/>
  <c r="D5" i="59"/>
  <c r="C5" i="59"/>
  <c r="B5" i="59"/>
  <c r="AF4" i="59"/>
  <c r="AE4" i="59"/>
  <c r="AD4" i="59"/>
  <c r="AC4" i="59"/>
  <c r="AB4" i="59"/>
  <c r="AA4" i="59"/>
  <c r="Z4" i="59"/>
  <c r="Y4" i="59"/>
  <c r="X4" i="59"/>
  <c r="W4" i="59"/>
  <c r="V4" i="59"/>
  <c r="U4" i="59"/>
  <c r="T4" i="59"/>
  <c r="S4" i="59"/>
  <c r="R4" i="59"/>
  <c r="Q4" i="59"/>
  <c r="P4" i="59"/>
  <c r="O4" i="59"/>
  <c r="N4" i="59"/>
  <c r="M4" i="59"/>
  <c r="L4" i="59"/>
  <c r="K4" i="59"/>
  <c r="J4" i="59"/>
  <c r="I4" i="59"/>
  <c r="H4" i="59"/>
  <c r="G4" i="59"/>
  <c r="F4" i="59"/>
  <c r="E4" i="59"/>
  <c r="D4" i="59"/>
  <c r="C4" i="59"/>
  <c r="B4" i="59"/>
  <c r="AF3" i="59"/>
  <c r="AE3" i="59"/>
  <c r="AD3" i="59"/>
  <c r="AC3" i="59"/>
  <c r="AB3" i="59"/>
  <c r="AA3" i="59"/>
  <c r="Z3" i="59"/>
  <c r="Y3" i="59"/>
  <c r="X3" i="59"/>
  <c r="W3" i="59"/>
  <c r="V3" i="59"/>
  <c r="U3" i="59"/>
  <c r="T3" i="59"/>
  <c r="S3" i="59"/>
  <c r="R3" i="59"/>
  <c r="Q3" i="59"/>
  <c r="P3" i="59"/>
  <c r="O3" i="59"/>
  <c r="N3" i="59"/>
  <c r="M3" i="59"/>
  <c r="L3" i="59"/>
  <c r="K3" i="59"/>
  <c r="J3" i="59"/>
  <c r="I3" i="59"/>
  <c r="H3" i="59"/>
  <c r="G3" i="59"/>
  <c r="F3" i="59"/>
  <c r="E3" i="59"/>
  <c r="D3" i="59"/>
  <c r="C3" i="59"/>
  <c r="B3" i="59"/>
  <c r="B2" i="59"/>
  <c r="AF1" i="59"/>
  <c r="AF7" i="59" s="1"/>
  <c r="AE1" i="59"/>
  <c r="AE7" i="59" s="1"/>
  <c r="AD1" i="59"/>
  <c r="AD7" i="59" s="1"/>
  <c r="AC1" i="59"/>
  <c r="AC7" i="59" s="1"/>
  <c r="AB1" i="59"/>
  <c r="AB7" i="59" s="1"/>
  <c r="AA1" i="59"/>
  <c r="Z1" i="59"/>
  <c r="Z7" i="59" s="1"/>
  <c r="Y1" i="59"/>
  <c r="Y7" i="59" s="1"/>
  <c r="X1" i="59"/>
  <c r="X7" i="59" s="1"/>
  <c r="W1" i="59"/>
  <c r="W7" i="59" s="1"/>
  <c r="V1" i="59"/>
  <c r="V7" i="59" s="1"/>
  <c r="U1" i="59"/>
  <c r="U7" i="59" s="1"/>
  <c r="T1" i="59"/>
  <c r="T7" i="59" s="1"/>
  <c r="S1" i="59"/>
  <c r="S7" i="59" s="1"/>
  <c r="R1" i="59"/>
  <c r="R7" i="59" s="1"/>
  <c r="Q1" i="59"/>
  <c r="Q7" i="59" s="1"/>
  <c r="P1" i="59"/>
  <c r="P7" i="59" s="1"/>
  <c r="O1" i="59"/>
  <c r="O7" i="59" s="1"/>
  <c r="N1" i="59"/>
  <c r="N7" i="59" s="1"/>
  <c r="M1" i="59"/>
  <c r="M7" i="59" s="1"/>
  <c r="L1" i="59"/>
  <c r="L7" i="59" s="1"/>
  <c r="K1" i="59"/>
  <c r="J1" i="59"/>
  <c r="I1" i="59"/>
  <c r="I7" i="59" s="1"/>
  <c r="H1" i="59"/>
  <c r="H7" i="59" s="1"/>
  <c r="G1" i="59"/>
  <c r="G7" i="59" s="1"/>
  <c r="F1" i="59"/>
  <c r="F7" i="59" s="1"/>
  <c r="E1" i="59"/>
  <c r="E7" i="59" s="1"/>
  <c r="D1" i="59"/>
  <c r="D7" i="59" s="1"/>
  <c r="C1" i="59"/>
  <c r="C7" i="59" s="1"/>
  <c r="B1" i="59"/>
  <c r="B7" i="59" s="1"/>
  <c r="T2" i="2" l="1" a="1"/>
  <c r="T2" i="2" s="1"/>
  <c r="U2" i="2" s="1" a="1"/>
  <c r="U2" i="2" s="1"/>
  <c r="B251" i="58"/>
  <c r="B249" i="58"/>
  <c r="B248" i="58"/>
  <c r="B247" i="58"/>
  <c r="B242" i="58"/>
  <c r="N240" i="58"/>
  <c r="I240" i="58"/>
  <c r="C240" i="58" s="1"/>
  <c r="C242" i="58" s="1"/>
  <c r="B240" i="58"/>
  <c r="N239" i="58"/>
  <c r="I239" i="58"/>
  <c r="B239" i="58"/>
  <c r="B241" i="58" s="1"/>
  <c r="C225" i="58"/>
  <c r="C251" i="58" s="1"/>
  <c r="B225" i="58"/>
  <c r="C223" i="58"/>
  <c r="C227" i="58" s="1"/>
  <c r="C253" i="58" s="1"/>
  <c r="B223" i="58"/>
  <c r="B227" i="58" s="1"/>
  <c r="B253" i="58" s="1"/>
  <c r="C222" i="58"/>
  <c r="C248" i="58" s="1"/>
  <c r="B222" i="58"/>
  <c r="C221" i="58"/>
  <c r="C247" i="58" s="1"/>
  <c r="B221" i="58"/>
  <c r="B201" i="58"/>
  <c r="B200" i="58"/>
  <c r="B199" i="58"/>
  <c r="B198" i="58"/>
  <c r="B197" i="58"/>
  <c r="B196" i="58"/>
  <c r="B195" i="58"/>
  <c r="B194" i="58"/>
  <c r="B193" i="58"/>
  <c r="B192" i="58"/>
  <c r="B191" i="58"/>
  <c r="B190" i="58"/>
  <c r="B189" i="58"/>
  <c r="B188" i="58"/>
  <c r="B187" i="58"/>
  <c r="B186" i="58"/>
  <c r="B185" i="58"/>
  <c r="B184" i="58"/>
  <c r="B179" i="58"/>
  <c r="B178" i="58"/>
  <c r="B177" i="58"/>
  <c r="B176" i="58"/>
  <c r="B175" i="58"/>
  <c r="B174" i="58"/>
  <c r="B173" i="58"/>
  <c r="I172" i="58"/>
  <c r="B172" i="58"/>
  <c r="B171" i="58"/>
  <c r="B170" i="58"/>
  <c r="B169" i="58"/>
  <c r="B168" i="58"/>
  <c r="B167" i="58"/>
  <c r="B166" i="58"/>
  <c r="B165" i="58"/>
  <c r="I164" i="58"/>
  <c r="B164" i="58"/>
  <c r="B163" i="58"/>
  <c r="B162" i="58"/>
  <c r="B161" i="58"/>
  <c r="B160" i="58"/>
  <c r="B159" i="58"/>
  <c r="B158" i="58"/>
  <c r="B157" i="58"/>
  <c r="I156" i="58"/>
  <c r="B156" i="58"/>
  <c r="F149" i="58"/>
  <c r="F143" i="58"/>
  <c r="F137" i="58"/>
  <c r="F131" i="58"/>
  <c r="I196" i="58" s="1"/>
  <c r="F122" i="58"/>
  <c r="F116" i="58"/>
  <c r="F110" i="58"/>
  <c r="I165" i="58" s="1"/>
  <c r="F104" i="58"/>
  <c r="I174" i="58" s="1"/>
  <c r="Q91" i="58"/>
  <c r="P91" i="58"/>
  <c r="O91" i="58"/>
  <c r="N91" i="58"/>
  <c r="M91" i="58"/>
  <c r="L91" i="58"/>
  <c r="K91" i="58"/>
  <c r="J91" i="58"/>
  <c r="I91" i="58"/>
  <c r="H91" i="58"/>
  <c r="G91" i="58"/>
  <c r="F91" i="58"/>
  <c r="E91" i="58"/>
  <c r="D91" i="58"/>
  <c r="Q90" i="58"/>
  <c r="P90" i="58"/>
  <c r="O90" i="58"/>
  <c r="N90" i="58"/>
  <c r="M90" i="58"/>
  <c r="L90" i="58"/>
  <c r="K90" i="58"/>
  <c r="J90" i="58"/>
  <c r="I90" i="58"/>
  <c r="H90" i="58"/>
  <c r="G90" i="58"/>
  <c r="F90" i="58"/>
  <c r="E90" i="58"/>
  <c r="D90" i="58"/>
  <c r="Q89" i="58"/>
  <c r="P89" i="58"/>
  <c r="O89" i="58"/>
  <c r="N89" i="58"/>
  <c r="M89" i="58"/>
  <c r="L89" i="58"/>
  <c r="K89" i="58"/>
  <c r="J89" i="58"/>
  <c r="I89" i="58"/>
  <c r="H89" i="58"/>
  <c r="G89" i="58"/>
  <c r="F89" i="58"/>
  <c r="E89" i="58"/>
  <c r="D89" i="58"/>
  <c r="Q88" i="58"/>
  <c r="P88" i="58"/>
  <c r="O88" i="58"/>
  <c r="N88" i="58"/>
  <c r="M88" i="58"/>
  <c r="L88" i="58"/>
  <c r="K88" i="58"/>
  <c r="J88" i="58"/>
  <c r="I88" i="58"/>
  <c r="H88" i="58"/>
  <c r="G88" i="58"/>
  <c r="F88" i="58"/>
  <c r="E88" i="58"/>
  <c r="D88" i="58"/>
  <c r="Q87" i="58"/>
  <c r="P87" i="58"/>
  <c r="O87" i="58"/>
  <c r="N87" i="58"/>
  <c r="M87" i="58"/>
  <c r="L87" i="58"/>
  <c r="K87" i="58"/>
  <c r="J87" i="58"/>
  <c r="I87" i="58"/>
  <c r="H87" i="58"/>
  <c r="G87" i="58"/>
  <c r="F87" i="58"/>
  <c r="E87" i="58"/>
  <c r="D87" i="58"/>
  <c r="Q86" i="58"/>
  <c r="P86" i="58"/>
  <c r="O86" i="58"/>
  <c r="N86" i="58"/>
  <c r="M86" i="58"/>
  <c r="L86" i="58"/>
  <c r="K86" i="58"/>
  <c r="J86" i="58"/>
  <c r="I86" i="58"/>
  <c r="H86" i="58"/>
  <c r="G86" i="58"/>
  <c r="F86" i="58"/>
  <c r="E86" i="58"/>
  <c r="D86" i="58"/>
  <c r="Q85" i="58"/>
  <c r="P85" i="58"/>
  <c r="O85" i="58"/>
  <c r="N85" i="58"/>
  <c r="M85" i="58"/>
  <c r="L85" i="58"/>
  <c r="K85" i="58"/>
  <c r="J85" i="58"/>
  <c r="I85" i="58"/>
  <c r="H85" i="58"/>
  <c r="G85" i="58"/>
  <c r="F85" i="58"/>
  <c r="E85" i="58"/>
  <c r="D85" i="58"/>
  <c r="Q84" i="58"/>
  <c r="P84" i="58"/>
  <c r="O84" i="58"/>
  <c r="N84" i="58"/>
  <c r="M84" i="58"/>
  <c r="L84" i="58"/>
  <c r="K84" i="58"/>
  <c r="J84" i="58"/>
  <c r="I84" i="58"/>
  <c r="H84" i="58"/>
  <c r="G84" i="58"/>
  <c r="F84" i="58"/>
  <c r="E84" i="58"/>
  <c r="D84" i="58"/>
  <c r="Q83" i="58"/>
  <c r="P83" i="58"/>
  <c r="O83" i="58"/>
  <c r="N83" i="58"/>
  <c r="M83" i="58"/>
  <c r="L83" i="58"/>
  <c r="K83" i="58"/>
  <c r="J83" i="58"/>
  <c r="I83" i="58"/>
  <c r="H83" i="58"/>
  <c r="G83" i="58"/>
  <c r="F83" i="58"/>
  <c r="E83" i="58"/>
  <c r="D83" i="58"/>
  <c r="Q82" i="58"/>
  <c r="P82" i="58"/>
  <c r="O82" i="58"/>
  <c r="N82" i="58"/>
  <c r="M82" i="58"/>
  <c r="L82" i="58"/>
  <c r="K82" i="58"/>
  <c r="J82" i="58"/>
  <c r="I82" i="58"/>
  <c r="H82" i="58"/>
  <c r="G82" i="58"/>
  <c r="F82" i="58"/>
  <c r="E82" i="58"/>
  <c r="D82" i="58"/>
  <c r="Q81" i="58"/>
  <c r="P81" i="58"/>
  <c r="O81" i="58"/>
  <c r="N81" i="58"/>
  <c r="M81" i="58"/>
  <c r="L81" i="58"/>
  <c r="K81" i="58"/>
  <c r="J81" i="58"/>
  <c r="I81" i="58"/>
  <c r="H81" i="58"/>
  <c r="G81" i="58"/>
  <c r="F81" i="58"/>
  <c r="E81" i="58"/>
  <c r="D81" i="58"/>
  <c r="Q80" i="58"/>
  <c r="P80" i="58"/>
  <c r="O80" i="58"/>
  <c r="N80" i="58"/>
  <c r="M80" i="58"/>
  <c r="L80" i="58"/>
  <c r="K80" i="58"/>
  <c r="J80" i="58"/>
  <c r="I80" i="58"/>
  <c r="H80" i="58"/>
  <c r="G80" i="58"/>
  <c r="F80" i="58"/>
  <c r="E80" i="58"/>
  <c r="D80" i="58"/>
  <c r="Q79" i="58"/>
  <c r="P79" i="58"/>
  <c r="O79" i="58"/>
  <c r="N79" i="58"/>
  <c r="M79" i="58"/>
  <c r="L79" i="58"/>
  <c r="K79" i="58"/>
  <c r="J79" i="58"/>
  <c r="I79" i="58"/>
  <c r="H79" i="58"/>
  <c r="G79" i="58"/>
  <c r="F79" i="58"/>
  <c r="E79" i="58"/>
  <c r="D79" i="58"/>
  <c r="Q78" i="58"/>
  <c r="P78" i="58"/>
  <c r="O78" i="58"/>
  <c r="N78" i="58"/>
  <c r="M78" i="58"/>
  <c r="L78" i="58"/>
  <c r="K78" i="58"/>
  <c r="J78" i="58"/>
  <c r="I78" i="58"/>
  <c r="H78" i="58"/>
  <c r="G78" i="58"/>
  <c r="F78" i="58"/>
  <c r="E78" i="58"/>
  <c r="D78" i="58"/>
  <c r="Q77" i="58"/>
  <c r="P77" i="58"/>
  <c r="O77" i="58"/>
  <c r="N77" i="58"/>
  <c r="M77" i="58"/>
  <c r="L77" i="58"/>
  <c r="K77" i="58"/>
  <c r="J77" i="58"/>
  <c r="I77" i="58"/>
  <c r="H77" i="58"/>
  <c r="G77" i="58"/>
  <c r="F77" i="58"/>
  <c r="E77" i="58"/>
  <c r="D77" i="58"/>
  <c r="Q76" i="58"/>
  <c r="P76" i="58"/>
  <c r="O76" i="58"/>
  <c r="N76" i="58"/>
  <c r="M76" i="58"/>
  <c r="L76" i="58"/>
  <c r="K76" i="58"/>
  <c r="J76" i="58"/>
  <c r="I76" i="58"/>
  <c r="H76" i="58"/>
  <c r="G76" i="58"/>
  <c r="F76" i="58"/>
  <c r="E76" i="58"/>
  <c r="D76" i="58"/>
  <c r="Q75" i="58"/>
  <c r="P75" i="58"/>
  <c r="O75" i="58"/>
  <c r="N75" i="58"/>
  <c r="M75" i="58"/>
  <c r="L75" i="58"/>
  <c r="K75" i="58"/>
  <c r="J75" i="58"/>
  <c r="I75" i="58"/>
  <c r="H75" i="58"/>
  <c r="G75" i="58"/>
  <c r="F75" i="58"/>
  <c r="E75" i="58"/>
  <c r="D75" i="58"/>
  <c r="Q74" i="58"/>
  <c r="P74" i="58"/>
  <c r="O74" i="58"/>
  <c r="N74" i="58"/>
  <c r="M74" i="58"/>
  <c r="L74" i="58"/>
  <c r="K74" i="58"/>
  <c r="J74" i="58"/>
  <c r="I74" i="58"/>
  <c r="H74" i="58"/>
  <c r="G74" i="58"/>
  <c r="F74" i="58"/>
  <c r="E74" i="58"/>
  <c r="D74" i="58"/>
  <c r="Q73" i="58"/>
  <c r="P73" i="58"/>
  <c r="O73" i="58"/>
  <c r="N73" i="58"/>
  <c r="M73" i="58"/>
  <c r="L73" i="58"/>
  <c r="K73" i="58"/>
  <c r="J73" i="58"/>
  <c r="I73" i="58"/>
  <c r="H73" i="58"/>
  <c r="G73" i="58"/>
  <c r="F73" i="58"/>
  <c r="E73" i="58"/>
  <c r="D73" i="58"/>
  <c r="Q72" i="58"/>
  <c r="P72" i="58"/>
  <c r="O72" i="58"/>
  <c r="N72" i="58"/>
  <c r="M72" i="58"/>
  <c r="L72" i="58"/>
  <c r="K72" i="58"/>
  <c r="J72" i="58"/>
  <c r="I72" i="58"/>
  <c r="H72" i="58"/>
  <c r="G72" i="58"/>
  <c r="F72" i="58"/>
  <c r="E72" i="58"/>
  <c r="D72" i="58"/>
  <c r="Q71" i="58"/>
  <c r="P71" i="58"/>
  <c r="O71" i="58"/>
  <c r="N71" i="58"/>
  <c r="M71" i="58"/>
  <c r="L71" i="58"/>
  <c r="K71" i="58"/>
  <c r="J71" i="58"/>
  <c r="I71" i="58"/>
  <c r="H71" i="58"/>
  <c r="G71" i="58"/>
  <c r="F71" i="58"/>
  <c r="E71" i="58"/>
  <c r="D71" i="58"/>
  <c r="Q70" i="58"/>
  <c r="P70" i="58"/>
  <c r="O70" i="58"/>
  <c r="N70" i="58"/>
  <c r="M70" i="58"/>
  <c r="L70" i="58"/>
  <c r="K70" i="58"/>
  <c r="J70" i="58"/>
  <c r="I70" i="58"/>
  <c r="H70" i="58"/>
  <c r="G70" i="58"/>
  <c r="F70" i="58"/>
  <c r="E70" i="58"/>
  <c r="D70" i="58"/>
  <c r="Q69" i="58"/>
  <c r="P69" i="58"/>
  <c r="O69" i="58"/>
  <c r="N69" i="58"/>
  <c r="M69" i="58"/>
  <c r="L69" i="58"/>
  <c r="K69" i="58"/>
  <c r="J69" i="58"/>
  <c r="I69" i="58"/>
  <c r="H69" i="58"/>
  <c r="G69" i="58"/>
  <c r="F69" i="58"/>
  <c r="E69" i="58"/>
  <c r="D69" i="58"/>
  <c r="Q68" i="58"/>
  <c r="P68" i="58"/>
  <c r="O68" i="58"/>
  <c r="N68" i="58"/>
  <c r="M68" i="58"/>
  <c r="L68" i="58"/>
  <c r="K68" i="58"/>
  <c r="J68" i="58"/>
  <c r="I68" i="58"/>
  <c r="H68" i="58"/>
  <c r="G68" i="58"/>
  <c r="F68" i="58"/>
  <c r="E68" i="58"/>
  <c r="D68" i="58"/>
  <c r="Q64" i="58"/>
  <c r="P64" i="58"/>
  <c r="O64" i="58"/>
  <c r="N64" i="58"/>
  <c r="M64" i="58"/>
  <c r="L64" i="58"/>
  <c r="K64" i="58"/>
  <c r="J64" i="58"/>
  <c r="I64" i="58"/>
  <c r="H64" i="58"/>
  <c r="G64" i="58"/>
  <c r="F64" i="58"/>
  <c r="E64" i="58"/>
  <c r="D64" i="58"/>
  <c r="Q63" i="58"/>
  <c r="P63" i="58"/>
  <c r="O63" i="58"/>
  <c r="N63" i="58"/>
  <c r="M63" i="58"/>
  <c r="L63" i="58"/>
  <c r="K63" i="58"/>
  <c r="J63" i="58"/>
  <c r="I63" i="58"/>
  <c r="H63" i="58"/>
  <c r="G63" i="58"/>
  <c r="F63" i="58"/>
  <c r="E63" i="58"/>
  <c r="D63" i="58"/>
  <c r="Q62" i="58"/>
  <c r="P62" i="58"/>
  <c r="O62" i="58"/>
  <c r="N62" i="58"/>
  <c r="M62" i="58"/>
  <c r="L62" i="58"/>
  <c r="K62" i="58"/>
  <c r="J62" i="58"/>
  <c r="I62" i="58"/>
  <c r="H62" i="58"/>
  <c r="G62" i="58"/>
  <c r="F62" i="58"/>
  <c r="E62" i="58"/>
  <c r="D62" i="58"/>
  <c r="Q61" i="58"/>
  <c r="P61" i="58"/>
  <c r="O61" i="58"/>
  <c r="N61" i="58"/>
  <c r="M61" i="58"/>
  <c r="L61" i="58"/>
  <c r="K61" i="58"/>
  <c r="J61" i="58"/>
  <c r="I61" i="58"/>
  <c r="H61" i="58"/>
  <c r="G61" i="58"/>
  <c r="F61" i="58"/>
  <c r="E61" i="58"/>
  <c r="D61" i="58"/>
  <c r="Q60" i="58"/>
  <c r="P60" i="58"/>
  <c r="O60" i="58"/>
  <c r="N60" i="58"/>
  <c r="M60" i="58"/>
  <c r="L60" i="58"/>
  <c r="K60" i="58"/>
  <c r="J60" i="58"/>
  <c r="I60" i="58"/>
  <c r="H60" i="58"/>
  <c r="G60" i="58"/>
  <c r="F60" i="58"/>
  <c r="E60" i="58"/>
  <c r="D60" i="58"/>
  <c r="Q59" i="58"/>
  <c r="P59" i="58"/>
  <c r="O59" i="58"/>
  <c r="N59" i="58"/>
  <c r="M59" i="58"/>
  <c r="L59" i="58"/>
  <c r="K59" i="58"/>
  <c r="J59" i="58"/>
  <c r="I59" i="58"/>
  <c r="H59" i="58"/>
  <c r="G59" i="58"/>
  <c r="F59" i="58"/>
  <c r="E59" i="58"/>
  <c r="D59" i="58"/>
  <c r="Q58" i="58"/>
  <c r="P58" i="58"/>
  <c r="O58" i="58"/>
  <c r="N58" i="58"/>
  <c r="M58" i="58"/>
  <c r="L58" i="58"/>
  <c r="K58" i="58"/>
  <c r="J58" i="58"/>
  <c r="I58" i="58"/>
  <c r="H58" i="58"/>
  <c r="G58" i="58"/>
  <c r="F58" i="58"/>
  <c r="E58" i="58"/>
  <c r="D58" i="58"/>
  <c r="Q57" i="58"/>
  <c r="P57" i="58"/>
  <c r="O57" i="58"/>
  <c r="N57" i="58"/>
  <c r="M57" i="58"/>
  <c r="L57" i="58"/>
  <c r="K57" i="58"/>
  <c r="J57" i="58"/>
  <c r="I57" i="58"/>
  <c r="H57" i="58"/>
  <c r="G57" i="58"/>
  <c r="F57" i="58"/>
  <c r="E57" i="58"/>
  <c r="D57" i="58"/>
  <c r="Q56" i="58"/>
  <c r="P56" i="58"/>
  <c r="O56" i="58"/>
  <c r="N56" i="58"/>
  <c r="M56" i="58"/>
  <c r="L56" i="58"/>
  <c r="K56" i="58"/>
  <c r="J56" i="58"/>
  <c r="I56" i="58"/>
  <c r="H56" i="58"/>
  <c r="G56" i="58"/>
  <c r="F56" i="58"/>
  <c r="E56" i="58"/>
  <c r="D56" i="58"/>
  <c r="Q55" i="58"/>
  <c r="P55" i="58"/>
  <c r="O55" i="58"/>
  <c r="N55" i="58"/>
  <c r="M55" i="58"/>
  <c r="L55" i="58"/>
  <c r="K55" i="58"/>
  <c r="J55" i="58"/>
  <c r="I55" i="58"/>
  <c r="H55" i="58"/>
  <c r="G55" i="58"/>
  <c r="F55" i="58"/>
  <c r="E55" i="58"/>
  <c r="D55" i="58"/>
  <c r="Q54" i="58"/>
  <c r="P54" i="58"/>
  <c r="O54" i="58"/>
  <c r="N54" i="58"/>
  <c r="M54" i="58"/>
  <c r="L54" i="58"/>
  <c r="K54" i="58"/>
  <c r="J54" i="58"/>
  <c r="I54" i="58"/>
  <c r="H54" i="58"/>
  <c r="G54" i="58"/>
  <c r="F54" i="58"/>
  <c r="E54" i="58"/>
  <c r="D54" i="58"/>
  <c r="Q53" i="58"/>
  <c r="P53" i="58"/>
  <c r="O53" i="58"/>
  <c r="N53" i="58"/>
  <c r="M53" i="58"/>
  <c r="L53" i="58"/>
  <c r="K53" i="58"/>
  <c r="J53" i="58"/>
  <c r="I53" i="58"/>
  <c r="H53" i="58"/>
  <c r="G53" i="58"/>
  <c r="F53" i="58"/>
  <c r="E53" i="58"/>
  <c r="D53" i="58"/>
  <c r="Q52" i="58"/>
  <c r="P52" i="58"/>
  <c r="O52" i="58"/>
  <c r="N52" i="58"/>
  <c r="M52" i="58"/>
  <c r="L52" i="58"/>
  <c r="K52" i="58"/>
  <c r="J52" i="58"/>
  <c r="I52" i="58"/>
  <c r="H52" i="58"/>
  <c r="G52" i="58"/>
  <c r="F52" i="58"/>
  <c r="E52" i="58"/>
  <c r="D52" i="58"/>
  <c r="Q51" i="58"/>
  <c r="P51" i="58"/>
  <c r="O51" i="58"/>
  <c r="N51" i="58"/>
  <c r="M51" i="58"/>
  <c r="L51" i="58"/>
  <c r="K51" i="58"/>
  <c r="J51" i="58"/>
  <c r="I51" i="58"/>
  <c r="H51" i="58"/>
  <c r="G51" i="58"/>
  <c r="F51" i="58"/>
  <c r="E51" i="58"/>
  <c r="D51" i="58"/>
  <c r="Q50" i="58"/>
  <c r="P50" i="58"/>
  <c r="O50" i="58"/>
  <c r="N50" i="58"/>
  <c r="M50" i="58"/>
  <c r="L50" i="58"/>
  <c r="K50" i="58"/>
  <c r="J50" i="58"/>
  <c r="I50" i="58"/>
  <c r="H50" i="58"/>
  <c r="G50" i="58"/>
  <c r="F50" i="58"/>
  <c r="E50" i="58"/>
  <c r="D50" i="58"/>
  <c r="Q49" i="58"/>
  <c r="P49" i="58"/>
  <c r="O49" i="58"/>
  <c r="N49" i="58"/>
  <c r="M49" i="58"/>
  <c r="L49" i="58"/>
  <c r="K49" i="58"/>
  <c r="J49" i="58"/>
  <c r="I49" i="58"/>
  <c r="H49" i="58"/>
  <c r="G49" i="58"/>
  <c r="F49" i="58"/>
  <c r="E49" i="58"/>
  <c r="D49" i="58"/>
  <c r="Q48" i="58"/>
  <c r="P48" i="58"/>
  <c r="O48" i="58"/>
  <c r="N48" i="58"/>
  <c r="M48" i="58"/>
  <c r="L48" i="58"/>
  <c r="K48" i="58"/>
  <c r="J48" i="58"/>
  <c r="I48" i="58"/>
  <c r="H48" i="58"/>
  <c r="G48" i="58"/>
  <c r="F48" i="58"/>
  <c r="E48" i="58"/>
  <c r="D48" i="58"/>
  <c r="Q47" i="58"/>
  <c r="P47" i="58"/>
  <c r="O47" i="58"/>
  <c r="N47" i="58"/>
  <c r="M47" i="58"/>
  <c r="L47" i="58"/>
  <c r="K47" i="58"/>
  <c r="J47" i="58"/>
  <c r="I47" i="58"/>
  <c r="H47" i="58"/>
  <c r="G47" i="58"/>
  <c r="F47" i="58"/>
  <c r="E47" i="58"/>
  <c r="D47" i="58"/>
  <c r="Q46" i="58"/>
  <c r="P46" i="58"/>
  <c r="O46" i="58"/>
  <c r="N46" i="58"/>
  <c r="M46" i="58"/>
  <c r="L46" i="58"/>
  <c r="K46" i="58"/>
  <c r="J46" i="58"/>
  <c r="I46" i="58"/>
  <c r="H46" i="58"/>
  <c r="G46" i="58"/>
  <c r="F46" i="58"/>
  <c r="E46" i="58"/>
  <c r="D46" i="58"/>
  <c r="Q45" i="58"/>
  <c r="P45" i="58"/>
  <c r="O45" i="58"/>
  <c r="N45" i="58"/>
  <c r="M45" i="58"/>
  <c r="L45" i="58"/>
  <c r="K45" i="58"/>
  <c r="J45" i="58"/>
  <c r="I45" i="58"/>
  <c r="H45" i="58"/>
  <c r="G45" i="58"/>
  <c r="F45" i="58"/>
  <c r="E45" i="58"/>
  <c r="D45" i="58"/>
  <c r="Q44" i="58"/>
  <c r="P44" i="58"/>
  <c r="O44" i="58"/>
  <c r="N44" i="58"/>
  <c r="M44" i="58"/>
  <c r="L44" i="58"/>
  <c r="K44" i="58"/>
  <c r="J44" i="58"/>
  <c r="I44" i="58"/>
  <c r="H44" i="58"/>
  <c r="G44" i="58"/>
  <c r="F44" i="58"/>
  <c r="E44" i="58"/>
  <c r="D44" i="58"/>
  <c r="Q43" i="58"/>
  <c r="P43" i="58"/>
  <c r="O43" i="58"/>
  <c r="N43" i="58"/>
  <c r="M43" i="58"/>
  <c r="L43" i="58"/>
  <c r="K43" i="58"/>
  <c r="J43" i="58"/>
  <c r="I43" i="58"/>
  <c r="H43" i="58"/>
  <c r="G43" i="58"/>
  <c r="F43" i="58"/>
  <c r="E43" i="58"/>
  <c r="D43" i="58"/>
  <c r="Q42" i="58"/>
  <c r="P42" i="58"/>
  <c r="O42" i="58"/>
  <c r="N42" i="58"/>
  <c r="M42" i="58"/>
  <c r="L42" i="58"/>
  <c r="K42" i="58"/>
  <c r="J42" i="58"/>
  <c r="I42" i="58"/>
  <c r="H42" i="58"/>
  <c r="G42" i="58"/>
  <c r="F42" i="58"/>
  <c r="E42" i="58"/>
  <c r="D42" i="58"/>
  <c r="Q41" i="58"/>
  <c r="P41" i="58"/>
  <c r="O41" i="58"/>
  <c r="N41" i="58"/>
  <c r="M41" i="58"/>
  <c r="L41" i="58"/>
  <c r="K41" i="58"/>
  <c r="J41" i="58"/>
  <c r="I41" i="58"/>
  <c r="H41" i="58"/>
  <c r="G41" i="58"/>
  <c r="F41" i="58"/>
  <c r="E41" i="58"/>
  <c r="D41" i="58"/>
  <c r="Q37" i="58"/>
  <c r="P37" i="58"/>
  <c r="O37" i="58"/>
  <c r="N37" i="58"/>
  <c r="M37" i="58"/>
  <c r="L37" i="58"/>
  <c r="K37" i="58"/>
  <c r="J37" i="58"/>
  <c r="I37" i="58"/>
  <c r="H37" i="58"/>
  <c r="G37" i="58"/>
  <c r="F37" i="58"/>
  <c r="E37" i="58"/>
  <c r="D37" i="58"/>
  <c r="Q36" i="58"/>
  <c r="P36" i="58"/>
  <c r="O36" i="58"/>
  <c r="N36" i="58"/>
  <c r="M36" i="58"/>
  <c r="L36" i="58"/>
  <c r="K36" i="58"/>
  <c r="J36" i="58"/>
  <c r="I36" i="58"/>
  <c r="H36" i="58"/>
  <c r="G36" i="58"/>
  <c r="F36" i="58"/>
  <c r="E36" i="58"/>
  <c r="D36" i="58"/>
  <c r="Q35" i="58"/>
  <c r="P35" i="58"/>
  <c r="O35" i="58"/>
  <c r="N35" i="58"/>
  <c r="M35" i="58"/>
  <c r="L35" i="58"/>
  <c r="K35" i="58"/>
  <c r="J35" i="58"/>
  <c r="I35" i="58"/>
  <c r="H35" i="58"/>
  <c r="G35" i="58"/>
  <c r="F35" i="58"/>
  <c r="E35" i="58"/>
  <c r="D35" i="58"/>
  <c r="Q34" i="58"/>
  <c r="P34" i="58"/>
  <c r="O34" i="58"/>
  <c r="N34" i="58"/>
  <c r="M34" i="58"/>
  <c r="L34" i="58"/>
  <c r="K34" i="58"/>
  <c r="J34" i="58"/>
  <c r="I34" i="58"/>
  <c r="H34" i="58"/>
  <c r="G34" i="58"/>
  <c r="F34" i="58"/>
  <c r="E34" i="58"/>
  <c r="D34" i="58"/>
  <c r="AF13" i="58"/>
  <c r="AE13" i="58"/>
  <c r="AD13" i="58"/>
  <c r="AC13" i="58"/>
  <c r="AB13" i="58"/>
  <c r="AA13" i="58"/>
  <c r="Z13" i="58"/>
  <c r="Y13" i="58"/>
  <c r="X13" i="58"/>
  <c r="W13" i="58"/>
  <c r="V13" i="58"/>
  <c r="U13" i="58"/>
  <c r="T13" i="58"/>
  <c r="S13" i="58"/>
  <c r="R13" i="58"/>
  <c r="C13" i="58"/>
  <c r="B13" i="58"/>
  <c r="AF12" i="58"/>
  <c r="AE12" i="58"/>
  <c r="AD12" i="58"/>
  <c r="AC12" i="58"/>
  <c r="AB12" i="58"/>
  <c r="AA12" i="58"/>
  <c r="Z12" i="58"/>
  <c r="Y12" i="58"/>
  <c r="X12" i="58"/>
  <c r="W12" i="58"/>
  <c r="V12" i="58"/>
  <c r="U12" i="58"/>
  <c r="T12" i="58"/>
  <c r="S12" i="58"/>
  <c r="R12" i="58"/>
  <c r="C12" i="58"/>
  <c r="B12" i="58"/>
  <c r="AF11" i="58"/>
  <c r="AE11" i="58"/>
  <c r="AD11" i="58"/>
  <c r="AC11" i="58"/>
  <c r="AB11" i="58"/>
  <c r="AA11" i="58"/>
  <c r="Z11" i="58"/>
  <c r="Y11" i="58"/>
  <c r="X11" i="58"/>
  <c r="W11" i="58"/>
  <c r="V11" i="58"/>
  <c r="U11" i="58"/>
  <c r="T11" i="58"/>
  <c r="S11" i="58"/>
  <c r="R11" i="58"/>
  <c r="C11" i="58"/>
  <c r="B11" i="58"/>
  <c r="AF10" i="58"/>
  <c r="AE10" i="58"/>
  <c r="AD10" i="58"/>
  <c r="AC10" i="58"/>
  <c r="AB10" i="58"/>
  <c r="AA10" i="58"/>
  <c r="Z10" i="58"/>
  <c r="Y10" i="58"/>
  <c r="X10" i="58"/>
  <c r="W10" i="58"/>
  <c r="V10" i="58"/>
  <c r="U10" i="58"/>
  <c r="T10" i="58"/>
  <c r="S10" i="58"/>
  <c r="R10" i="58"/>
  <c r="C10" i="58"/>
  <c r="B10" i="58"/>
  <c r="AF9" i="58"/>
  <c r="AE9" i="58"/>
  <c r="AD9" i="58"/>
  <c r="AC9" i="58"/>
  <c r="AB9" i="58"/>
  <c r="AA9" i="58"/>
  <c r="Z9" i="58"/>
  <c r="Y9" i="58"/>
  <c r="X9" i="58"/>
  <c r="W9" i="58"/>
  <c r="V9" i="58"/>
  <c r="U9" i="58"/>
  <c r="T9" i="58"/>
  <c r="S9" i="58"/>
  <c r="R9" i="58"/>
  <c r="C9" i="58"/>
  <c r="B9" i="58"/>
  <c r="AF8" i="58"/>
  <c r="AE8" i="58"/>
  <c r="AD8" i="58"/>
  <c r="AC8" i="58"/>
  <c r="AB8" i="58"/>
  <c r="AA8" i="58"/>
  <c r="Z8" i="58"/>
  <c r="Y8" i="58"/>
  <c r="X8" i="58"/>
  <c r="W8" i="58"/>
  <c r="V8" i="58"/>
  <c r="U8" i="58"/>
  <c r="T8" i="58"/>
  <c r="S8" i="58"/>
  <c r="R8" i="58"/>
  <c r="C8" i="58"/>
  <c r="B8" i="58"/>
  <c r="AF7" i="58"/>
  <c r="AE7" i="58"/>
  <c r="AD7" i="58"/>
  <c r="AC7" i="58"/>
  <c r="AB7" i="58"/>
  <c r="AA7" i="58"/>
  <c r="Z7" i="58"/>
  <c r="Y7" i="58"/>
  <c r="X7" i="58"/>
  <c r="W7" i="58"/>
  <c r="V7" i="58"/>
  <c r="U7" i="58"/>
  <c r="T7" i="58"/>
  <c r="S7" i="58"/>
  <c r="R7" i="58"/>
  <c r="C7" i="58"/>
  <c r="B7" i="58"/>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V2" i="2" l="1" a="1"/>
  <c r="V2" i="2" s="1"/>
  <c r="C239" i="58"/>
  <c r="C241" i="58" s="1"/>
  <c r="K214" i="58"/>
  <c r="K223" i="58" s="1"/>
  <c r="D214" i="58"/>
  <c r="D223" i="58" s="1"/>
  <c r="L214" i="58"/>
  <c r="L223" i="58" s="1"/>
  <c r="L224" i="58" s="1"/>
  <c r="L250" i="58" s="1"/>
  <c r="N214" i="58"/>
  <c r="N223" i="58" s="1"/>
  <c r="N226" i="58" s="1"/>
  <c r="N252" i="58" s="1"/>
  <c r="D213" i="58"/>
  <c r="D221" i="58" s="1"/>
  <c r="D247" i="58" s="1"/>
  <c r="D2" i="2" s="1"/>
  <c r="N249" i="58"/>
  <c r="N224" i="58"/>
  <c r="N250" i="58" s="1"/>
  <c r="J174" i="58"/>
  <c r="K174" i="58" s="1"/>
  <c r="L174" i="58" s="1"/>
  <c r="M174" i="58" s="1"/>
  <c r="N174" i="58" s="1"/>
  <c r="E174" i="58"/>
  <c r="F174" i="58" s="1"/>
  <c r="G174" i="58" s="1"/>
  <c r="H174" i="58" s="1"/>
  <c r="D174" i="58"/>
  <c r="C174" i="58"/>
  <c r="C165" i="58"/>
  <c r="D165" i="58" s="1"/>
  <c r="E165" i="58" s="1"/>
  <c r="F165" i="58" s="1"/>
  <c r="G165" i="58" s="1"/>
  <c r="H165" i="58" s="1"/>
  <c r="J165" i="58"/>
  <c r="K165" i="58" s="1"/>
  <c r="L165" i="58" s="1"/>
  <c r="M165" i="58" s="1"/>
  <c r="N165" i="58" s="1"/>
  <c r="D156" i="58"/>
  <c r="E156" i="58" s="1"/>
  <c r="C156" i="58"/>
  <c r="D164" i="58"/>
  <c r="E164" i="58" s="1"/>
  <c r="F164" i="58" s="1"/>
  <c r="G164" i="58" s="1"/>
  <c r="H164" i="58" s="1"/>
  <c r="C164" i="58"/>
  <c r="E172" i="58"/>
  <c r="F172" i="58" s="1"/>
  <c r="G172" i="58" s="1"/>
  <c r="H172" i="58" s="1"/>
  <c r="D172" i="58"/>
  <c r="C172" i="58"/>
  <c r="F214" i="58"/>
  <c r="F223" i="58" s="1"/>
  <c r="I171" i="58"/>
  <c r="J156" i="58"/>
  <c r="K156" i="58" s="1"/>
  <c r="L156" i="58" s="1"/>
  <c r="M156" i="58" s="1"/>
  <c r="N156" i="58" s="1"/>
  <c r="J164" i="58"/>
  <c r="K164" i="58" s="1"/>
  <c r="L164" i="58" s="1"/>
  <c r="M164" i="58" s="1"/>
  <c r="N164" i="58" s="1"/>
  <c r="J172" i="58"/>
  <c r="K172" i="58" s="1"/>
  <c r="L172" i="58" s="1"/>
  <c r="M172" i="58" s="1"/>
  <c r="N172" i="58" s="1"/>
  <c r="C196" i="58"/>
  <c r="D196" i="58" s="1"/>
  <c r="E196" i="58" s="1"/>
  <c r="F196" i="58" s="1"/>
  <c r="G196" i="58" s="1"/>
  <c r="H196" i="58" s="1"/>
  <c r="J196" i="58"/>
  <c r="K196" i="58" s="1"/>
  <c r="L196" i="58" s="1"/>
  <c r="M196" i="58" s="1"/>
  <c r="N196" i="58" s="1"/>
  <c r="I161" i="58"/>
  <c r="I169" i="58"/>
  <c r="K227" i="58"/>
  <c r="K253" i="58" s="1"/>
  <c r="K226" i="58"/>
  <c r="K252" i="58" s="1"/>
  <c r="K224" i="58"/>
  <c r="K250" i="58" s="1"/>
  <c r="K222" i="58"/>
  <c r="K248" i="58" s="1"/>
  <c r="K249" i="58"/>
  <c r="I205" i="58"/>
  <c r="I186" i="58"/>
  <c r="I194" i="58"/>
  <c r="D227" i="58"/>
  <c r="D253" i="58" s="1"/>
  <c r="D226" i="58"/>
  <c r="D252" i="58" s="1"/>
  <c r="D224" i="58"/>
  <c r="D250" i="58" s="1"/>
  <c r="D222" i="58"/>
  <c r="D248" i="58" s="1"/>
  <c r="D249" i="58"/>
  <c r="L227" i="58"/>
  <c r="L253" i="58" s="1"/>
  <c r="L226" i="58"/>
  <c r="L252" i="58" s="1"/>
  <c r="D7" i="58"/>
  <c r="I179" i="58"/>
  <c r="I178" i="58"/>
  <c r="I157" i="58"/>
  <c r="I176" i="58"/>
  <c r="I173" i="58"/>
  <c r="I168" i="58"/>
  <c r="I160" i="58"/>
  <c r="I175" i="58"/>
  <c r="I163" i="58"/>
  <c r="I166" i="58"/>
  <c r="I158" i="58"/>
  <c r="I167" i="58"/>
  <c r="I159" i="58"/>
  <c r="I170" i="58"/>
  <c r="I162" i="58"/>
  <c r="I214" i="58"/>
  <c r="I223" i="58" s="1"/>
  <c r="Q214" i="58"/>
  <c r="Q223" i="58" s="1"/>
  <c r="I193" i="58"/>
  <c r="J239" i="58"/>
  <c r="J241" i="58" s="1"/>
  <c r="J214" i="58"/>
  <c r="J223" i="58" s="1"/>
  <c r="I199" i="58"/>
  <c r="I242" i="58"/>
  <c r="F240" i="58"/>
  <c r="F242" i="58" s="1"/>
  <c r="E240" i="58"/>
  <c r="E242" i="58" s="1"/>
  <c r="D240" i="58"/>
  <c r="D242" i="58" s="1"/>
  <c r="E214" i="58"/>
  <c r="E223" i="58" s="1"/>
  <c r="M214" i="58"/>
  <c r="M223" i="58" s="1"/>
  <c r="E213" i="58"/>
  <c r="E221" i="58" s="1"/>
  <c r="E2" i="2" s="1"/>
  <c r="I188" i="58"/>
  <c r="G214" i="58"/>
  <c r="G223" i="58" s="1"/>
  <c r="O214" i="58"/>
  <c r="O223" i="58" s="1"/>
  <c r="I177" i="58"/>
  <c r="H214" i="58"/>
  <c r="H223" i="58" s="1"/>
  <c r="P214" i="58"/>
  <c r="P223" i="58" s="1"/>
  <c r="I204" i="58"/>
  <c r="I202" i="58"/>
  <c r="I197" i="58"/>
  <c r="I189" i="58"/>
  <c r="I200" i="58"/>
  <c r="I192" i="58"/>
  <c r="I184" i="58"/>
  <c r="I195" i="58"/>
  <c r="I187" i="58"/>
  <c r="I207" i="58"/>
  <c r="I198" i="58"/>
  <c r="I190" i="58"/>
  <c r="I203" i="58"/>
  <c r="I201" i="58"/>
  <c r="I185" i="58"/>
  <c r="I191" i="58"/>
  <c r="I206" i="58"/>
  <c r="J240" i="58"/>
  <c r="J242" i="58" s="1"/>
  <c r="C249" i="58"/>
  <c r="B224" i="58"/>
  <c r="B250" i="58" s="1"/>
  <c r="B226" i="58"/>
  <c r="B252" i="58" s="1"/>
  <c r="C224" i="58"/>
  <c r="C250" i="58" s="1"/>
  <c r="C226" i="58"/>
  <c r="C252" i="58" s="1"/>
  <c r="I241" i="58"/>
  <c r="D239" i="58"/>
  <c r="D241" i="58" s="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W2" i="2" l="1" a="1"/>
  <c r="W2" i="2" s="1"/>
  <c r="N12" i="58"/>
  <c r="N7" i="2"/>
  <c r="L10" i="58"/>
  <c r="L5" i="2"/>
  <c r="N10" i="58"/>
  <c r="N5" i="2"/>
  <c r="N9" i="58"/>
  <c r="N4" i="2"/>
  <c r="D9" i="58"/>
  <c r="D4" i="2"/>
  <c r="K9" i="58"/>
  <c r="K4" i="2"/>
  <c r="K239" i="58"/>
  <c r="K241" i="58" s="1"/>
  <c r="D8" i="58"/>
  <c r="D3" i="2"/>
  <c r="K8" i="58"/>
  <c r="K3" i="2"/>
  <c r="D10" i="58"/>
  <c r="D5" i="2"/>
  <c r="K10" i="58"/>
  <c r="K5" i="2"/>
  <c r="L12" i="58"/>
  <c r="L7" i="2"/>
  <c r="L249" i="58"/>
  <c r="D12" i="58"/>
  <c r="D7" i="2"/>
  <c r="K12" i="58"/>
  <c r="K7" i="2"/>
  <c r="N222" i="58"/>
  <c r="N248" i="58" s="1"/>
  <c r="L13" i="58"/>
  <c r="L8" i="2"/>
  <c r="L222" i="58"/>
  <c r="L248" i="58" s="1"/>
  <c r="D13" i="58"/>
  <c r="D8" i="2"/>
  <c r="K13" i="58"/>
  <c r="K8" i="2"/>
  <c r="N227" i="58"/>
  <c r="N253" i="58" s="1"/>
  <c r="F156" i="58"/>
  <c r="Q227" i="58"/>
  <c r="Q253" i="58" s="1"/>
  <c r="Q226" i="58"/>
  <c r="Q252" i="58" s="1"/>
  <c r="Q224" i="58"/>
  <c r="Q250" i="58" s="1"/>
  <c r="Q222" i="58"/>
  <c r="Q248" i="58" s="1"/>
  <c r="Q249" i="58"/>
  <c r="D186" i="58"/>
  <c r="E186" i="58" s="1"/>
  <c r="F186" i="58" s="1"/>
  <c r="G186" i="58" s="1"/>
  <c r="H186" i="58" s="1"/>
  <c r="J186" i="58"/>
  <c r="K186" i="58" s="1"/>
  <c r="L186" i="58" s="1"/>
  <c r="M186" i="58" s="1"/>
  <c r="N186" i="58" s="1"/>
  <c r="C186" i="58"/>
  <c r="J185" i="58"/>
  <c r="K185" i="58" s="1"/>
  <c r="L185" i="58" s="1"/>
  <c r="M185" i="58" s="1"/>
  <c r="N185" i="58" s="1"/>
  <c r="C185" i="58"/>
  <c r="D185" i="58" s="1"/>
  <c r="E185" i="58" s="1"/>
  <c r="F185" i="58" s="1"/>
  <c r="G185" i="58" s="1"/>
  <c r="H185" i="58" s="1"/>
  <c r="J184" i="58"/>
  <c r="C184" i="58"/>
  <c r="O249" i="58"/>
  <c r="O227" i="58"/>
  <c r="O253" i="58" s="1"/>
  <c r="O226" i="58"/>
  <c r="O252" i="58" s="1"/>
  <c r="O224" i="58"/>
  <c r="O250" i="58" s="1"/>
  <c r="O222" i="58"/>
  <c r="O248" i="58" s="1"/>
  <c r="G240" i="58"/>
  <c r="L239" i="58"/>
  <c r="M239" i="58" s="1"/>
  <c r="I227" i="58"/>
  <c r="I253" i="58" s="1"/>
  <c r="I226" i="58"/>
  <c r="I252" i="58" s="1"/>
  <c r="I224" i="58"/>
  <c r="I250" i="58" s="1"/>
  <c r="I222" i="58"/>
  <c r="I248" i="58" s="1"/>
  <c r="I249" i="58"/>
  <c r="J175" i="58"/>
  <c r="K175" i="58" s="1"/>
  <c r="L175" i="58" s="1"/>
  <c r="M175" i="58" s="1"/>
  <c r="N175" i="58" s="1"/>
  <c r="C175" i="58"/>
  <c r="D175" i="58" s="1"/>
  <c r="E175" i="58" s="1"/>
  <c r="F175" i="58" s="1"/>
  <c r="G175" i="58" s="1"/>
  <c r="H175" i="58" s="1"/>
  <c r="L215" i="58"/>
  <c r="L225" i="58" s="1"/>
  <c r="L251" i="58" s="1"/>
  <c r="J205" i="58"/>
  <c r="K205" i="58" s="1"/>
  <c r="L205" i="58" s="1"/>
  <c r="M205" i="58" s="1"/>
  <c r="N205" i="58" s="1"/>
  <c r="B205" i="58"/>
  <c r="C169" i="58"/>
  <c r="D169" i="58" s="1"/>
  <c r="E169" i="58" s="1"/>
  <c r="F169" i="58" s="1"/>
  <c r="G169" i="58" s="1"/>
  <c r="H169" i="58" s="1"/>
  <c r="J169" i="58"/>
  <c r="K169" i="58" s="1"/>
  <c r="L169" i="58" s="1"/>
  <c r="M169" i="58" s="1"/>
  <c r="N169" i="58" s="1"/>
  <c r="C171" i="58"/>
  <c r="J171" i="58"/>
  <c r="K171" i="58" s="1"/>
  <c r="L171" i="58" s="1"/>
  <c r="M171" i="58" s="1"/>
  <c r="N171" i="58" s="1"/>
  <c r="D171" i="58"/>
  <c r="E171" i="58" s="1"/>
  <c r="F171" i="58" s="1"/>
  <c r="G171" i="58" s="1"/>
  <c r="H171" i="58" s="1"/>
  <c r="C195" i="58"/>
  <c r="J195" i="58"/>
  <c r="K195" i="58" s="1"/>
  <c r="L195" i="58" s="1"/>
  <c r="M195" i="58" s="1"/>
  <c r="N195" i="58" s="1"/>
  <c r="D195" i="58"/>
  <c r="E195" i="58" s="1"/>
  <c r="F195" i="58" s="1"/>
  <c r="G195" i="58" s="1"/>
  <c r="H195" i="58" s="1"/>
  <c r="C163" i="58"/>
  <c r="D163" i="58" s="1"/>
  <c r="E163" i="58" s="1"/>
  <c r="F163" i="58" s="1"/>
  <c r="G163" i="58" s="1"/>
  <c r="H163" i="58" s="1"/>
  <c r="J163" i="58"/>
  <c r="K163" i="58" s="1"/>
  <c r="L163" i="58" s="1"/>
  <c r="M163" i="58" s="1"/>
  <c r="N163" i="58" s="1"/>
  <c r="D201" i="58"/>
  <c r="E201" i="58" s="1"/>
  <c r="F201" i="58" s="1"/>
  <c r="G201" i="58" s="1"/>
  <c r="H201" i="58" s="1"/>
  <c r="C201" i="58"/>
  <c r="J201" i="58"/>
  <c r="K201" i="58" s="1"/>
  <c r="L201" i="58" s="1"/>
  <c r="M201" i="58" s="1"/>
  <c r="N201" i="58" s="1"/>
  <c r="J192" i="58"/>
  <c r="K192" i="58" s="1"/>
  <c r="L192" i="58" s="1"/>
  <c r="M192" i="58" s="1"/>
  <c r="N192" i="58" s="1"/>
  <c r="D192" i="58"/>
  <c r="E192" i="58"/>
  <c r="F192" i="58" s="1"/>
  <c r="G192" i="58" s="1"/>
  <c r="H192" i="58" s="1"/>
  <c r="C192" i="58"/>
  <c r="P249" i="58"/>
  <c r="P226" i="58"/>
  <c r="P252" i="58" s="1"/>
  <c r="P224" i="58"/>
  <c r="P250" i="58" s="1"/>
  <c r="P222" i="58"/>
  <c r="P248" i="58" s="1"/>
  <c r="P227" i="58"/>
  <c r="P253" i="58" s="1"/>
  <c r="G249" i="58"/>
  <c r="G227" i="58"/>
  <c r="G253" i="58" s="1"/>
  <c r="G226" i="58"/>
  <c r="G252" i="58" s="1"/>
  <c r="G224" i="58"/>
  <c r="G250" i="58" s="1"/>
  <c r="G222" i="58"/>
  <c r="G248" i="58" s="1"/>
  <c r="J162" i="58"/>
  <c r="K162" i="58" s="1"/>
  <c r="L162" i="58" s="1"/>
  <c r="M162" i="58" s="1"/>
  <c r="N162" i="58" s="1"/>
  <c r="C162" i="58"/>
  <c r="D162" i="58"/>
  <c r="E162" i="58" s="1"/>
  <c r="F162" i="58" s="1"/>
  <c r="G162" i="58" s="1"/>
  <c r="H162" i="58" s="1"/>
  <c r="J160" i="58"/>
  <c r="K160" i="58" s="1"/>
  <c r="L160" i="58" s="1"/>
  <c r="M160" i="58" s="1"/>
  <c r="N160" i="58" s="1"/>
  <c r="C160" i="58"/>
  <c r="D160" i="58" s="1"/>
  <c r="E160" i="58" s="1"/>
  <c r="F160" i="58" s="1"/>
  <c r="G160" i="58" s="1"/>
  <c r="H160" i="58" s="1"/>
  <c r="C161" i="58"/>
  <c r="D161" i="58" s="1"/>
  <c r="E161" i="58" s="1"/>
  <c r="F161" i="58" s="1"/>
  <c r="G161" i="58" s="1"/>
  <c r="H161" i="58" s="1"/>
  <c r="J161" i="58"/>
  <c r="K161" i="58" s="1"/>
  <c r="L161" i="58" s="1"/>
  <c r="M161" i="58" s="1"/>
  <c r="N161" i="58" s="1"/>
  <c r="D203" i="58"/>
  <c r="E203" i="58" s="1"/>
  <c r="F203" i="58" s="1"/>
  <c r="G203" i="58" s="1"/>
  <c r="H203" i="58" s="1"/>
  <c r="C203" i="58"/>
  <c r="J203" i="58"/>
  <c r="K203" i="58" s="1"/>
  <c r="L203" i="58" s="1"/>
  <c r="M203" i="58" s="1"/>
  <c r="N203" i="58" s="1"/>
  <c r="J200" i="58"/>
  <c r="K200" i="58" s="1"/>
  <c r="L200" i="58" s="1"/>
  <c r="M200" i="58" s="1"/>
  <c r="N200" i="58" s="1"/>
  <c r="D200" i="58"/>
  <c r="E200" i="58" s="1"/>
  <c r="F200" i="58" s="1"/>
  <c r="G200" i="58" s="1"/>
  <c r="H200" i="58" s="1"/>
  <c r="C200" i="58"/>
  <c r="H249" i="58"/>
  <c r="H226" i="58"/>
  <c r="H252" i="58" s="1"/>
  <c r="H227" i="58"/>
  <c r="H253" i="58" s="1"/>
  <c r="H222" i="58"/>
  <c r="H248" i="58" s="1"/>
  <c r="H224" i="58"/>
  <c r="H250" i="58" s="1"/>
  <c r="E255" i="58"/>
  <c r="E7" i="58"/>
  <c r="D193" i="58"/>
  <c r="E193" i="58" s="1"/>
  <c r="F193" i="58" s="1"/>
  <c r="G193" i="58" s="1"/>
  <c r="H193" i="58" s="1"/>
  <c r="C193" i="58"/>
  <c r="J193" i="58"/>
  <c r="K193" i="58" s="1"/>
  <c r="L193" i="58" s="1"/>
  <c r="M193" i="58" s="1"/>
  <c r="N193" i="58" s="1"/>
  <c r="J170" i="58"/>
  <c r="K170" i="58" s="1"/>
  <c r="L170" i="58" s="1"/>
  <c r="M170" i="58" s="1"/>
  <c r="N170" i="58" s="1"/>
  <c r="C170" i="58"/>
  <c r="D170" i="58" s="1"/>
  <c r="E170" i="58" s="1"/>
  <c r="F170" i="58" s="1"/>
  <c r="G170" i="58" s="1"/>
  <c r="H170" i="58" s="1"/>
  <c r="J168" i="58"/>
  <c r="K168" i="58" s="1"/>
  <c r="L168" i="58" s="1"/>
  <c r="M168" i="58" s="1"/>
  <c r="N168" i="58" s="1"/>
  <c r="D168" i="58"/>
  <c r="E168" i="58" s="1"/>
  <c r="F168" i="58" s="1"/>
  <c r="G168" i="58" s="1"/>
  <c r="H168" i="58" s="1"/>
  <c r="C168" i="58"/>
  <c r="F249" i="58"/>
  <c r="F227" i="58"/>
  <c r="F253" i="58" s="1"/>
  <c r="F222" i="58"/>
  <c r="F248" i="58" s="1"/>
  <c r="F226" i="58"/>
  <c r="F252" i="58" s="1"/>
  <c r="F224" i="58"/>
  <c r="F250" i="58" s="1"/>
  <c r="J179" i="58"/>
  <c r="K179" i="58" s="1"/>
  <c r="L179" i="58" s="1"/>
  <c r="M179" i="58" s="1"/>
  <c r="N179" i="58" s="1"/>
  <c r="C179" i="58"/>
  <c r="E179" i="58"/>
  <c r="F179" i="58" s="1"/>
  <c r="G179" i="58" s="1"/>
  <c r="H179" i="58" s="1"/>
  <c r="D179" i="58"/>
  <c r="D190" i="58"/>
  <c r="C190" i="58"/>
  <c r="J190" i="58"/>
  <c r="K190" i="58" s="1"/>
  <c r="L190" i="58" s="1"/>
  <c r="M190" i="58" s="1"/>
  <c r="N190" i="58" s="1"/>
  <c r="E190" i="58"/>
  <c r="F190" i="58" s="1"/>
  <c r="G190" i="58" s="1"/>
  <c r="H190" i="58" s="1"/>
  <c r="C189" i="58"/>
  <c r="D189" i="58" s="1"/>
  <c r="E189" i="58" s="1"/>
  <c r="F189" i="58" s="1"/>
  <c r="G189" i="58" s="1"/>
  <c r="H189" i="58" s="1"/>
  <c r="J189" i="58"/>
  <c r="K189" i="58" s="1"/>
  <c r="L189" i="58" s="1"/>
  <c r="M189" i="58" s="1"/>
  <c r="N189" i="58" s="1"/>
  <c r="C177" i="58"/>
  <c r="D177" i="58" s="1"/>
  <c r="E177" i="58" s="1"/>
  <c r="F177" i="58" s="1"/>
  <c r="G177" i="58" s="1"/>
  <c r="H177" i="58" s="1"/>
  <c r="J177" i="58"/>
  <c r="K177" i="58" s="1"/>
  <c r="L177" i="58" s="1"/>
  <c r="M177" i="58" s="1"/>
  <c r="N177" i="58" s="1"/>
  <c r="C188" i="58"/>
  <c r="D188" i="58" s="1"/>
  <c r="E188" i="58" s="1"/>
  <c r="F188" i="58" s="1"/>
  <c r="G188" i="58" s="1"/>
  <c r="H188" i="58" s="1"/>
  <c r="J188" i="58"/>
  <c r="K188" i="58" s="1"/>
  <c r="L188" i="58" s="1"/>
  <c r="M188" i="58" s="1"/>
  <c r="N188" i="58" s="1"/>
  <c r="M227" i="58"/>
  <c r="M253" i="58" s="1"/>
  <c r="M226" i="58"/>
  <c r="M252" i="58" s="1"/>
  <c r="M224" i="58"/>
  <c r="M250" i="58" s="1"/>
  <c r="M222" i="58"/>
  <c r="M248" i="58" s="1"/>
  <c r="M249" i="58"/>
  <c r="C199" i="58"/>
  <c r="D199" i="58" s="1"/>
  <c r="E199" i="58" s="1"/>
  <c r="F199" i="58" s="1"/>
  <c r="G199" i="58" s="1"/>
  <c r="H199" i="58" s="1"/>
  <c r="J199" i="58"/>
  <c r="K199" i="58" s="1"/>
  <c r="L199" i="58" s="1"/>
  <c r="M199" i="58" s="1"/>
  <c r="N199" i="58" s="1"/>
  <c r="D159" i="58"/>
  <c r="E159" i="58" s="1"/>
  <c r="F159" i="58" s="1"/>
  <c r="G159" i="58" s="1"/>
  <c r="H159" i="58" s="1"/>
  <c r="J159" i="58"/>
  <c r="K159" i="58" s="1"/>
  <c r="L159" i="58" s="1"/>
  <c r="M159" i="58" s="1"/>
  <c r="N159" i="58" s="1"/>
  <c r="C159" i="58"/>
  <c r="J173" i="58"/>
  <c r="K173" i="58" s="1"/>
  <c r="L173" i="58" s="1"/>
  <c r="M173" i="58" s="1"/>
  <c r="N173" i="58" s="1"/>
  <c r="C173" i="58"/>
  <c r="D173" i="58"/>
  <c r="E173" i="58" s="1"/>
  <c r="F173" i="58" s="1"/>
  <c r="G173" i="58" s="1"/>
  <c r="H173" i="58" s="1"/>
  <c r="D255" i="58"/>
  <c r="C191" i="58"/>
  <c r="D191" i="58" s="1"/>
  <c r="E191" i="58" s="1"/>
  <c r="F191" i="58" s="1"/>
  <c r="G191" i="58" s="1"/>
  <c r="H191" i="58" s="1"/>
  <c r="J191" i="58"/>
  <c r="K191" i="58" s="1"/>
  <c r="L191" i="58" s="1"/>
  <c r="M191" i="58" s="1"/>
  <c r="N191" i="58" s="1"/>
  <c r="D198" i="58"/>
  <c r="C198" i="58"/>
  <c r="J198" i="58"/>
  <c r="K198" i="58" s="1"/>
  <c r="L198" i="58" s="1"/>
  <c r="M198" i="58" s="1"/>
  <c r="N198" i="58" s="1"/>
  <c r="E198" i="58"/>
  <c r="F198" i="58" s="1"/>
  <c r="G198" i="58" s="1"/>
  <c r="H198" i="58" s="1"/>
  <c r="E197" i="58"/>
  <c r="F197" i="58" s="1"/>
  <c r="G197" i="58" s="1"/>
  <c r="H197" i="58" s="1"/>
  <c r="C197" i="58"/>
  <c r="D197" i="58"/>
  <c r="J197" i="58"/>
  <c r="K197" i="58" s="1"/>
  <c r="L197" i="58" s="1"/>
  <c r="M197" i="58" s="1"/>
  <c r="N197" i="58" s="1"/>
  <c r="E227" i="58"/>
  <c r="E253" i="58" s="1"/>
  <c r="E226" i="58"/>
  <c r="E252" i="58" s="1"/>
  <c r="E224" i="58"/>
  <c r="E250" i="58" s="1"/>
  <c r="E222" i="58"/>
  <c r="E248" i="58" s="1"/>
  <c r="E249" i="58"/>
  <c r="D167" i="58"/>
  <c r="E167" i="58" s="1"/>
  <c r="F167" i="58" s="1"/>
  <c r="G167" i="58" s="1"/>
  <c r="H167" i="58" s="1"/>
  <c r="J167" i="58"/>
  <c r="K167" i="58" s="1"/>
  <c r="L167" i="58" s="1"/>
  <c r="M167" i="58" s="1"/>
  <c r="N167" i="58" s="1"/>
  <c r="C167" i="58"/>
  <c r="J176" i="58"/>
  <c r="K176" i="58" s="1"/>
  <c r="L176" i="58" s="1"/>
  <c r="M176" i="58" s="1"/>
  <c r="N176" i="58" s="1"/>
  <c r="C176" i="58"/>
  <c r="D176" i="58" s="1"/>
  <c r="E176" i="58" s="1"/>
  <c r="F176" i="58" s="1"/>
  <c r="G176" i="58" s="1"/>
  <c r="H176" i="58" s="1"/>
  <c r="L213" i="58"/>
  <c r="L221" i="58" s="1"/>
  <c r="E239" i="58"/>
  <c r="C207" i="58"/>
  <c r="D207" i="58" s="1"/>
  <c r="E207" i="58" s="1"/>
  <c r="F207" i="58" s="1"/>
  <c r="G207" i="58" s="1"/>
  <c r="H207" i="58" s="1"/>
  <c r="J207" i="58"/>
  <c r="K207" i="58" s="1"/>
  <c r="L207" i="58" s="1"/>
  <c r="M207" i="58" s="1"/>
  <c r="N207" i="58" s="1"/>
  <c r="C202" i="58"/>
  <c r="D202" i="58" s="1"/>
  <c r="E202" i="58" s="1"/>
  <c r="F202" i="58" s="1"/>
  <c r="G202" i="58" s="1"/>
  <c r="H202" i="58" s="1"/>
  <c r="J202" i="58"/>
  <c r="K202" i="58" s="1"/>
  <c r="L202" i="58" s="1"/>
  <c r="M202" i="58" s="1"/>
  <c r="N202" i="58" s="1"/>
  <c r="J227" i="58"/>
  <c r="J253" i="58" s="1"/>
  <c r="J226" i="58"/>
  <c r="J252" i="58" s="1"/>
  <c r="J224" i="58"/>
  <c r="J250" i="58" s="1"/>
  <c r="J222" i="58"/>
  <c r="J248" i="58" s="1"/>
  <c r="J249" i="58"/>
  <c r="D158" i="58"/>
  <c r="E158" i="58" s="1"/>
  <c r="F158" i="58" s="1"/>
  <c r="G158" i="58" s="1"/>
  <c r="H158" i="58" s="1"/>
  <c r="C158" i="58"/>
  <c r="J158" i="58"/>
  <c r="K158" i="58" s="1"/>
  <c r="L158" i="58" s="1"/>
  <c r="M158" i="58" s="1"/>
  <c r="N158" i="58" s="1"/>
  <c r="C157" i="58"/>
  <c r="D157" i="58" s="1"/>
  <c r="J157" i="58"/>
  <c r="K157" i="58" s="1"/>
  <c r="L157" i="58" s="1"/>
  <c r="M157" i="58" s="1"/>
  <c r="F206" i="58"/>
  <c r="G206" i="58" s="1"/>
  <c r="H206" i="58" s="1"/>
  <c r="E206" i="58"/>
  <c r="D206" i="58"/>
  <c r="J206" i="58"/>
  <c r="K206" i="58" s="1"/>
  <c r="L206" i="58" s="1"/>
  <c r="M206" i="58" s="1"/>
  <c r="N206" i="58" s="1"/>
  <c r="C206" i="58"/>
  <c r="C187" i="58"/>
  <c r="J187" i="58"/>
  <c r="K187" i="58" s="1"/>
  <c r="L187" i="58" s="1"/>
  <c r="M187" i="58" s="1"/>
  <c r="N187" i="58" s="1"/>
  <c r="G187" i="58"/>
  <c r="H187" i="58" s="1"/>
  <c r="E187" i="58"/>
  <c r="D187" i="58"/>
  <c r="F187" i="58"/>
  <c r="C204" i="58"/>
  <c r="D204" i="58" s="1"/>
  <c r="E204" i="58" s="1"/>
  <c r="F204" i="58" s="1"/>
  <c r="G204" i="58" s="1"/>
  <c r="H204" i="58" s="1"/>
  <c r="J204" i="58"/>
  <c r="K204" i="58" s="1"/>
  <c r="L204" i="58" s="1"/>
  <c r="M204" i="58" s="1"/>
  <c r="N204" i="58" s="1"/>
  <c r="K240" i="58"/>
  <c r="C166" i="58"/>
  <c r="D166" i="58" s="1"/>
  <c r="E166" i="58" s="1"/>
  <c r="F166" i="58" s="1"/>
  <c r="G166" i="58" s="1"/>
  <c r="H166" i="58" s="1"/>
  <c r="J166" i="58"/>
  <c r="K166" i="58" s="1"/>
  <c r="L166" i="58" s="1"/>
  <c r="M166" i="58" s="1"/>
  <c r="N166" i="58" s="1"/>
  <c r="C178" i="58"/>
  <c r="D178" i="58" s="1"/>
  <c r="E178" i="58" s="1"/>
  <c r="F178" i="58" s="1"/>
  <c r="G178" i="58" s="1"/>
  <c r="H178" i="58" s="1"/>
  <c r="J178" i="58"/>
  <c r="K178" i="58" s="1"/>
  <c r="L178" i="58" s="1"/>
  <c r="M178" i="58" s="1"/>
  <c r="N178" i="58" s="1"/>
  <c r="J194" i="58"/>
  <c r="K194" i="58" s="1"/>
  <c r="L194" i="58" s="1"/>
  <c r="M194" i="58" s="1"/>
  <c r="N194" i="58" s="1"/>
  <c r="C194" i="58"/>
  <c r="D194" i="58" s="1"/>
  <c r="E194" i="58" s="1"/>
  <c r="F194" i="58" s="1"/>
  <c r="G194" i="58" s="1"/>
  <c r="H194" i="58" s="1"/>
  <c r="P5" i="33"/>
  <c r="P4" i="33"/>
  <c r="P3" i="33"/>
  <c r="N7" i="33"/>
  <c r="N8" i="33"/>
  <c r="B50" i="31"/>
  <c r="B49" i="31"/>
  <c r="B44" i="31"/>
  <c r="B45" i="31"/>
  <c r="B46" i="31"/>
  <c r="B43" i="31"/>
  <c r="X2" i="2" l="1" a="1"/>
  <c r="X2" i="2" s="1"/>
  <c r="E10" i="58"/>
  <c r="E5" i="2"/>
  <c r="P8" i="58"/>
  <c r="P3" i="2"/>
  <c r="Q12" i="58"/>
  <c r="Q7" i="2"/>
  <c r="R7" i="2" s="1"/>
  <c r="S7" i="2" s="1"/>
  <c r="T7" i="2" s="1"/>
  <c r="U7" i="2" s="1"/>
  <c r="V7" i="2" s="1"/>
  <c r="W7" i="2" s="1"/>
  <c r="X7" i="2" s="1"/>
  <c r="Y7" i="2" s="1"/>
  <c r="Z7" i="2" s="1"/>
  <c r="AA7" i="2" s="1"/>
  <c r="AB7" i="2" s="1"/>
  <c r="AC7" i="2" s="1"/>
  <c r="AD7" i="2" s="1"/>
  <c r="AE7" i="2" s="1"/>
  <c r="AF7" i="2" s="1"/>
  <c r="L9" i="58"/>
  <c r="L4" i="2"/>
  <c r="J12" i="58"/>
  <c r="J7" i="2"/>
  <c r="M12" i="58"/>
  <c r="M7" i="2"/>
  <c r="H8" i="58"/>
  <c r="H3" i="2"/>
  <c r="O8" i="58"/>
  <c r="O3" i="2"/>
  <c r="Q13" i="58"/>
  <c r="Q8" i="2"/>
  <c r="R8" i="2" s="1"/>
  <c r="S8" i="2" s="1"/>
  <c r="T8" i="2" s="1"/>
  <c r="U8" i="2" s="1"/>
  <c r="V8" i="2" s="1"/>
  <c r="W8" i="2" s="1"/>
  <c r="X8" i="2" s="1"/>
  <c r="Y8" i="2" s="1"/>
  <c r="Z8" i="2" s="1"/>
  <c r="AA8" i="2" s="1"/>
  <c r="AB8" i="2" s="1"/>
  <c r="AC8" i="2" s="1"/>
  <c r="AD8" i="2" s="1"/>
  <c r="AE8" i="2" s="1"/>
  <c r="AF8" i="2" s="1"/>
  <c r="J13" i="58"/>
  <c r="J8" i="2"/>
  <c r="E13" i="58"/>
  <c r="E8" i="2"/>
  <c r="M13" i="58"/>
  <c r="M8" i="2"/>
  <c r="F12" i="58"/>
  <c r="F7" i="2"/>
  <c r="H13" i="58"/>
  <c r="H8" i="2"/>
  <c r="G8" i="58"/>
  <c r="G3" i="2"/>
  <c r="P12" i="58"/>
  <c r="P7" i="2"/>
  <c r="I9" i="58"/>
  <c r="I4" i="2"/>
  <c r="O10" i="58"/>
  <c r="O5" i="2"/>
  <c r="J10" i="58"/>
  <c r="J5" i="2"/>
  <c r="H10" i="58"/>
  <c r="H5" i="2"/>
  <c r="L8" i="58"/>
  <c r="L3" i="2"/>
  <c r="E12" i="58"/>
  <c r="E7" i="2"/>
  <c r="F10" i="58"/>
  <c r="F5" i="2"/>
  <c r="P10" i="58"/>
  <c r="P5" i="2"/>
  <c r="F8" i="58"/>
  <c r="F3" i="2"/>
  <c r="H12" i="58"/>
  <c r="H7" i="2"/>
  <c r="G10" i="58"/>
  <c r="G5" i="2"/>
  <c r="P9" i="58"/>
  <c r="P4" i="2"/>
  <c r="I8" i="58"/>
  <c r="I3" i="2"/>
  <c r="O12" i="58"/>
  <c r="O7" i="2"/>
  <c r="N13" i="58"/>
  <c r="N8" i="2"/>
  <c r="N8" i="58"/>
  <c r="N3" i="2"/>
  <c r="F13" i="58"/>
  <c r="F8" i="2"/>
  <c r="H9" i="58"/>
  <c r="H4" i="2"/>
  <c r="G12" i="58"/>
  <c r="G7" i="2"/>
  <c r="I10" i="58"/>
  <c r="I5" i="2"/>
  <c r="O13" i="58"/>
  <c r="O8" i="2"/>
  <c r="F9" i="58"/>
  <c r="F4" i="2"/>
  <c r="G13" i="58"/>
  <c r="G8" i="2"/>
  <c r="I12" i="58"/>
  <c r="I7" i="2"/>
  <c r="O9" i="58"/>
  <c r="O4" i="2"/>
  <c r="Q9" i="58"/>
  <c r="Q4" i="2"/>
  <c r="R4" i="2" s="1"/>
  <c r="S4" i="2" s="1"/>
  <c r="T4" i="2" s="1"/>
  <c r="U4" i="2" s="1"/>
  <c r="V4" i="2" s="1"/>
  <c r="W4" i="2" s="1"/>
  <c r="X4" i="2" s="1"/>
  <c r="Y4" i="2" s="1"/>
  <c r="Z4" i="2" s="1"/>
  <c r="AA4" i="2" s="1"/>
  <c r="AB4" i="2" s="1"/>
  <c r="AC4" i="2" s="1"/>
  <c r="AD4" i="2" s="1"/>
  <c r="AE4" i="2" s="1"/>
  <c r="AF4" i="2" s="1"/>
  <c r="J9" i="58"/>
  <c r="J4" i="2"/>
  <c r="E9" i="58"/>
  <c r="E4" i="2"/>
  <c r="M9" i="58"/>
  <c r="M4" i="2"/>
  <c r="G9" i="58"/>
  <c r="G4" i="2"/>
  <c r="I13" i="58"/>
  <c r="I8" i="2"/>
  <c r="Q8" i="58"/>
  <c r="Q3" i="2"/>
  <c r="R3" i="2" s="1"/>
  <c r="S3" i="2" s="1"/>
  <c r="T3" i="2" s="1"/>
  <c r="U3" i="2" s="1"/>
  <c r="V3" i="2" s="1"/>
  <c r="W3" i="2" s="1"/>
  <c r="X3" i="2" s="1"/>
  <c r="Y3" i="2" s="1"/>
  <c r="Z3" i="2" s="1"/>
  <c r="AA3" i="2" s="1"/>
  <c r="AB3" i="2" s="1"/>
  <c r="AC3" i="2" s="1"/>
  <c r="AD3" i="2" s="1"/>
  <c r="AE3" i="2" s="1"/>
  <c r="AF3" i="2" s="1"/>
  <c r="M10" i="58"/>
  <c r="M5" i="2"/>
  <c r="J8" i="58"/>
  <c r="J3" i="2"/>
  <c r="E8" i="58"/>
  <c r="E3" i="2"/>
  <c r="M8" i="58"/>
  <c r="M3" i="2"/>
  <c r="P13" i="58"/>
  <c r="P8" i="2"/>
  <c r="Q10" i="58"/>
  <c r="Q5" i="2"/>
  <c r="R5" i="2" s="1"/>
  <c r="S5" i="2" s="1"/>
  <c r="T5" i="2" s="1"/>
  <c r="U5" i="2" s="1"/>
  <c r="V5" i="2" s="1"/>
  <c r="W5" i="2" s="1"/>
  <c r="X5" i="2" s="1"/>
  <c r="Y5" i="2" s="1"/>
  <c r="Z5" i="2" s="1"/>
  <c r="AA5" i="2" s="1"/>
  <c r="AB5" i="2" s="1"/>
  <c r="AC5" i="2" s="1"/>
  <c r="AD5" i="2" s="1"/>
  <c r="AE5" i="2" s="1"/>
  <c r="AF5" i="2" s="1"/>
  <c r="L11" i="58"/>
  <c r="L6" i="2"/>
  <c r="L7" i="58"/>
  <c r="L2" i="2"/>
  <c r="G213" i="58"/>
  <c r="G221" i="58" s="1"/>
  <c r="G2" i="2" s="1"/>
  <c r="E157" i="58"/>
  <c r="K184" i="58"/>
  <c r="M215" i="58"/>
  <c r="M225" i="58" s="1"/>
  <c r="M251" i="58" s="1"/>
  <c r="N213" i="58"/>
  <c r="N221" i="58" s="1"/>
  <c r="M213" i="58"/>
  <c r="M221" i="58" s="1"/>
  <c r="D215" i="58"/>
  <c r="D225" i="58" s="1"/>
  <c r="D251" i="58" s="1"/>
  <c r="E215" i="58"/>
  <c r="E225" i="58" s="1"/>
  <c r="E251" i="58" s="1"/>
  <c r="K242" i="58"/>
  <c r="L240" i="58"/>
  <c r="M240" i="58" s="1"/>
  <c r="E241" i="58"/>
  <c r="F239" i="58"/>
  <c r="C205" i="58"/>
  <c r="D205" i="58" s="1"/>
  <c r="E205" i="58" s="1"/>
  <c r="F205" i="58" s="1"/>
  <c r="G205" i="58" s="1"/>
  <c r="H205" i="58" s="1"/>
  <c r="G242" i="58"/>
  <c r="H240" i="58"/>
  <c r="H242" i="58" s="1"/>
  <c r="O213" i="58"/>
  <c r="O221" i="58" s="1"/>
  <c r="N157" i="58"/>
  <c r="Q213" i="58" s="1"/>
  <c r="Q221" i="58" s="1"/>
  <c r="P213" i="58"/>
  <c r="P221" i="58" s="1"/>
  <c r="F213" i="58"/>
  <c r="F221" i="58" s="1"/>
  <c r="F2" i="2" s="1"/>
  <c r="D184" i="58"/>
  <c r="G156" i="58"/>
  <c r="G18" i="3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Y2" i="2" l="1" a="1"/>
  <c r="Y2" i="2" s="1"/>
  <c r="M7" i="58"/>
  <c r="M2" i="2"/>
  <c r="O7" i="58"/>
  <c r="O2" i="2"/>
  <c r="N7" i="58"/>
  <c r="N2" i="2"/>
  <c r="P7" i="58"/>
  <c r="P2" i="2"/>
  <c r="M11" i="58"/>
  <c r="M6" i="2"/>
  <c r="Q7" i="58"/>
  <c r="Q2" i="2"/>
  <c r="E11" i="58"/>
  <c r="E6" i="2"/>
  <c r="D11" i="58"/>
  <c r="D6" i="2"/>
  <c r="F215" i="58"/>
  <c r="F225" i="58" s="1"/>
  <c r="F251" i="58" s="1"/>
  <c r="G239" i="58"/>
  <c r="F241" i="58"/>
  <c r="H156" i="58"/>
  <c r="L184" i="58"/>
  <c r="N215" i="58"/>
  <c r="N225" i="58" s="1"/>
  <c r="N251" i="58" s="1"/>
  <c r="G215" i="58"/>
  <c r="G225" i="58" s="1"/>
  <c r="G251" i="58" s="1"/>
  <c r="E184" i="58"/>
  <c r="F157" i="58"/>
  <c r="H213" i="58"/>
  <c r="H221" i="58" s="1"/>
  <c r="H2" i="2" s="1"/>
  <c r="F255" i="58"/>
  <c r="F7" i="58"/>
  <c r="G255" i="58"/>
  <c r="G7" i="58"/>
  <c r="J45" i="50"/>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Z2" i="2" l="1" a="1"/>
  <c r="Z2" i="2" s="1"/>
  <c r="N11" i="58"/>
  <c r="N6" i="2"/>
  <c r="F11" i="58"/>
  <c r="F6" i="2"/>
  <c r="G11" i="58"/>
  <c r="G6" i="2"/>
  <c r="M184" i="58"/>
  <c r="O215" i="58"/>
  <c r="O225" i="58" s="1"/>
  <c r="O251" i="58" s="1"/>
  <c r="H255" i="58"/>
  <c r="H7" i="58"/>
  <c r="G157" i="58"/>
  <c r="I213" i="58"/>
  <c r="I221" i="58" s="1"/>
  <c r="H215" i="58"/>
  <c r="H225" i="58" s="1"/>
  <c r="H251" i="58" s="1"/>
  <c r="F184" i="58"/>
  <c r="G241" i="58"/>
  <c r="H239" i="58"/>
  <c r="H241" i="58" s="1"/>
  <c r="D260" i="58" s="1"/>
  <c r="W101" i="50"/>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AA2" i="2" l="1" a="1"/>
  <c r="AA2" i="2" s="1"/>
  <c r="O11" i="58"/>
  <c r="O6" i="2"/>
  <c r="H11" i="58"/>
  <c r="H6" i="2"/>
  <c r="I7" i="58"/>
  <c r="I2" i="2"/>
  <c r="H157" i="58"/>
  <c r="K213" i="58" s="1"/>
  <c r="K221" i="58" s="1"/>
  <c r="J213" i="58"/>
  <c r="J221" i="58" s="1"/>
  <c r="I215" i="58"/>
  <c r="I225" i="58" s="1"/>
  <c r="I251" i="58" s="1"/>
  <c r="G184" i="58"/>
  <c r="N184" i="58"/>
  <c r="Q215" i="58" s="1"/>
  <c r="Q225" i="58" s="1"/>
  <c r="Q251" i="58" s="1"/>
  <c r="P215" i="58"/>
  <c r="P225" i="58" s="1"/>
  <c r="P251" i="58" s="1"/>
  <c r="V81" i="50"/>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Z65" i="50"/>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AB2" i="2" l="1" a="1"/>
  <c r="AB2" i="2" s="1"/>
  <c r="Q11" i="58"/>
  <c r="Q6" i="2"/>
  <c r="R6" i="2" s="1"/>
  <c r="S6" i="2" s="1"/>
  <c r="T6" i="2" s="1"/>
  <c r="U6" i="2" s="1"/>
  <c r="V6" i="2" s="1"/>
  <c r="W6" i="2" s="1"/>
  <c r="X6" i="2" s="1"/>
  <c r="Y6" i="2" s="1"/>
  <c r="Z6" i="2" s="1"/>
  <c r="AA6" i="2" s="1"/>
  <c r="AB6" i="2" s="1"/>
  <c r="AC6" i="2" s="1"/>
  <c r="AD6" i="2" s="1"/>
  <c r="AE6" i="2" s="1"/>
  <c r="AF6" i="2" s="1"/>
  <c r="P11" i="58"/>
  <c r="P6" i="2"/>
  <c r="J7" i="58"/>
  <c r="J2" i="2"/>
  <c r="K7" i="58"/>
  <c r="K2" i="2"/>
  <c r="I11" i="58"/>
  <c r="I6" i="2"/>
  <c r="J215" i="58"/>
  <c r="J225" i="58" s="1"/>
  <c r="J251" i="58" s="1"/>
  <c r="H184" i="58"/>
  <c r="K215" i="58" s="1"/>
  <c r="K225" i="58" s="1"/>
  <c r="K251" i="58" s="1"/>
  <c r="F60" i="50"/>
  <c r="F61" i="50"/>
  <c r="F64" i="50"/>
  <c r="F62" i="50"/>
  <c r="AB60" i="50"/>
  <c r="AB65" i="50"/>
  <c r="AB59" i="50"/>
  <c r="AB61" i="50"/>
  <c r="E64" i="50"/>
  <c r="F59" i="50"/>
  <c r="AA64" i="50"/>
  <c r="AA62" i="50"/>
  <c r="C3" i="2"/>
  <c r="AA65" i="50"/>
  <c r="AA60" i="50"/>
  <c r="AA59" i="50"/>
  <c r="AD61" i="50"/>
  <c r="L64" i="50"/>
  <c r="N60" i="50"/>
  <c r="N61" i="50"/>
  <c r="V62" i="50"/>
  <c r="V64" i="50"/>
  <c r="V65" i="50"/>
  <c r="N65" i="50"/>
  <c r="N59" i="50"/>
  <c r="N62" i="50"/>
  <c r="AF62" i="50"/>
  <c r="U60" i="50"/>
  <c r="AD64" i="50"/>
  <c r="AF60" i="50"/>
  <c r="L59" i="50"/>
  <c r="H61" i="50"/>
  <c r="AD60" i="50"/>
  <c r="V59" i="50"/>
  <c r="U64" i="50"/>
  <c r="U65" i="50"/>
  <c r="AD59" i="50"/>
  <c r="H65" i="50"/>
  <c r="H62" i="50"/>
  <c r="H60" i="50"/>
  <c r="AD65" i="50"/>
  <c r="AD62" i="50"/>
  <c r="V61" i="50"/>
  <c r="U61" i="50"/>
  <c r="L62" i="50"/>
  <c r="L61" i="50"/>
  <c r="L60" i="50"/>
  <c r="H59" i="50"/>
  <c r="AF61" i="50"/>
  <c r="U62" i="50"/>
  <c r="E61" i="50"/>
  <c r="E65" i="50"/>
  <c r="E59" i="50"/>
  <c r="L65" i="50"/>
  <c r="U59" i="50"/>
  <c r="AF65" i="50"/>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AC2" i="2" l="1" a="1"/>
  <c r="AC2" i="2" s="1"/>
  <c r="K11" i="58"/>
  <c r="K6" i="2"/>
  <c r="J11" i="58"/>
  <c r="J6" i="2"/>
  <c r="Z44" i="30"/>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AD2" i="2" l="1" a="1"/>
  <c r="AD2" i="2" s="1"/>
  <c r="B80" i="36"/>
  <c r="B2" i="8" s="1"/>
  <c r="D8" i="36"/>
  <c r="C8" i="36"/>
  <c r="B8" i="36"/>
  <c r="B72" i="36"/>
  <c r="B65" i="36"/>
  <c r="B58" i="36"/>
  <c r="AE2" i="2" l="1" a="1"/>
  <c r="AE2" i="2" s="1"/>
  <c r="AF2" i="2" s="1" a="1"/>
  <c r="AF2" i="2" s="1"/>
  <c r="D30" i="36"/>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U41" i="40"/>
  <c r="O146" i="40"/>
  <c r="O152" i="40" s="1"/>
  <c r="K147" i="40"/>
  <c r="K153" i="40" s="1"/>
  <c r="Z57" i="40"/>
  <c r="W146" i="40"/>
  <c r="Z38" i="40"/>
  <c r="Z76" i="40"/>
  <c r="O147" i="40"/>
  <c r="O153" i="40" s="1"/>
  <c r="O148" i="40"/>
  <c r="O154" i="40" s="1"/>
  <c r="K148" i="40"/>
  <c r="K154" i="40" s="1"/>
  <c r="N147" i="40"/>
  <c r="N153" i="40" s="1"/>
  <c r="H147" i="40"/>
  <c r="H153" i="40" s="1"/>
  <c r="Y147" i="40"/>
  <c r="Y153" i="40" s="1"/>
  <c r="V147" i="40"/>
  <c r="V153" i="40" s="1"/>
  <c r="AG148" i="40"/>
  <c r="AG154" i="40" s="1"/>
  <c r="AG147" i="40"/>
  <c r="AG153" i="40" s="1"/>
  <c r="H146" i="40"/>
  <c r="H152" i="40" s="1"/>
  <c r="R146" i="40"/>
  <c r="R152" i="40" s="1"/>
  <c r="Y148" i="40"/>
  <c r="Y154" i="40" s="1"/>
  <c r="R148" i="40"/>
  <c r="R154" i="40" s="1"/>
  <c r="Y146" i="40"/>
  <c r="K146" i="40"/>
  <c r="K152" i="40" s="1"/>
  <c r="AD146" i="40"/>
  <c r="AD152" i="40" s="1"/>
  <c r="W147" i="40"/>
  <c r="W153" i="40" s="1"/>
  <c r="AD147" i="40"/>
  <c r="AD153" i="40" s="1"/>
  <c r="G148" i="40"/>
  <c r="G154" i="40" s="1"/>
  <c r="R147" i="40"/>
  <c r="R153" i="40" s="1"/>
  <c r="AG146" i="40"/>
  <c r="AG152" i="40" s="1"/>
  <c r="V146" i="40"/>
  <c r="V152" i="40" s="1"/>
  <c r="G147" i="40"/>
  <c r="G153" i="40" s="1"/>
  <c r="H148" i="40"/>
  <c r="V148" i="40"/>
  <c r="V154" i="40" s="1"/>
  <c r="N146" i="40"/>
  <c r="N152" i="40" s="1"/>
  <c r="G146" i="40"/>
  <c r="G152" i="40" s="1"/>
  <c r="N148" i="40"/>
  <c r="N154" i="40" s="1"/>
  <c r="W148" i="40"/>
  <c r="W154" i="40"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T41" i="40"/>
  <c r="AC37" i="40"/>
  <c r="AA55" i="40"/>
  <c r="AA76" i="40"/>
  <c r="J57" i="40"/>
  <c r="J73" i="40"/>
  <c r="AA35" i="40"/>
  <c r="AC40" i="40"/>
  <c r="AA78" i="40"/>
  <c r="AA56" i="40"/>
  <c r="J59" i="40"/>
  <c r="J79" i="40"/>
  <c r="J35" i="40"/>
  <c r="J36" i="40"/>
  <c r="AA36" i="40"/>
  <c r="AC38" i="40"/>
  <c r="H154" i="40"/>
  <c r="AA59" i="40"/>
  <c r="J54" i="40"/>
  <c r="J58" i="40"/>
  <c r="Y152"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AE148" i="40"/>
  <c r="AE154" i="40" s="1"/>
  <c r="T146" i="40"/>
  <c r="T152" i="40" s="1"/>
  <c r="Q146" i="40"/>
  <c r="Q152" i="40" s="1"/>
  <c r="I148" i="40"/>
  <c r="I154" i="40" s="1"/>
  <c r="D147" i="40"/>
  <c r="D153" i="40" s="1"/>
  <c r="I146" i="40"/>
  <c r="Q147" i="40"/>
  <c r="Q153" i="40" s="1"/>
  <c r="I147" i="40"/>
  <c r="I153" i="40" s="1"/>
  <c r="AE146" i="40"/>
  <c r="AE152" i="40" s="1"/>
  <c r="AC148" i="40"/>
  <c r="S146" i="40"/>
  <c r="AA148" i="40"/>
  <c r="AA154" i="40" s="1"/>
  <c r="F146" i="40"/>
  <c r="F152" i="40" s="1"/>
  <c r="P146" i="40"/>
  <c r="L146" i="40"/>
  <c r="L152" i="40" s="1"/>
  <c r="Q148" i="40"/>
  <c r="Q154" i="40" s="1"/>
  <c r="P147" i="40"/>
  <c r="P153" i="40" s="1"/>
  <c r="E146" i="40"/>
  <c r="E152" i="40" s="1"/>
  <c r="L147" i="40"/>
  <c r="L153" i="40" s="1"/>
  <c r="T148" i="40"/>
  <c r="T154" i="40" s="1"/>
  <c r="T147" i="40"/>
  <c r="T153" i="40" s="1"/>
  <c r="Z146" i="40"/>
  <c r="Z152" i="40" s="1"/>
  <c r="M148" i="40"/>
  <c r="M154" i="40" s="1"/>
  <c r="L148" i="40"/>
  <c r="L154" i="40" s="1"/>
  <c r="E147" i="40"/>
  <c r="E153" i="40" s="1"/>
  <c r="J146" i="40"/>
  <c r="J152" i="40" s="1"/>
  <c r="D148" i="40"/>
  <c r="D154" i="40" s="1"/>
  <c r="C5" i="2" s="1"/>
  <c r="AF146" i="40"/>
  <c r="AF152" i="40" s="1"/>
  <c r="AC147" i="40"/>
  <c r="AC153" i="40" s="1"/>
  <c r="AF147" i="40"/>
  <c r="AF153" i="40" s="1"/>
  <c r="X146" i="40"/>
  <c r="X152" i="40" s="1"/>
  <c r="M147" i="40"/>
  <c r="M153" i="40" s="1"/>
  <c r="E148" i="40"/>
  <c r="E154" i="40" s="1"/>
  <c r="AB146" i="40"/>
  <c r="AB152" i="40" s="1"/>
  <c r="S147" i="40"/>
  <c r="S153" i="40" s="1"/>
  <c r="AA146" i="40"/>
  <c r="AA152" i="40" s="1"/>
  <c r="U148" i="40"/>
  <c r="U154" i="40" s="1"/>
  <c r="AB147" i="40"/>
  <c r="AB153" i="40" s="1"/>
  <c r="J147" i="40"/>
  <c r="J153" i="40" s="1"/>
  <c r="Z148" i="40"/>
  <c r="Z154" i="40" s="1"/>
  <c r="F148" i="40"/>
  <c r="F154" i="40" s="1"/>
  <c r="AB148" i="40"/>
  <c r="AB154" i="40" s="1"/>
  <c r="Z147" i="40"/>
  <c r="Z153" i="40" s="1"/>
  <c r="AC146" i="40"/>
  <c r="AC152" i="40" s="1"/>
  <c r="AF148" i="40"/>
  <c r="AF154" i="40" s="1"/>
  <c r="J148" i="40"/>
  <c r="J154" i="40" s="1"/>
  <c r="M146" i="40"/>
  <c r="M152" i="40" s="1"/>
  <c r="U147" i="40"/>
  <c r="U153" i="40" s="1"/>
  <c r="AA147" i="40"/>
  <c r="AA153" i="40" s="1"/>
  <c r="U146" i="40"/>
  <c r="U152" i="40" s="1"/>
  <c r="S154" i="40"/>
  <c r="C147" i="40"/>
  <c r="C153" i="40" s="1"/>
  <c r="B2" i="2" s="1"/>
  <c r="C2" i="2" s="1"/>
  <c r="I152" i="40"/>
  <c r="P154" i="40"/>
  <c r="S152" i="40"/>
  <c r="P152" i="40"/>
  <c r="C146" i="40"/>
  <c r="C148" i="40"/>
  <c r="C154" i="40" s="1"/>
  <c r="B5" i="2" s="1"/>
  <c r="AC154" i="40"/>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5" i="13"/>
  <c r="B8" i="14"/>
  <c r="B2" i="14"/>
  <c r="B5" i="14"/>
  <c r="B2" i="13" l="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10" s="1"/>
  <c r="Y254" i="30"/>
  <c r="Y6" i="10" s="1"/>
  <c r="W254" i="30"/>
  <c r="W6" i="10" s="1"/>
  <c r="M254" i="30"/>
  <c r="M6" i="10" s="1"/>
  <c r="I253" i="30"/>
  <c r="AE253" i="30"/>
  <c r="C253" i="30"/>
  <c r="AA253" i="30"/>
  <c r="T254" i="30"/>
  <c r="T6" i="10" s="1"/>
  <c r="Y253" i="30"/>
  <c r="AA254" i="30"/>
  <c r="AA6" i="10" s="1"/>
  <c r="G254" i="30"/>
  <c r="G6" i="10" s="1"/>
  <c r="P254" i="30"/>
  <c r="P6" i="10" s="1"/>
  <c r="P253" i="30"/>
  <c r="Z253" i="30"/>
  <c r="J253" i="30"/>
  <c r="T253" i="30"/>
  <c r="AE254" i="30"/>
  <c r="AE6" i="10" s="1"/>
  <c r="W253" i="30"/>
  <c r="AF253" i="30"/>
  <c r="H254" i="30"/>
  <c r="H6" i="10" s="1"/>
  <c r="X254" i="30"/>
  <c r="X6" i="10" s="1"/>
  <c r="S254" i="30"/>
  <c r="S6" i="10" s="1"/>
  <c r="L253" i="30"/>
  <c r="V254" i="30"/>
  <c r="V6" i="10" s="1"/>
  <c r="N253" i="30"/>
  <c r="R254" i="30"/>
  <c r="R6" i="10" s="1"/>
  <c r="AD254" i="30"/>
  <c r="AD6" i="10" s="1"/>
  <c r="I254" i="30"/>
  <c r="I6" i="10" s="1"/>
  <c r="R253" i="30"/>
  <c r="S253" i="30"/>
  <c r="F254" i="30"/>
  <c r="F6" i="10" s="1"/>
  <c r="X253" i="30"/>
  <c r="Q253" i="30"/>
  <c r="AC253" i="30"/>
  <c r="N254" i="30"/>
  <c r="N6" i="10" s="1"/>
  <c r="G253" i="30"/>
  <c r="AD253" i="30"/>
  <c r="AB253" i="30"/>
  <c r="J254" i="30"/>
  <c r="J6" i="10" s="1"/>
  <c r="H253" i="30"/>
  <c r="U253" i="30"/>
  <c r="L254" i="30"/>
  <c r="L6" i="10" s="1"/>
  <c r="U254" i="30"/>
  <c r="U6" i="10" s="1"/>
  <c r="M253" i="30"/>
  <c r="C254" i="30"/>
  <c r="C6" i="2" s="1"/>
  <c r="K253" i="30"/>
  <c r="Z254" i="30"/>
  <c r="Z6" i="10" s="1"/>
  <c r="E254" i="30"/>
  <c r="E6" i="10" s="1"/>
  <c r="AB254" i="30"/>
  <c r="AB6" i="10" s="1"/>
  <c r="E253" i="30"/>
  <c r="D253" i="30"/>
  <c r="V253" i="30"/>
  <c r="O253" i="30"/>
  <c r="K254" i="30"/>
  <c r="K6" i="10" s="1"/>
  <c r="F253" i="30"/>
  <c r="AC254" i="30"/>
  <c r="AC6" i="10" s="1"/>
  <c r="O254" i="30"/>
  <c r="O6" i="10" s="1"/>
  <c r="AF254" i="30"/>
  <c r="AF6" i="10" s="1"/>
  <c r="D254" i="30"/>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C7" i="2" s="1"/>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B7" i="2" s="1"/>
  <c r="Q56" i="31" l="1"/>
  <c r="J56" i="31"/>
  <c r="T56" i="31"/>
  <c r="AB56" i="31"/>
  <c r="X56" i="31"/>
  <c r="C56" i="31"/>
  <c r="Z56" i="31"/>
  <c r="S56" i="31" l="1"/>
  <c r="L56" i="31"/>
  <c r="K56" i="31"/>
  <c r="W56" i="31"/>
  <c r="AA56" i="31"/>
  <c r="AE56" i="31"/>
  <c r="N56" i="31"/>
  <c r="R56" i="31"/>
  <c r="H56" i="31"/>
  <c r="V56" i="31"/>
  <c r="G56" i="31"/>
  <c r="B56" i="31"/>
  <c r="I56" i="31"/>
  <c r="AE55" i="31"/>
  <c r="AD55" i="31"/>
  <c r="F56" i="31"/>
  <c r="AC56" i="31"/>
  <c r="Y55" i="31"/>
  <c r="AF56" i="31"/>
  <c r="P56" i="31"/>
  <c r="E55" i="31"/>
  <c r="P55" i="31"/>
  <c r="M56" i="31"/>
  <c r="D56" i="31"/>
  <c r="U56" i="31"/>
  <c r="O56" i="31"/>
  <c r="AD56" i="31"/>
  <c r="I55" i="31"/>
  <c r="X55" i="31"/>
  <c r="R55" i="31"/>
  <c r="Y56" i="31"/>
  <c r="W55" i="31"/>
  <c r="U55" i="31"/>
  <c r="B55" i="31"/>
  <c r="B8" i="2" s="1"/>
  <c r="G55" i="31"/>
  <c r="AC55" i="31"/>
  <c r="J55" i="31"/>
  <c r="V55" i="31"/>
  <c r="Z55" i="31"/>
  <c r="F55" i="31"/>
  <c r="C55" i="31"/>
  <c r="C8" i="2" s="1"/>
  <c r="Q55" i="31"/>
  <c r="AB55" i="31"/>
  <c r="O55" i="31"/>
  <c r="M55" i="31"/>
  <c r="E56" i="31"/>
  <c r="S55" i="31"/>
  <c r="K55" i="31"/>
  <c r="H55" i="31"/>
  <c r="N55" i="31"/>
  <c r="AF55" i="31"/>
  <c r="T55" i="31"/>
  <c r="L55" i="31"/>
  <c r="AA55" i="31"/>
  <c r="D55" i="3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<sst xmlns="http://schemas.openxmlformats.org/spreadsheetml/2006/main" count="10003" uniqueCount="4162">
  <si>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</si>
  <si>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</si>
  <si>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</si>
  <si>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</si>
  <si>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</si>
  <si>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</si>
  <si>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</si>
  <si>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</si>
  <si>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</si>
  <si>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</si>
  <si>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</si>
  <si>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</si>
  <si>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</si>
  <si>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</si>
  <si>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</si>
  <si>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</si>
  <si>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</si>
  <si>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</si>
  <si>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</si>
  <si>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</si>
  <si>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</si>
  <si>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</si>
  <si>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</si>
  <si>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</si>
  <si>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</si>
  <si>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</si>
  <si>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</si>
  <si>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</si>
  <si>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</si>
  <si>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</si>
  <si>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</si>
  <si>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</si>
  <si>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</si>
  <si>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</si>
  <si>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</si>
  <si>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</si>
  <si>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</si>
  <si>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</si>
  <si>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</si>
  <si>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</si>
  <si>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</si>
  <si>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</si>
  <si>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</si>
  <si>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</si>
  <si>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</si>
  <si>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</si>
  <si>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</si>
  <si>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</si>
  <si>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</si>
  <si>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</si>
  <si>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</si>
  <si>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</si>
  <si>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</si>
  <si>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</si>
  <si>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</si>
  <si>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</si>
  <si>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</si>
  <si>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</si>
  <si>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</si>
  <si>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</si>
  <si>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</si>
  <si>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</si>
  <si>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</si>
  <si>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</si>
  <si>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</si>
  <si>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</si>
  <si>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</si>
  <si>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</si>
  <si>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</si>
  <si>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</si>
  <si>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</si>
  <si>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</si>
  <si>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</si>
  <si>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</si>
  <si>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</si>
  <si>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</si>
  <si>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</si>
  <si>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</si>
  <si>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</si>
  <si>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</si>
  <si>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</si>
  <si>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</si>
  <si>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</si>
  <si>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</si>
  <si>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</si>
  <si>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</si>
  <si>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</si>
  <si>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</si>
  <si>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</si>
  <si>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</si>
  <si>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</si>
  <si>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</si>
  <si>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</si>
  <si>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</si>
  <si>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</si>
  <si>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</si>
  <si>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</si>
  <si>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</si>
  <si>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</si>
  <si>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</si>
  <si>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</si>
  <si>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</si>
  <si>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</si>
  <si>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</si>
  <si>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</si>
  <si>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</si>
  <si>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</si>
  <si>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</si>
  <si>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</si>
  <si>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</si>
  <si>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</si>
  <si>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</si>
  <si>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</si>
  <si>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</si>
  <si>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</si>
  <si>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</si>
  <si>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</si>
  <si>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</si>
  <si>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</si>
  <si>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</si>
  <si>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</si>
  <si>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</si>
  <si>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</si>
  <si>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</si>
  <si>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</si>
  <si>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</si>
  <si>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</si>
  <si>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</si>
  <si>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</si>
  <si>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</si>
  <si>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</si>
  <si>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</si>
  <si>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</si>
  <si>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</si>
  <si>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</si>
  <si>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</si>
  <si>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</si>
  <si>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</si>
  <si>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</si>
  <si>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</si>
  <si>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</si>
  <si>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</si>
  <si>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</si>
  <si>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</si>
  <si>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</si>
  <si>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</si>
  <si>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</si>
  <si>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</si>
  <si>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</si>
  <si>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</si>
  <si>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</si>
  <si>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</si>
  <si>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</si>
  <si>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</si>
  <si>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</si>
  <si>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</si>
  <si>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</si>
  <si>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</si>
  <si>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</si>
  <si>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</si>
  <si>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</si>
  <si>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</si>
  <si>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</si>
  <si>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</si>
  <si>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</si>
  <si>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</si>
  <si>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</si>
  <si>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</si>
  <si>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</si>
  <si>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</si>
  <si>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</si>
  <si>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</si>
  <si>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</si>
  <si>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</si>
  <si>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</si>
  <si>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</si>
  <si>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</si>
  <si>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</si>
  <si>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</si>
  <si>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</si>
  <si>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</si>
  <si>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</si>
  <si>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</si>
  <si>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</si>
  <si>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</si>
  <si>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</si>
  <si>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</si>
  <si>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</si>
  <si>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</si>
  <si>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</si>
  <si>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</si>
  <si>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</si>
  <si>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</si>
  <si>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</si>
  <si>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</si>
  <si>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</si>
  <si>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</si>
  <si>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</si>
  <si>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</si>
  <si>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</si>
  <si>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</si>
  <si>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</si>
  <si>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</si>
  <si>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</si>
  <si>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</si>
  <si>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</si>
  <si>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</si>
  <si>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</si>
  <si>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</si>
  <si>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</si>
  <si>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</si>
  <si>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</si>
  <si>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</si>
  <si>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</si>
  <si>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</si>
  <si>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</si>
  <si>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</si>
  <si>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</si>
  <si>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</si>
  <si>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</si>
  <si>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</si>
  <si>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</si>
  <si>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</si>
  <si>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</si>
  <si>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</si>
  <si>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</si>
  <si>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</si>
  <si>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</si>
  <si>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</si>
  <si>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</si>
  <si>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</si>
  <si>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</si>
  <si>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</si>
  <si>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</si>
  <si>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</si>
  <si>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</si>
  <si>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</si>
  <si>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</si>
  <si>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</si>
  <si>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</si>
  <si>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</si>
  <si>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</si>
  <si>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</si>
  <si>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</si>
  <si>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</si>
  <si>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</si>
  <si>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</si>
  <si>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</si>
  <si>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</si>
  <si>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</si>
  <si>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</si>
  <si>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</si>
  <si>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</si>
  <si>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</si>
  <si>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</si>
  <si>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</si>
  <si>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</si>
  <si>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</si>
  <si>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</si>
  <si>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</si>
  <si>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</si>
  <si>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</si>
  <si>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</si>
  <si>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</si>
  <si>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</si>
  <si>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</si>
  <si>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</si>
  <si>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</si>
  <si>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</si>
  <si>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</si>
  <si>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</si>
  <si>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</si>
  <si>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</si>
  <si>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</si>
  <si>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</si>
  <si>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</si>
  <si>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</si>
  <si>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</si>
  <si>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</si>
  <si>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</si>
  <si>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</si>
  <si>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</si>
  <si>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</si>
  <si>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</si>
  <si>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</si>
  <si>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</si>
  <si>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</si>
  <si>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</si>
  <si>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</si>
  <si>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</si>
  <si>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</si>
  <si>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</si>
  <si>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</si>
  <si>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</si>
  <si>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</si>
  <si>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</si>
  <si>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</si>
  <si>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</si>
  <si>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</si>
  <si>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</si>
  <si>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</si>
  <si>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</si>
  <si>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</si>
  <si>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</si>
  <si>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</si>
  <si>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</si>
  <si>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</si>
  <si>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</si>
  <si>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</si>
  <si>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</si>
  <si>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</si>
  <si>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</si>
  <si>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</si>
  <si>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</si>
  <si>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</si>
  <si>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</si>
  <si>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</si>
  <si>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</si>
  <si>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</si>
  <si>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</si>
  <si>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</si>
  <si>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</si>
  <si>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</si>
  <si>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</si>
  <si>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</si>
  <si>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</si>
  <si>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</si>
  <si>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</si>
  <si>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</si>
  <si>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</si>
  <si>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</si>
  <si>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</si>
  <si>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</si>
  <si>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</si>
  <si>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</si>
  <si>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</si>
  <si>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</si>
  <si>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</si>
  <si>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</si>
  <si>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</si>
  <si>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</si>
  <si>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</si>
  <si>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</si>
  <si>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</si>
  <si>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</si>
  <si>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</si>
  <si>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</si>
  <si>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</si>
  <si>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</si>
  <si>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</si>
  <si>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</si>
  <si>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</si>
  <si>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</si>
  <si>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</si>
  <si>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</si>
  <si>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</si>
  <si>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</si>
  <si>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</si>
  <si>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</si>
  <si>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</si>
  <si>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</si>
  <si>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</si>
  <si>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</si>
  <si>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</si>
  <si>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</si>
  <si>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</si>
  <si>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</si>
  <si>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</si>
  <si>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</si>
  <si>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</si>
  <si>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</si>
  <si>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</si>
  <si>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</si>
  <si>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</si>
  <si>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</si>
  <si>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</si>
  <si>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</si>
  <si>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</si>
  <si>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</si>
  <si>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</si>
  <si>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</si>
  <si>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</si>
  <si>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</si>
  <si>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</si>
  <si>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</si>
  <si>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</si>
  <si>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</si>
  <si>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</si>
  <si>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</si>
  <si>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</si>
  <si>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</si>
  <si>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</si>
  <si>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</si>
  <si>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</si>
  <si>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</si>
  <si>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</si>
  <si>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</si>
  <si>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</si>
  <si>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</si>
  <si>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</si>
  <si>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</si>
  <si>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</si>
  <si>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</si>
  <si>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</si>
  <si>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</si>
  <si>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</si>
  <si>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</si>
  <si>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</si>
  <si>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</si>
  <si>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</si>
  <si>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</si>
  <si>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</si>
  <si>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</si>
  <si>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</si>
  <si>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</si>
  <si>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</si>
  <si>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</si>
  <si>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</si>
  <si>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</si>
  <si>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</si>
  <si>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</si>
  <si>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</si>
  <si>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</si>
  <si>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</si>
  <si>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</si>
  <si>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</si>
  <si>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</si>
  <si>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</si>
  <si>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</si>
  <si>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</si>
  <si>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</si>
  <si>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</si>
  <si>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</si>
  <si>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</si>
  <si>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</si>
  <si>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</si>
  <si>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</si>
  <si>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</si>
  <si>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</si>
  <si>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</si>
  <si>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</si>
  <si>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</si>
  <si>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</si>
  <si>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</si>
  <si>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</si>
  <si>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</si>
  <si>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</si>
  <si>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</si>
  <si>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</si>
  <si>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</si>
  <si>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</si>
  <si>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</si>
  <si>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</si>
  <si>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</si>
  <si>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</si>
  <si>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</si>
  <si>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</si>
  <si>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</si>
  <si>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</si>
  <si>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</si>
  <si>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</si>
  <si>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</si>
  <si>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</si>
  <si>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</si>
  <si>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</si>
  <si>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</si>
  <si>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</si>
  <si>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</si>
  <si>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</si>
  <si>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</si>
  <si>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</si>
  <si>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</si>
  <si>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</si>
  <si>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</si>
  <si>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</si>
  <si>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</si>
  <si>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</si>
  <si>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</si>
  <si>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</si>
  <si>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</si>
  <si>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</si>
  <si>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</si>
  <si>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</si>
  <si>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</si>
  <si>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</si>
  <si>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</si>
  <si>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</si>
  <si>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</si>
  <si>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</si>
  <si>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</si>
  <si>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</si>
  <si>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</si>
  <si>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</si>
  <si>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</si>
  <si>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</si>
  <si>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</si>
  <si>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</si>
  <si>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</si>
  <si>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</si>
  <si>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</si>
  <si>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</si>
  <si>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</si>
  <si>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</si>
  <si>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</si>
  <si>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</si>
  <si>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</si>
  <si>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</si>
  <si>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</si>
  <si>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</si>
  <si>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</si>
  <si>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</si>
  <si>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</si>
  <si>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</si>
  <si>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</si>
  <si>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</si>
  <si>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</si>
  <si>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</si>
  <si>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</si>
  <si>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</si>
  <si>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</si>
  <si>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</si>
  <si>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</si>
  <si>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</si>
  <si>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</si>
  <si>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</si>
  <si>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</si>
  <si>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</si>
  <si>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</si>
  <si>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</si>
  <si>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</si>
  <si>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</si>
  <si>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</si>
  <si>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</si>
  <si>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</si>
  <si>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</si>
  <si>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</si>
  <si>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</si>
  <si>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</si>
  <si>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</si>
  <si>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</si>
  <si>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</si>
  <si>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</si>
  <si>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</si>
  <si>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</si>
  <si>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</si>
  <si>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</si>
  <si>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</si>
  <si>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</si>
  <si>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</si>
  <si>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</si>
  <si>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</si>
  <si>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</si>
  <si>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</si>
  <si>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</si>
  <si>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</si>
  <si>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</si>
  <si>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</si>
  <si>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</si>
  <si>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</si>
  <si>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</si>
  <si>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</si>
  <si>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</si>
  <si>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</si>
  <si>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</si>
  <si>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</si>
  <si>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</si>
  <si>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</si>
  <si>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</si>
  <si>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</si>
  <si>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</si>
  <si>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</si>
  <si>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</si>
  <si>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</si>
  <si>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</si>
  <si>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</si>
  <si>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</si>
  <si>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</si>
  <si>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</si>
  <si>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</si>
  <si>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</si>
  <si>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</si>
  <si>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</si>
  <si>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</si>
  <si>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</si>
  <si>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</si>
  <si>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</si>
  <si>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</si>
  <si>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</si>
  <si>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</si>
  <si>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</si>
  <si>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</si>
  <si>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</si>
  <si>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</si>
  <si>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</si>
  <si>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</si>
  <si>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</si>
  <si>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</si>
  <si>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</si>
  <si>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</si>
  <si>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</si>
  <si>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</si>
  <si>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</si>
  <si>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</si>
  <si>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</si>
  <si>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</si>
  <si>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</si>
  <si>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</si>
  <si>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</si>
  <si>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</si>
  <si>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</si>
  <si>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</si>
  <si>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</si>
  <si>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</si>
  <si>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</si>
  <si>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</si>
  <si>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</si>
  <si>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</si>
  <si>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</si>
  <si>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</si>
  <si>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</si>
  <si>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</si>
  <si>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</si>
  <si>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</si>
  <si>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</si>
  <si>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</si>
  <si>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</si>
  <si>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</si>
  <si>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</si>
  <si>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</si>
  <si>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</si>
  <si>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</si>
  <si>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</si>
  <si>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</si>
  <si>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</si>
  <si>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</si>
  <si>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</si>
  <si>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</si>
  <si>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</si>
  <si>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</si>
  <si>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</si>
  <si>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</si>
  <si>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</si>
  <si>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</si>
  <si>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</si>
  <si>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</si>
  <si>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</si>
  <si>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</si>
  <si>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</si>
  <si>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</si>
  <si>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</si>
  <si>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</si>
  <si>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</si>
  <si>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</si>
  <si>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</si>
  <si>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</si>
  <si>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</si>
  <si>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</si>
  <si>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</si>
  <si>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</si>
  <si>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</si>
  <si>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</si>
  <si>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</si>
  <si>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</si>
  <si>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</si>
  <si>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</si>
  <si>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</si>
  <si>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</si>
  <si>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</si>
  <si>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</si>
  <si>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</si>
  <si>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</si>
  <si>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</si>
  <si>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</si>
  <si>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</si>
  <si>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</si>
  <si>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</si>
  <si>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</si>
  <si>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</si>
  <si>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</si>
  <si>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</si>
  <si>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</si>
  <si>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</si>
  <si>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</si>
  <si>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</si>
  <si>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</si>
  <si>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</si>
  <si>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</si>
  <si>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</si>
  <si>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</si>
  <si>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</si>
  <si>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</si>
  <si>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</si>
  <si>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</si>
  <si>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</si>
  <si>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</si>
  <si>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</si>
  <si>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</si>
  <si>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</si>
  <si>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</si>
  <si>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</si>
  <si>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</si>
  <si>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</si>
  <si>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</si>
  <si>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</si>
  <si>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</si>
  <si>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</si>
  <si>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</si>
  <si>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</si>
  <si>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</si>
  <si>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</si>
  <si>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</si>
  <si>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</si>
  <si>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</si>
  <si>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</si>
  <si>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</si>
  <si>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</si>
  <si>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</si>
  <si>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</si>
  <si>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</si>
  <si>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</si>
  <si>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</si>
  <si>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</si>
  <si>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</si>
  <si>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</si>
  <si>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</si>
  <si>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</si>
  <si>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</si>
  <si>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</si>
  <si>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</si>
  <si>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</si>
  <si>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</si>
  <si>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</si>
  <si>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</si>
  <si>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</si>
  <si>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</si>
  <si>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</si>
  <si>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</si>
  <si>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</si>
  <si>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</si>
  <si>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</si>
  <si>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</si>
  <si>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</si>
  <si>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</si>
  <si>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</si>
  <si>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</si>
  <si>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</si>
  <si>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</si>
  <si>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</si>
  <si>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</si>
  <si>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</si>
  <si>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</si>
  <si>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</si>
  <si>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</si>
  <si>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</si>
  <si>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</si>
  <si>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</si>
  <si>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</si>
  <si>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</si>
  <si>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</si>
  <si>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</si>
  <si>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</si>
  <si>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</si>
  <si>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</si>
  <si>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</si>
  <si>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</si>
  <si>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</si>
  <si>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</si>
  <si>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</si>
  <si>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</si>
  <si>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</si>
  <si>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</si>
  <si>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</si>
  <si>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</si>
  <si>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</si>
  <si>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</si>
  <si>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</si>
  <si>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</si>
  <si>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</si>
  <si>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</si>
  <si>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</si>
  <si>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</si>
  <si>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</si>
  <si>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</si>
  <si>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</si>
  <si>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</si>
  <si>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</si>
  <si>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</si>
  <si>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</si>
  <si>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</si>
  <si>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</si>
  <si>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</si>
  <si>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</si>
  <si>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</si>
  <si>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</si>
  <si>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</si>
  <si>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</si>
  <si>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</si>
  <si>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</si>
  <si>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</si>
  <si>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</si>
  <si>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</si>
  <si>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</si>
  <si>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</si>
  <si>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</si>
  <si>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</si>
  <si>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</si>
  <si>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</si>
  <si>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</si>
  <si>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</si>
  <si>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</si>
  <si>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</si>
  <si>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</si>
  <si>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</si>
  <si>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</si>
  <si>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</si>
  <si>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</si>
  <si>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</si>
  <si>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</si>
  <si>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</si>
  <si>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</si>
  <si>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</si>
  <si>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</si>
  <si>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</si>
  <si>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</si>
  <si>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</si>
  <si>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</si>
  <si>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</si>
  <si>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</si>
  <si>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</si>
  <si>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</si>
  <si>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</si>
  <si>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</si>
  <si>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</si>
  <si>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</si>
  <si>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</si>
  <si>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</si>
  <si>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</si>
  <si>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</si>
  <si>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</si>
  <si>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</si>
  <si>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</si>
  <si>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</si>
  <si>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</si>
  <si>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</si>
  <si>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</si>
  <si>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</si>
  <si>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</si>
  <si>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</si>
  <si>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</si>
  <si>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</si>
  <si>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</si>
  <si>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</si>
  <si>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</si>
  <si>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</si>
  <si>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</si>
  <si>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</si>
  <si>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</si>
  <si>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</si>
  <si>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</si>
  <si>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</si>
  <si>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</si>
  <si>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</si>
  <si>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</si>
  <si>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</si>
  <si>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</si>
  <si>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</si>
  <si>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</si>
  <si>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</si>
  <si>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</si>
  <si>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</si>
  <si>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</si>
  <si>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</si>
  <si>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</si>
  <si>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</si>
  <si>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</si>
  <si>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</si>
  <si>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</si>
  <si>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</si>
  <si>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</si>
  <si>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</si>
  <si>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</si>
  <si>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</si>
  <si>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</si>
  <si>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</si>
  <si>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</si>
  <si>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</si>
  <si>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</si>
  <si>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</si>
  <si>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</si>
  <si>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</si>
  <si>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</si>
  <si>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</si>
  <si>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</si>
  <si>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</si>
  <si>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</si>
  <si>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</si>
  <si>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</si>
  <si>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</si>
  <si>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</si>
  <si>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</si>
  <si>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</si>
  <si>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</si>
  <si>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</si>
  <si>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</si>
  <si>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</si>
  <si>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</si>
  <si>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</si>
  <si>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</si>
  <si>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</si>
  <si>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</si>
  <si>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</si>
  <si>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</si>
  <si>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</si>
  <si>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</si>
  <si>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</si>
  <si>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</si>
  <si>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</si>
  <si>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</si>
  <si>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</si>
  <si>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</si>
  <si>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</si>
  <si>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</si>
  <si>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</si>
  <si>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</si>
  <si>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</si>
  <si>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</si>
  <si>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</si>
  <si>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</si>
  <si>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</si>
  <si>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</si>
  <si>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</si>
  <si>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</si>
  <si>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</si>
  <si>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</si>
  <si>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</si>
  <si>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</si>
  <si>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</si>
  <si>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</si>
  <si>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</si>
  <si>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</si>
  <si>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</si>
  <si>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</si>
  <si>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</si>
  <si>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</si>
  <si>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</si>
  <si>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</si>
  <si>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</si>
  <si>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</si>
  <si>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</si>
  <si>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</si>
  <si>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</si>
  <si>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</si>
  <si>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</si>
  <si>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</si>
  <si>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</si>
  <si>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</si>
  <si>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</si>
  <si>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</si>
  <si>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</si>
  <si>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</si>
  <si>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</si>
  <si>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</si>
  <si>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</si>
  <si>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</si>
  <si>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</si>
  <si>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</si>
  <si>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</si>
  <si>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</si>
  <si>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</si>
  <si>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</si>
  <si>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</si>
  <si>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</si>
  <si>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</si>
  <si>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</si>
  <si>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</si>
  <si>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</si>
  <si>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</si>
  <si>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</si>
  <si>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</si>
  <si>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</si>
  <si>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</si>
  <si>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</si>
  <si>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</si>
  <si>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</si>
  <si>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</si>
  <si>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</si>
  <si>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</si>
  <si>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</si>
  <si>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</si>
  <si>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</si>
  <si>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</si>
  <si>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</si>
  <si>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</si>
  <si>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</si>
  <si>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</si>
  <si>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</si>
  <si>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</si>
  <si>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</si>
  <si>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</si>
  <si>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</si>
  <si>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</si>
  <si>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</si>
  <si>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</si>
  <si>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</si>
  <si>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</si>
  <si>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</si>
  <si>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</si>
  <si>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</si>
  <si>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</si>
  <si>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</si>
  <si>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</si>
  <si>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</si>
  <si>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</si>
  <si>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</si>
  <si>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</si>
  <si>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</si>
  <si>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</si>
  <si>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</si>
  <si>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</si>
  <si>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</si>
  <si>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</si>
  <si>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</si>
  <si>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</si>
  <si>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</si>
  <si>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</si>
  <si>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</si>
  <si>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</si>
  <si>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</si>
  <si>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</si>
  <si>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</si>
  <si>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</si>
  <si>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</si>
  <si>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</si>
  <si>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</si>
  <si>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</si>
  <si>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</si>
  <si>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</si>
  <si>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</si>
  <si>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</si>
  <si>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</si>
  <si>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</si>
  <si>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</si>
  <si>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</si>
  <si>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</si>
  <si>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</si>
  <si>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</si>
  <si>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</si>
  <si>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</si>
  <si>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</si>
  <si>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</si>
  <si>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</si>
  <si>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</si>
  <si>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</si>
  <si>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</si>
  <si>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</si>
  <si>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</si>
  <si>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</si>
  <si>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</si>
  <si>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</si>
  <si>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</si>
  <si>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</si>
  <si>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</si>
  <si>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</si>
  <si>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</si>
  <si>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</si>
  <si>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</si>
  <si>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</si>
  <si>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</si>
  <si>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</si>
  <si>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</si>
  <si>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</si>
  <si>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</si>
  <si>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</si>
  <si>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</si>
  <si>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</si>
  <si>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</si>
  <si>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</si>
  <si>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</si>
  <si>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</si>
  <si>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</si>
  <si>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</si>
  <si>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</si>
  <si>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</si>
  <si>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</si>
  <si>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</si>
  <si>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</si>
  <si>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</si>
  <si>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</si>
  <si>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</si>
  <si>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</si>
  <si>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</si>
  <si>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</si>
  <si>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</si>
  <si>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</si>
  <si>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</si>
  <si>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</si>
  <si>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</si>
  <si>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</si>
  <si>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</si>
  <si>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</si>
  <si>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</si>
  <si>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</si>
  <si>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</si>
  <si>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</si>
  <si>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</si>
  <si>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</si>
  <si>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</si>
  <si>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</si>
  <si>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</si>
  <si>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</si>
  <si>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</si>
  <si>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</si>
  <si>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</si>
  <si>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</si>
  <si>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</si>
  <si>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</si>
  <si>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</si>
  <si>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</si>
  <si>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</si>
  <si>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</si>
  <si>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</si>
  <si>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</si>
  <si>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</si>
  <si>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</si>
  <si>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</si>
  <si>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</si>
  <si>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</si>
  <si>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</si>
  <si>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</si>
  <si>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</si>
  <si>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</si>
  <si>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</si>
  <si>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</si>
  <si>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</si>
  <si>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</si>
  <si>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</si>
  <si>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</si>
  <si>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</si>
  <si>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</si>
  <si>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</si>
  <si>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</si>
  <si>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</si>
  <si>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</si>
  <si>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</si>
  <si>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</si>
  <si>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</si>
  <si>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</si>
  <si>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</si>
  <si>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</si>
  <si>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</si>
  <si>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</si>
  <si>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</si>
  <si>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</si>
  <si>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</si>
  <si>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</si>
  <si>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</si>
  <si>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</si>
  <si>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</si>
  <si>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</si>
  <si>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</si>
  <si>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</si>
  <si>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</si>
  <si>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</si>
  <si>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</si>
  <si>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</si>
  <si>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</si>
  <si>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</si>
  <si>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</si>
  <si>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</si>
  <si>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</si>
  <si>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</si>
  <si>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</si>
  <si>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</si>
  <si>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</si>
  <si>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</si>
  <si>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</si>
  <si>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</si>
  <si>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</si>
  <si>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</si>
  <si>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</si>
  <si>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</si>
  <si>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</si>
  <si>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</si>
  <si>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</si>
  <si>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</si>
  <si>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</si>
  <si>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</si>
  <si>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</si>
  <si>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</si>
  <si>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</si>
  <si>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</si>
  <si>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</si>
  <si>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</si>
  <si>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</si>
  <si>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</si>
  <si>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</si>
  <si>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</si>
  <si>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</si>
  <si>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</si>
  <si>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</si>
  <si>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</si>
  <si>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</si>
  <si>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</si>
  <si>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</si>
  <si>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</si>
  <si>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</si>
  <si>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</si>
  <si>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</si>
  <si>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</si>
  <si>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</si>
  <si>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</si>
  <si>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</si>
  <si>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</si>
  <si>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</si>
  <si>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</si>
  <si>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</si>
  <si>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</si>
  <si>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</si>
  <si>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</si>
  <si>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</si>
  <si>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</si>
  <si>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</si>
  <si>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</si>
  <si>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</si>
  <si>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</si>
  <si>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</si>
  <si>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</si>
  <si>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</si>
  <si>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</si>
  <si>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</si>
  <si>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</si>
  <si>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</si>
  <si>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</si>
  <si>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</si>
  <si>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</si>
  <si>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</si>
  <si>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</si>
  <si>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</si>
  <si>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</si>
  <si>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</si>
  <si>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</si>
  <si>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</si>
  <si>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</si>
  <si>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</si>
  <si>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</si>
  <si>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</si>
  <si>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</si>
  <si>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</si>
  <si>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</si>
  <si>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</si>
  <si>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</si>
  <si>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</si>
  <si>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</si>
  <si>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</si>
  <si>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</si>
  <si>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</si>
  <si>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</si>
  <si>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</si>
  <si>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</si>
  <si>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</si>
  <si>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</si>
  <si>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</si>
  <si>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</si>
  <si>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</si>
  <si>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</si>
  <si>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</si>
  <si>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</si>
  <si>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</si>
  <si>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</si>
  <si>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</si>
  <si>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</si>
  <si>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</si>
  <si>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</si>
  <si>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</si>
  <si>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</si>
  <si>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</si>
  <si>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</si>
  <si>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</si>
  <si>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</si>
  <si>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</si>
  <si>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</si>
  <si>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</si>
  <si>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</si>
  <si>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</si>
  <si>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</si>
  <si>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</si>
  <si>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</si>
  <si>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</si>
  <si>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</si>
  <si>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</si>
  <si>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</si>
  <si>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</si>
  <si>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</si>
  <si>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</si>
  <si>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</si>
  <si>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</si>
  <si>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</si>
  <si>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</si>
  <si>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</si>
  <si>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</si>
  <si>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</si>
  <si>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</si>
  <si>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</si>
  <si>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</si>
  <si>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</si>
  <si>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</si>
  <si>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</si>
  <si>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</si>
  <si>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</si>
  <si>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</si>
  <si>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</si>
  <si>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</si>
  <si>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</si>
  <si>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</si>
  <si>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</si>
  <si>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</si>
  <si>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</si>
  <si>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</si>
  <si>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</si>
  <si>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</si>
  <si>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</si>
  <si>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</si>
  <si>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</si>
  <si>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</si>
  <si>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</si>
  <si>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</si>
  <si>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</si>
  <si>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</si>
  <si>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</si>
  <si>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</si>
  <si>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</si>
  <si>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</si>
  <si>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</si>
  <si>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</si>
  <si>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</si>
  <si>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</si>
  <si>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</si>
  <si>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</si>
  <si>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</si>
  <si>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</si>
  <si>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</si>
  <si>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</si>
  <si>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</si>
  <si>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</si>
  <si>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</si>
  <si>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</si>
  <si>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</si>
  <si>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</si>
  <si>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</si>
  <si>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</si>
  <si>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</si>
  <si>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</si>
  <si>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</si>
  <si>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</si>
  <si>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</si>
  <si>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</si>
  <si>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</si>
  <si>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</si>
  <si>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</si>
  <si>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</si>
  <si>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</si>
  <si>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</si>
  <si>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</si>
  <si>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</si>
  <si>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</si>
  <si>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</si>
  <si>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</si>
  <si>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</si>
  <si>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</si>
  <si>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</si>
  <si>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</si>
  <si>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</si>
  <si>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</si>
  <si>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</si>
  <si>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</si>
  <si>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</si>
  <si>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</si>
  <si>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</si>
  <si>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</si>
  <si>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</si>
  <si>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</si>
  <si>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</si>
  <si>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</si>
  <si>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</si>
  <si>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</si>
  <si>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</si>
  <si>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</si>
  <si>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</si>
  <si>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</si>
  <si>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</si>
  <si>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</si>
  <si>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</si>
  <si>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</si>
  <si>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</si>
  <si>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</si>
  <si>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</si>
  <si>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</si>
  <si>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</si>
  <si>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</si>
  <si>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</si>
  <si>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</si>
  <si>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</si>
  <si>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</si>
  <si>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</si>
  <si>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</si>
  <si>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</si>
  <si>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</si>
  <si>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</si>
  <si>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</si>
  <si>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</si>
  <si>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</si>
  <si>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</si>
  <si>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</si>
  <si>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</si>
  <si>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</si>
  <si>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</si>
  <si>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</si>
  <si>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</si>
  <si>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</si>
  <si>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</si>
  <si>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</si>
  <si>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</si>
  <si>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</si>
  <si>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</si>
  <si>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</si>
  <si>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</si>
  <si>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</si>
  <si>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</si>
  <si>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</si>
  <si>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</si>
  <si>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</si>
  <si>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</si>
  <si>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</si>
  <si>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</si>
  <si>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</si>
  <si>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</si>
  <si>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</si>
  <si>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</si>
  <si>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</si>
  <si>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</si>
  <si>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</si>
  <si>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</si>
  <si>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</si>
  <si>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</si>
  <si>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</si>
  <si>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</si>
  <si>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</si>
  <si>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</si>
  <si>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</si>
  <si>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</si>
  <si>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</si>
  <si>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</si>
  <si>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</si>
  <si>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</si>
  <si>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</si>
  <si>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</si>
  <si>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</si>
  <si>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</si>
  <si>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</si>
  <si>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</si>
  <si>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</si>
  <si>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</si>
  <si>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</si>
  <si>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</si>
  <si>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</si>
  <si>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</si>
  <si>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</si>
  <si>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</si>
  <si>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</si>
  <si>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</si>
  <si>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</si>
  <si>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</si>
  <si>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</si>
  <si>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</si>
  <si>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</si>
  <si>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</si>
  <si>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</si>
  <si>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</si>
  <si>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</si>
  <si>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</si>
  <si>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</si>
  <si>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</si>
  <si>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</si>
  <si>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</si>
  <si>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</si>
  <si>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</si>
  <si>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</si>
  <si>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</si>
  <si>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</si>
  <si>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</si>
  <si>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</si>
  <si>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</si>
  <si>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</si>
  <si>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</si>
  <si>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</si>
  <si>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</si>
  <si>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</si>
  <si>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</si>
  <si>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</si>
  <si>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</si>
  <si>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</si>
  <si>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</si>
  <si>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</si>
  <si>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</si>
  <si>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</si>
  <si>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</si>
  <si>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</si>
  <si>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</si>
  <si>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</si>
  <si>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</si>
  <si>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</si>
  <si>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</si>
  <si>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</si>
  <si>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</si>
  <si>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</si>
  <si>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</si>
  <si>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</si>
  <si>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</si>
  <si>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</si>
  <si>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</si>
  <si>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</si>
  <si>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</si>
  <si>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</si>
  <si>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</si>
  <si>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</si>
  <si>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</si>
  <si>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</si>
  <si>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</si>
  <si>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</si>
  <si>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</si>
  <si>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</si>
  <si>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</si>
  <si>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</si>
  <si>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</si>
  <si>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</si>
  <si>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</si>
  <si>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</si>
  <si>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</si>
  <si>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</si>
  <si>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</si>
  <si>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</si>
  <si>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</si>
  <si>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</si>
  <si>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</si>
  <si>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</si>
  <si>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</si>
  <si>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</si>
  <si>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</si>
  <si>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</si>
  <si>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</si>
  <si>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</si>
  <si>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</si>
  <si>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</si>
  <si>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</si>
  <si>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</si>
  <si>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</si>
  <si>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</si>
  <si>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</si>
  <si>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</si>
  <si>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</si>
  <si>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</si>
  <si>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</si>
  <si>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</si>
  <si>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</si>
  <si>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</si>
  <si>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</si>
  <si>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</si>
  <si>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</si>
  <si>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</si>
  <si>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</si>
  <si>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</si>
  <si>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</si>
  <si>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</si>
  <si>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</si>
  <si>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</si>
  <si>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</si>
  <si>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</si>
  <si>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</si>
  <si>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</si>
  <si>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</si>
  <si>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</si>
  <si>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</si>
  <si>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</si>
  <si>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</si>
  <si>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</si>
  <si>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</si>
  <si>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</si>
  <si>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</si>
  <si>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</si>
  <si>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</si>
  <si>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</si>
  <si>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</si>
  <si>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</si>
  <si>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</si>
  <si>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</si>
  <si>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</si>
  <si>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</si>
  <si>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</si>
  <si>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</si>
  <si>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</si>
  <si>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</si>
  <si>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</si>
  <si>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</si>
  <si>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</si>
  <si>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</si>
  <si>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</si>
  <si>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</si>
  <si>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</si>
  <si>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</si>
  <si>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</si>
  <si>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</si>
  <si>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</si>
  <si>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</si>
  <si>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</si>
  <si>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</si>
  <si>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</si>
  <si>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</si>
  <si>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</si>
  <si>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</si>
  <si>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</si>
  <si>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</si>
  <si>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</si>
  <si>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</si>
  <si>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</si>
  <si>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</si>
  <si>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</si>
  <si>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</si>
  <si>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</si>
  <si>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</si>
  <si>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</si>
  <si>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</si>
  <si>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</si>
  <si>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</si>
  <si>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</si>
  <si>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</si>
  <si>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</si>
  <si>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</si>
  <si>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</si>
  <si>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</si>
  <si>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</si>
  <si>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</si>
  <si>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</si>
  <si>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</si>
  <si>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</si>
  <si>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</si>
  <si>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</si>
  <si>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</si>
  <si>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</si>
  <si>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</si>
  <si>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</si>
  <si>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</si>
  <si>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</si>
  <si>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</si>
  <si>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</si>
  <si>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</si>
  <si>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</si>
  <si>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</si>
  <si>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</si>
  <si>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</si>
  <si>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</si>
  <si>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</si>
  <si>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</si>
  <si>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</si>
  <si>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</si>
  <si>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</si>
  <si>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</si>
  <si>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</si>
  <si>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</si>
  <si>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</si>
  <si>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</si>
  <si>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</si>
  <si>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</si>
  <si>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</si>
  <si>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</si>
  <si>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</si>
  <si>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</si>
  <si>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</si>
  <si>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</si>
  <si>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</si>
  <si>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</si>
  <si>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</si>
  <si>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</si>
  <si>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</si>
  <si>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</si>
  <si>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</si>
  <si>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</si>
  <si>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</si>
  <si>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</si>
  <si>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</si>
  <si>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</si>
  <si>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</si>
  <si>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</si>
  <si>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</si>
  <si>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</si>
  <si>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</si>
  <si>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</si>
  <si>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</si>
  <si>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</si>
  <si>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</si>
  <si>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</si>
  <si>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</si>
  <si>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</si>
  <si>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</si>
  <si>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</si>
  <si>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</si>
  <si>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</si>
  <si>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</si>
  <si>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</si>
  <si>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</si>
  <si>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</si>
  <si>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</si>
  <si>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</si>
  <si>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</si>
  <si>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</si>
  <si>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</si>
  <si>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</si>
  <si>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</si>
  <si>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</si>
  <si>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</si>
  <si>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</si>
  <si>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</si>
  <si>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</si>
  <si>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</si>
  <si>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</si>
  <si>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</si>
  <si>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</si>
  <si>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</si>
  <si>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</si>
  <si>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</si>
  <si>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</si>
  <si>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</si>
  <si>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</si>
  <si>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</si>
  <si>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</si>
  <si>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</si>
  <si>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</si>
  <si>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</si>
  <si>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</si>
  <si>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</si>
  <si>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</si>
  <si>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</si>
  <si>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</si>
  <si>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</si>
  <si>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</si>
  <si>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</si>
  <si>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</si>
  <si>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</si>
  <si>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</si>
  <si>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</si>
  <si>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</si>
  <si>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</si>
  <si>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</si>
  <si>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</si>
  <si>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</si>
  <si>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</si>
  <si>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</si>
  <si>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</si>
  <si>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</si>
  <si>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</si>
  <si>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</si>
  <si>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</si>
  <si>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</si>
  <si>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</si>
  <si>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</si>
  <si>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</si>
  <si>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</si>
  <si>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</si>
  <si>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</si>
  <si>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</si>
  <si>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</si>
  <si>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</si>
  <si>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</si>
  <si>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</si>
  <si>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</si>
  <si>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</si>
  <si>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</si>
  <si>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</si>
  <si>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</si>
  <si>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</si>
  <si>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</si>
  <si>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</si>
  <si>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</si>
  <si>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</si>
  <si>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</si>
  <si>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</si>
  <si>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</si>
  <si>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</si>
  <si>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</si>
  <si>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</si>
  <si>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</si>
  <si>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</si>
  <si>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</si>
  <si>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</si>
  <si>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</si>
  <si>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</si>
  <si>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</si>
  <si>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</si>
  <si>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</si>
  <si>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</si>
  <si>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</si>
  <si>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</si>
  <si>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</si>
  <si>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</si>
  <si>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</si>
  <si>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</si>
  <si>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</si>
  <si>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</si>
  <si>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</si>
  <si>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</si>
  <si>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</si>
  <si>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</si>
  <si>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</si>
  <si>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</si>
  <si>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</si>
  <si>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</si>
  <si>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</si>
  <si>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</si>
  <si>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</si>
  <si>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</si>
  <si>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</si>
  <si>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</si>
  <si>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</si>
  <si>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</si>
  <si>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</si>
  <si>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</si>
  <si>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</si>
  <si>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</si>
  <si>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</si>
  <si>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</si>
  <si>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</si>
  <si>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</si>
  <si>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</si>
  <si>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</si>
  <si>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</si>
  <si>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</si>
  <si>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</si>
  <si>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</si>
  <si>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</si>
  <si>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</si>
  <si>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</si>
  <si>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</si>
  <si>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</si>
  <si>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</si>
  <si>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</si>
  <si>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</si>
  <si>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</si>
  <si>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</si>
  <si>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</si>
  <si>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</si>
  <si>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</si>
  <si>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</si>
  <si>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</si>
  <si>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</si>
  <si>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</si>
  <si>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</si>
  <si>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</si>
  <si>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</si>
  <si>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</si>
  <si>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</si>
  <si>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</si>
  <si>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</si>
  <si>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</si>
  <si>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</si>
  <si>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</si>
  <si>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</si>
  <si>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</si>
  <si>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</si>
  <si>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</si>
  <si>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</si>
  <si>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</si>
  <si>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</si>
  <si>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</si>
  <si>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</si>
  <si>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</si>
  <si>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</si>
  <si>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</si>
  <si>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</si>
  <si>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</si>
  <si>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</si>
  <si>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</si>
  <si>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</si>
  <si>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</si>
  <si>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</si>
  <si>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</si>
  <si>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</si>
  <si>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</si>
  <si>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</si>
  <si>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</si>
  <si>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</si>
  <si>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</si>
  <si>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</si>
  <si>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</si>
  <si>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</si>
  <si>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</si>
  <si>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</si>
  <si>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</si>
  <si>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</si>
  <si>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</si>
  <si>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</si>
  <si>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</si>
  <si>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</si>
  <si>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</si>
  <si>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</si>
  <si>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</si>
  <si>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</si>
  <si>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</si>
  <si>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</si>
  <si>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</si>
  <si>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</si>
  <si>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</si>
  <si>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</si>
  <si>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</si>
  <si>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</si>
  <si>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</si>
  <si>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</si>
  <si>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</si>
  <si>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</si>
  <si>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</si>
  <si>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</si>
  <si>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</si>
  <si>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</si>
  <si>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</si>
  <si>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</si>
  <si>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</si>
  <si>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</si>
  <si>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</si>
  <si>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</si>
  <si>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</si>
  <si>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</si>
  <si>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</si>
  <si>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</si>
  <si>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</si>
  <si>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</si>
  <si>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</si>
  <si>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</si>
  <si>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</si>
  <si>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</si>
  <si>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</si>
  <si>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</si>
  <si>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</si>
  <si>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</si>
  <si>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</si>
  <si>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</si>
  <si>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</si>
  <si>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</si>
  <si>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</si>
  <si>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</si>
  <si>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</si>
  <si>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</si>
  <si>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</si>
  <si>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</si>
  <si>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</si>
  <si>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</si>
  <si>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</si>
  <si>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</si>
  <si>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</si>
  <si>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</si>
  <si>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</si>
  <si>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</si>
  <si>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</si>
  <si>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</si>
  <si>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</si>
  <si>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</si>
  <si>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</si>
  <si>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</si>
  <si>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</si>
  <si>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</si>
  <si>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</si>
  <si>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</si>
  <si>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</si>
  <si>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</si>
  <si>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</si>
  <si>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</si>
  <si>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</si>
  <si>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</si>
  <si>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</si>
  <si>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</si>
  <si>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</si>
  <si>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</si>
  <si>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</si>
  <si>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</si>
  <si>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</si>
  <si>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</si>
  <si>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</si>
  <si>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</si>
  <si>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</si>
  <si>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</si>
  <si>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</si>
  <si>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</si>
  <si>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</si>
  <si>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</si>
  <si>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</si>
  <si>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</si>
  <si>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</si>
  <si>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</si>
  <si>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</si>
  <si>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</si>
  <si>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</si>
  <si>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</si>
  <si>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</si>
  <si>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</si>
  <si>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</si>
  <si>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</si>
  <si>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</si>
  <si>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</si>
  <si>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</si>
  <si>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</si>
  <si>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</si>
  <si>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</si>
  <si>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</si>
  <si>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</si>
  <si>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</si>
  <si>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</si>
  <si>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</si>
  <si>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</si>
  <si>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</si>
  <si>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</si>
  <si>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</si>
  <si>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</si>
  <si>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</si>
  <si>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</si>
  <si>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</si>
  <si>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</si>
  <si>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</si>
  <si>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</si>
  <si>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</si>
  <si>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</si>
  <si>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</si>
  <si>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</si>
  <si>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</si>
  <si>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</si>
  <si>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</si>
  <si>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</si>
  <si>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</si>
  <si>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</si>
  <si>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</si>
  <si>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</si>
  <si>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</si>
  <si>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</si>
  <si>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</si>
  <si>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</si>
  <si>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</si>
  <si>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</si>
  <si>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</si>
  <si>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</si>
  <si>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</si>
  <si>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</si>
  <si>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</si>
  <si>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</si>
  <si>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</si>
  <si>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</si>
  <si>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</si>
  <si>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</si>
  <si>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</si>
  <si>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</si>
  <si>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</si>
  <si>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</si>
  <si>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</si>
  <si>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</si>
  <si>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</si>
  <si>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</si>
  <si>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</si>
  <si>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</si>
  <si>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</si>
  <si>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</si>
  <si>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</si>
  <si>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</si>
  <si>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</si>
  <si>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</si>
  <si>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</si>
  <si>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</si>
  <si>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</si>
  <si>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</si>
  <si>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</si>
  <si>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</si>
  <si>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</si>
  <si>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</si>
  <si>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</si>
  <si>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</si>
  <si>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</si>
  <si>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</si>
  <si>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</si>
  <si>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</si>
  <si>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</si>
  <si>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</si>
  <si>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</si>
  <si>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</si>
  <si>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</si>
  <si>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</si>
  <si>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</si>
  <si>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</si>
  <si>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</si>
  <si>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</si>
  <si>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</si>
  <si>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</si>
  <si>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</si>
  <si>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</si>
  <si>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</si>
  <si>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</si>
  <si>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</si>
  <si>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</si>
  <si>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</si>
  <si>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</si>
  <si>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</si>
  <si>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</si>
  <si>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</si>
  <si>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</si>
  <si>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</si>
  <si>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</si>
  <si>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</si>
  <si>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</si>
  <si>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</si>
  <si>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</si>
  <si>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</si>
  <si>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</si>
  <si>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</si>
  <si>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</si>
  <si>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</si>
  <si>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</si>
  <si>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</si>
  <si>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</si>
  <si>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</si>
  <si>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</si>
  <si>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</si>
  <si>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</si>
  <si>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</si>
  <si>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</si>
  <si>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</si>
  <si>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</si>
  <si>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</si>
  <si>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</si>
  <si>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</si>
  <si>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</si>
  <si>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</si>
  <si>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</si>
  <si>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</si>
  <si>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</si>
  <si>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</si>
  <si>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</si>
  <si>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</si>
  <si>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</si>
  <si>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</si>
  <si>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</si>
  <si>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</si>
  <si>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</si>
  <si>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</si>
  <si>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</si>
  <si>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</si>
  <si>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</si>
  <si>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</si>
  <si>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</si>
  <si>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</si>
  <si>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</si>
  <si>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</si>
  <si>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</si>
  <si>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</si>
  <si>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</si>
  <si>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</si>
  <si>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</si>
  <si>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</si>
  <si>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</si>
  <si>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</si>
  <si>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</si>
  <si>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</si>
  <si>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</si>
  <si>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</si>
  <si>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</si>
  <si>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</si>
  <si>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</si>
  <si>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</si>
  <si>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</si>
  <si>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</si>
  <si>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</si>
  <si>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</si>
  <si>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</si>
  <si>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</si>
  <si>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</si>
  <si>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</si>
  <si>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</si>
  <si>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</si>
  <si>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</si>
  <si>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</si>
  <si>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</si>
  <si>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</si>
  <si>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</si>
  <si>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</si>
  <si>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</si>
  <si>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</si>
  <si>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</si>
  <si>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</si>
  <si>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</si>
  <si>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</si>
  <si>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</si>
  <si>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</si>
  <si>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</si>
  <si>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</si>
  <si>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</si>
  <si>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</si>
  <si>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</si>
  <si>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</si>
  <si>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</si>
  <si>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</si>
  <si>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</si>
  <si>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</si>
  <si>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</si>
  <si>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</si>
  <si>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</si>
  <si>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</si>
  <si>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</si>
  <si>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</si>
  <si>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</si>
  <si>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</si>
  <si>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</si>
  <si>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</si>
  <si>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</si>
  <si>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</si>
  <si>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</si>
  <si>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</si>
  <si>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</si>
  <si>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</si>
  <si>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</si>
  <si>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</si>
  <si>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</si>
  <si>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</si>
  <si>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</si>
  <si>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</si>
  <si>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</si>
  <si>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</si>
  <si>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</si>
  <si>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</si>
  <si>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</si>
  <si>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</si>
  <si>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</si>
  <si>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</si>
  <si>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</si>
  <si>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</si>
  <si>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</si>
  <si>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</si>
  <si>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</si>
  <si>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</si>
  <si>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</si>
  <si>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</si>
  <si>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</si>
  <si>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</si>
  <si>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</si>
  <si>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</si>
  <si>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</si>
  <si>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</si>
  <si>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</si>
  <si>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</si>
  <si>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</si>
  <si>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</si>
  <si>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</si>
  <si>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</si>
  <si>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</si>
  <si>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</si>
  <si>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</si>
  <si>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</si>
  <si>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</si>
  <si>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</si>
  <si>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</si>
  <si>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</si>
  <si>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</si>
  <si>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</si>
  <si>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</si>
  <si>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</si>
  <si>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</si>
  <si>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</si>
  <si>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</si>
  <si>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</si>
  <si>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</si>
  <si>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</si>
  <si>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</si>
  <si>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</si>
  <si>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</si>
  <si>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</si>
  <si>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</si>
  <si>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</si>
  <si>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</si>
  <si>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</si>
  <si>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</si>
  <si>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</si>
  <si>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</si>
  <si>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</si>
  <si>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</si>
  <si>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</si>
  <si>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</si>
  <si>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</si>
  <si>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</si>
  <si>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</si>
  <si>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</si>
  <si>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</si>
  <si>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</si>
  <si>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</si>
  <si>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</si>
  <si>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</si>
  <si>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</si>
  <si>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</si>
  <si>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</si>
  <si>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</si>
  <si>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</si>
  <si>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</si>
  <si>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</si>
  <si>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</si>
  <si>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</si>
  <si>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</si>
  <si>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</si>
  <si>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</si>
  <si>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</si>
  <si>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</si>
  <si>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</si>
  <si>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</si>
  <si>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</si>
  <si>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</si>
  <si>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</si>
  <si>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</si>
  <si>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</si>
  <si>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</si>
  <si>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</si>
  <si>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</si>
  <si>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</si>
  <si>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</si>
  <si>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</si>
  <si>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</si>
  <si>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</si>
  <si>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</si>
  <si>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</si>
  <si>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</si>
  <si>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</si>
  <si>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</si>
  <si>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</si>
  <si>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</si>
  <si>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</si>
  <si>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</si>
  <si>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</si>
  <si>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</si>
  <si>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</si>
  <si>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</si>
  <si>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</si>
  <si>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</si>
  <si>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</si>
  <si>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</si>
  <si>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</si>
  <si>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</si>
  <si>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</si>
  <si>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</si>
  <si>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</si>
  <si>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</si>
  <si>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</si>
  <si>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</si>
  <si>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</si>
  <si>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</si>
  <si>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</si>
  <si>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</si>
  <si>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</si>
  <si>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</si>
  <si>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</si>
  <si>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</si>
  <si>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</si>
  <si>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</si>
  <si>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</si>
  <si>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</si>
  <si>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</si>
  <si>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</si>
  <si>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</si>
  <si>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</si>
  <si>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</si>
  <si>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</si>
  <si>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</si>
  <si>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</si>
  <si>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</si>
  <si>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</si>
  <si>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</si>
  <si>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</si>
  <si>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</si>
  <si>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</si>
  <si>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</si>
  <si>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</si>
  <si>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</si>
  <si>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</si>
  <si>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</si>
  <si>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</si>
  <si>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</si>
  <si>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</si>
  <si>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</si>
  <si>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</si>
  <si>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</si>
  <si>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</si>
  <si>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</si>
  <si>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</si>
  <si>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</si>
  <si>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</si>
  <si>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</si>
  <si>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</si>
  <si>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</si>
  <si>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</si>
  <si>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</si>
  <si>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</si>
  <si>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</si>
  <si>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</si>
  <si>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</si>
  <si>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</si>
  <si>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</si>
  <si>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</si>
  <si>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</si>
  <si>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</si>
  <si>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</si>
  <si>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</si>
  <si>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</si>
  <si>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</si>
  <si>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</si>
  <si>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</si>
  <si>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</si>
  <si>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</si>
  <si>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</si>
  <si>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</si>
  <si>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</si>
  <si>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</si>
  <si>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</si>
  <si>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</si>
  <si>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</si>
  <si>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</si>
  <si>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</si>
  <si>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</si>
  <si>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</si>
  <si>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</si>
  <si>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</si>
  <si>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</si>
  <si>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</si>
  <si>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</si>
  <si>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</si>
  <si>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</si>
  <si>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</si>
  <si>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</si>
  <si>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</si>
  <si>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</si>
  <si>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</si>
  <si>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</si>
  <si>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</si>
  <si>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</si>
  <si>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</si>
  <si>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</si>
  <si>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</si>
  <si>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</si>
  <si>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</si>
  <si>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</si>
  <si>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</si>
  <si>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</si>
  <si>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</si>
  <si>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</si>
  <si>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</si>
  <si>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</si>
  <si>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</si>
  <si>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</si>
  <si>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</si>
  <si>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</si>
  <si>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</si>
  <si>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</si>
  <si>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</si>
  <si>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</si>
  <si>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</si>
  <si>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</si>
  <si>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</si>
  <si>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</si>
  <si>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</si>
  <si>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</si>
  <si>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</si>
  <si>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</si>
  <si>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</si>
  <si>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</si>
  <si>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</si>
  <si>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</si>
  <si>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</si>
  <si>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</si>
  <si>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</si>
  <si>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</si>
  <si>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</si>
  <si>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</si>
  <si>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</si>
  <si>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</si>
  <si>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</si>
  <si>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</si>
  <si>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</si>
  <si>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</si>
  <si>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</si>
  <si>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</si>
  <si>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</si>
  <si>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</si>
  <si>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</si>
  <si>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</si>
  <si>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</si>
  <si>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</si>
  <si>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</si>
  <si>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</si>
  <si>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</si>
  <si>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</si>
  <si>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</si>
  <si>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</si>
  <si>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</si>
  <si>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</si>
  <si>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</si>
  <si>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</si>
  <si>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</si>
  <si>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</si>
  <si>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</si>
  <si>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</si>
  <si>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</si>
  <si>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</si>
  <si>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</si>
  <si>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</si>
  <si>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</si>
  <si>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</si>
  <si>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</si>
  <si>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</si>
  <si>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</si>
  <si>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</si>
  <si>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</si>
  <si>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</si>
  <si>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</si>
  <si>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</si>
  <si>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</si>
  <si>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</si>
  <si>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</si>
  <si>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</si>
  <si>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</si>
  <si>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</si>
  <si>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</si>
  <si>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</si>
  <si>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</si>
  <si>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</si>
  <si>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</si>
  <si>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</si>
  <si>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</si>
  <si>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</si>
  <si>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</si>
  <si>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</si>
  <si>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</si>
  <si>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</si>
  <si>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</si>
  <si>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</si>
  <si>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</si>
  <si>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</si>
  <si>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</si>
  <si>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</si>
  <si>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</si>
  <si>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</si>
  <si>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</si>
  <si>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</si>
  <si>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</si>
  <si>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</si>
  <si>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</si>
  <si>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</si>
  <si>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</si>
  <si>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</si>
  <si>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</si>
  <si>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</si>
  <si>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</si>
  <si>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</si>
  <si>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</si>
  <si>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</si>
  <si>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</si>
  <si>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</si>
  <si>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</si>
  <si>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</si>
  <si>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</si>
  <si>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</si>
  <si>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</si>
  <si>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</si>
  <si>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</si>
  <si>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</si>
  <si>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</si>
  <si>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</si>
  <si>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</si>
  <si>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</si>
  <si>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</si>
  <si>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</si>
  <si>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</si>
  <si>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</si>
  <si>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</si>
  <si>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</si>
  <si>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</si>
  <si>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</si>
  <si>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</si>
  <si>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</si>
  <si>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</si>
  <si>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</si>
  <si>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</si>
  <si>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</si>
  <si>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</si>
  <si>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</si>
  <si>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</si>
  <si>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</si>
  <si>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</si>
  <si>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</si>
  <si>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</si>
  <si>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</si>
  <si>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</si>
  <si>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</si>
  <si>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</si>
  <si>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</si>
  <si>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</si>
  <si>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</si>
  <si>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</si>
  <si>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</si>
  <si>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</si>
  <si>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</si>
  <si>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</si>
  <si>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</si>
  <si>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</si>
  <si>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</si>
  <si>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</si>
  <si>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</si>
  <si>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</si>
  <si>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</si>
  <si>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</si>
  <si>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</si>
  <si>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</si>
  <si>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</si>
  <si>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</si>
  <si>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</si>
  <si>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</si>
  <si>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</si>
  <si>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</si>
  <si>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</si>
  <si>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</si>
  <si>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</si>
  <si>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</si>
  <si>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</si>
  <si>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</si>
  <si>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</si>
  <si>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</si>
  <si>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</si>
  <si>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</si>
  <si>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</si>
  <si>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</si>
  <si>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</si>
  <si>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</si>
  <si>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</si>
  <si>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</si>
  <si>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</si>
  <si>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</si>
  <si>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</si>
  <si>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</si>
  <si>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</si>
  <si>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</si>
  <si>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</si>
  <si>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</si>
  <si>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</si>
  <si>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</si>
  <si>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</si>
  <si>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</si>
  <si>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</si>
  <si>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</si>
  <si>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</si>
  <si>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</si>
  <si>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</si>
  <si>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</si>
  <si>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</si>
  <si>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</si>
  <si>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</si>
  <si>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</si>
  <si>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</si>
  <si>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</si>
  <si>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</si>
  <si>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</si>
  <si>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</si>
  <si>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</si>
  <si>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</si>
  <si>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</si>
  <si>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</si>
  <si>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</si>
  <si>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</si>
  <si>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</si>
  <si>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</si>
  <si>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</si>
  <si>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</si>
  <si>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</si>
  <si>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</si>
  <si>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</si>
  <si>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</si>
  <si>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</si>
  <si>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</si>
  <si>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</si>
  <si>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</si>
  <si>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</si>
  <si>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</si>
  <si>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</si>
  <si>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</si>
  <si>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</si>
  <si>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</si>
  <si>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</si>
  <si>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</si>
  <si>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</si>
  <si>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</si>
  <si>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</si>
  <si>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</si>
  <si>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</si>
  <si>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</si>
  <si>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</si>
  <si>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</si>
  <si>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</si>
  <si>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</si>
  <si>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</si>
  <si>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</si>
  <si>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</si>
  <si>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</si>
  <si>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</si>
  <si>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</si>
  <si>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</si>
  <si>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</si>
  <si>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</si>
  <si>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</si>
  <si>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</si>
  <si>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</si>
  <si>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</si>
  <si>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</si>
  <si>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</si>
  <si>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</si>
  <si>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</si>
  <si>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</si>
  <si>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</si>
  <si>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</si>
  <si>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</si>
  <si>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</si>
  <si>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</si>
  <si>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</si>
  <si>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</si>
  <si>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</si>
  <si>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</si>
  <si>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</si>
  <si>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</si>
  <si>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</si>
  <si>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</si>
  <si>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</si>
  <si>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</si>
  <si>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</si>
  <si>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</si>
  <si>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</si>
  <si>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</si>
  <si>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</si>
  <si>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</si>
  <si>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</si>
  <si>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</si>
  <si>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</si>
  <si>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</si>
  <si>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</si>
  <si>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</si>
  <si>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</si>
  <si>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</si>
  <si>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</si>
  <si>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</si>
  <si>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</si>
  <si>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</si>
  <si>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</si>
  <si>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</si>
  <si>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</si>
  <si>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</si>
  <si>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</si>
  <si>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</si>
  <si>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</si>
  <si>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</si>
  <si>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</si>
  <si>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</si>
  <si>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</si>
  <si>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</si>
  <si>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</si>
  <si>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</si>
  <si>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</si>
  <si>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</si>
  <si>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</si>
  <si>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</si>
  <si>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</si>
  <si>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</si>
  <si>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</si>
  <si>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</si>
  <si>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</si>
  <si>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</si>
  <si>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</si>
  <si>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</si>
  <si>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</si>
  <si>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</si>
  <si>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</si>
  <si>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</si>
  <si>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</si>
  <si>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</si>
  <si>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</si>
  <si>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</si>
  <si>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</si>
  <si>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</si>
  <si>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</si>
  <si>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</si>
  <si>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</si>
  <si>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</si>
  <si>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</si>
  <si>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</si>
  <si>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</si>
  <si>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</si>
  <si>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</si>
  <si>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</si>
  <si>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</si>
  <si>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</si>
  <si>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</si>
  <si>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</si>
  <si>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</si>
  <si>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</si>
  <si>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</si>
  <si>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</si>
  <si>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</si>
  <si>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</si>
  <si>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</si>
  <si>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</si>
  <si>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</si>
  <si>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</si>
  <si>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</si>
  <si>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</si>
  <si>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</si>
  <si>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</si>
  <si>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</si>
  <si>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</si>
  <si>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</si>
  <si>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</si>
  <si>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</si>
  <si>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</si>
  <si>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</si>
  <si>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</si>
  <si>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</si>
  <si>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</si>
  <si>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</si>
  <si>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</si>
  <si>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</si>
  <si>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</si>
  <si>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</si>
  <si>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</si>
  <si>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</si>
  <si>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</si>
  <si>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</si>
  <si>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</si>
  <si>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</si>
  <si>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</si>
  <si>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</si>
  <si>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</si>
  <si>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</si>
  <si>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</si>
  <si>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</si>
  <si>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</si>
  <si>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</si>
  <si>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</si>
  <si>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</si>
  <si>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</si>
  <si>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</si>
  <si>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</si>
  <si>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</si>
  <si>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</si>
  <si>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</si>
  <si>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</si>
  <si>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</si>
  <si>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</si>
  <si>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</si>
  <si>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</si>
  <si>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</si>
  <si>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</si>
  <si>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</si>
  <si>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</si>
  <si>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</si>
  <si>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</si>
  <si>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</si>
  <si>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</si>
  <si>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</si>
  <si>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</si>
  <si>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</si>
  <si>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</si>
  <si>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</si>
  <si>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</si>
  <si>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</si>
  <si>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</si>
  <si>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</si>
  <si>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</si>
  <si>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</si>
  <si>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</si>
  <si>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</si>
  <si>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</si>
  <si>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</si>
  <si>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</si>
  <si>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</si>
  <si>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</si>
  <si>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</si>
  <si>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</si>
  <si>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</si>
  <si>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</si>
  <si>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</si>
  <si>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</si>
  <si>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</si>
  <si>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</si>
  <si>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</si>
  <si>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</si>
  <si>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</si>
  <si>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</si>
  <si>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</si>
  <si>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</si>
  <si>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</si>
  <si>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</si>
  <si>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</si>
  <si>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</si>
  <si>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</si>
  <si>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</si>
  <si>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</si>
  <si>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</si>
  <si>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</si>
  <si>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</si>
  <si>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</si>
  <si>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</si>
  <si>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</si>
  <si>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</si>
  <si>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</si>
  <si>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</si>
  <si>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</si>
  <si>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</si>
  <si>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</si>
  <si>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</si>
  <si>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</si>
  <si>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</si>
  <si>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</si>
  <si>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</si>
  <si>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</si>
  <si>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</si>
  <si>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</si>
  <si>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</si>
  <si>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</si>
  <si>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</si>
  <si>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</si>
  <si>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</si>
  <si>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</si>
  <si>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</si>
  <si>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</si>
  <si>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</si>
  <si>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</si>
  <si>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</si>
  <si>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</si>
  <si>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</si>
  <si>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</si>
  <si>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</si>
  <si>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</si>
  <si>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</si>
  <si>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</si>
  <si>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</si>
  <si>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</si>
  <si>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</si>
  <si>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</si>
  <si>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</si>
  <si>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</si>
  <si>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</si>
  <si>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</si>
  <si>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</si>
  <si>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</si>
  <si>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</si>
  <si>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</si>
  <si>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</si>
  <si>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</si>
  <si>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</si>
  <si>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</si>
  <si>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</si>
  <si>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</si>
  <si>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</si>
  <si>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</si>
  <si>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</si>
  <si>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</si>
  <si>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</si>
  <si>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</si>
  <si>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</si>
  <si>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</si>
  <si>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</si>
  <si>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</si>
  <si>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</si>
  <si>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</si>
  <si>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</si>
  <si>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</si>
  <si>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</si>
  <si>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</si>
  <si>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</si>
  <si>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</si>
  <si>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</si>
  <si>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</si>
  <si>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</si>
  <si>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</si>
  <si>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</si>
  <si>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</si>
  <si>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</si>
  <si>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</si>
  <si>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</si>
  <si>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</si>
  <si>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</si>
  <si>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</si>
  <si>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</si>
  <si>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</si>
  <si>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</si>
  <si>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</si>
  <si>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</si>
  <si>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</si>
  <si>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</si>
  <si>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</si>
  <si>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</si>
  <si>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</si>
  <si>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</si>
  <si>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</si>
  <si>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</si>
  <si>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</si>
  <si>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</si>
  <si>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</si>
  <si>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</si>
  <si>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</si>
  <si>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</si>
  <si>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</si>
  <si>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</si>
  <si>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</si>
  <si>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</si>
  <si>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</si>
  <si>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</si>
  <si>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</si>
  <si>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</si>
  <si>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</si>
  <si>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</si>
  <si>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</si>
  <si>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</si>
  <si>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</si>
  <si>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</si>
  <si>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</si>
  <si>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</si>
  <si>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</si>
  <si>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</si>
  <si>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</si>
  <si>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</si>
  <si>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</si>
  <si>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</si>
  <si>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</si>
  <si>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</si>
  <si>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</si>
  <si>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</si>
  <si>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</si>
  <si>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</si>
  <si>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</si>
  <si>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</si>
  <si>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</si>
  <si>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</si>
  <si>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</si>
  <si>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</si>
  <si>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</si>
  <si>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</si>
  <si>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</si>
  <si>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</si>
  <si>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</si>
  <si>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</si>
  <si>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</si>
  <si>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</si>
  <si>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</si>
  <si>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</si>
  <si>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</si>
  <si>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</si>
  <si>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</si>
  <si>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</si>
  <si>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</si>
  <si>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</si>
  <si>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</si>
  <si>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</si>
  <si>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</si>
  <si>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</si>
  <si>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</si>
  <si>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</si>
  <si>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</si>
  <si>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</si>
  <si>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</si>
  <si>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</si>
  <si>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</si>
  <si>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</si>
  <si>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</si>
  <si>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</si>
  <si>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</si>
  <si>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</si>
  <si>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</si>
  <si>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</si>
  <si>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</si>
  <si>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</si>
  <si>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</si>
  <si>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</si>
  <si>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</si>
  <si>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</si>
  <si>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</si>
  <si>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</si>
  <si>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</si>
  <si>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</si>
  <si>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</si>
  <si>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</si>
  <si>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</si>
  <si>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</si>
  <si>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</si>
  <si>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</si>
  <si>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</si>
  <si>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</si>
  <si>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</si>
  <si>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</si>
  <si>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</si>
  <si>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</si>
  <si>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</si>
  <si>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</si>
  <si>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</si>
  <si>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</si>
  <si>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</si>
  <si>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</si>
  <si>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</si>
  <si>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</si>
  <si>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</si>
  <si>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</si>
  <si>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</si>
  <si>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</si>
  <si>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</si>
  <si>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</si>
  <si>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</si>
  <si>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</si>
  <si>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</si>
  <si>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</si>
  <si>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</si>
  <si>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</si>
  <si>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</si>
  <si>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</si>
  <si>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</si>
  <si>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</si>
  <si>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</si>
  <si>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</si>
  <si>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</si>
  <si>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</si>
  <si>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</si>
  <si>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</si>
  <si>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</si>
  <si>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</si>
  <si>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</si>
  <si>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</si>
  <si>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</si>
  <si>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</si>
  <si>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</si>
  <si>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</si>
  <si>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</si>
  <si>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</si>
  <si>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</si>
  <si>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</si>
  <si>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</si>
  <si>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</si>
  <si>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</si>
  <si>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</si>
  <si>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</si>
  <si>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</si>
  <si>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</si>
  <si>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</si>
  <si>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</si>
  <si>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</si>
  <si>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</si>
  <si>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</si>
  <si>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</si>
  <si>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</si>
  <si>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</si>
  <si>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</si>
  <si>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</si>
  <si>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</si>
  <si>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</si>
  <si>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</si>
  <si>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</si>
  <si>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</si>
  <si>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</si>
  <si>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</si>
  <si>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</si>
  <si>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</si>
  <si>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</si>
  <si>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</si>
  <si>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</si>
  <si>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</si>
  <si>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</si>
  <si>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</si>
  <si>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</si>
  <si>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</si>
  <si>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</si>
  <si>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</si>
  <si>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</si>
  <si>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</si>
  <si>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</si>
  <si>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</si>
  <si>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</si>
  <si>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</si>
  <si>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</si>
  <si>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</si>
  <si>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</si>
  <si>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</si>
  <si>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</si>
  <si>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</si>
  <si>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</si>
  <si>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</si>
  <si>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</si>
  <si>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</si>
  <si>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</si>
  <si>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</si>
  <si>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</si>
  <si>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</si>
  <si>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</si>
  <si>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</si>
  <si>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</si>
  <si>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</si>
  <si>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</si>
  <si>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</si>
  <si>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</si>
  <si>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</si>
  <si>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</si>
  <si>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</si>
  <si>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</si>
  <si>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</si>
  <si>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</si>
  <si>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</si>
  <si>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</si>
  <si>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</si>
  <si>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</si>
  <si>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</si>
  <si>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</si>
  <si>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</si>
  <si>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</si>
  <si>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</si>
  <si>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</si>
  <si>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</si>
  <si>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</si>
  <si>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</si>
  <si>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</si>
  <si>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</si>
  <si>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</si>
  <si>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</si>
  <si>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</si>
  <si>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</si>
  <si>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</si>
  <si>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</si>
  <si>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</si>
  <si>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</si>
  <si>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</si>
  <si>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</si>
  <si>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</si>
  <si>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</si>
  <si>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</si>
  <si>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</si>
  <si>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</si>
  <si>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</si>
  <si>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</si>
  <si>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</si>
  <si>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</si>
  <si>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</si>
  <si>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</si>
  <si>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</si>
  <si>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</si>
  <si>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</si>
  <si>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</si>
  <si>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</si>
  <si>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</si>
  <si>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</si>
  <si>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</si>
  <si>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</si>
  <si>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</si>
  <si>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</si>
  <si>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</si>
  <si>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</si>
  <si>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</si>
  <si>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</si>
  <si>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</si>
  <si>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</si>
  <si>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</si>
  <si>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</si>
  <si>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</si>
  <si>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</si>
  <si>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</si>
  <si>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</si>
  <si>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</si>
  <si>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</si>
  <si>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</si>
  <si>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</si>
  <si>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</si>
  <si>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</si>
  <si>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</si>
  <si>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</si>
  <si>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</si>
  <si>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</si>
  <si>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</si>
  <si>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</si>
  <si>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</si>
  <si>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</si>
  <si>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</si>
  <si>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</si>
  <si>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</si>
  <si>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</si>
  <si>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</si>
  <si>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</si>
  <si>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</si>
  <si>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</si>
  <si>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</si>
  <si>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</si>
  <si>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</si>
  <si>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</si>
  <si>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</si>
  <si>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</si>
  <si>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</si>
  <si>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</si>
  <si>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</si>
  <si>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</si>
  <si>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</si>
  <si>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</si>
  <si>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</si>
  <si>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</si>
  <si>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</si>
  <si>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</si>
  <si>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</si>
  <si>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</si>
  <si>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</si>
  <si>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</si>
  <si>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</si>
  <si>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</si>
  <si>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</si>
  <si>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</si>
  <si>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</si>
  <si>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</si>
  <si>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</si>
  <si>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</si>
  <si>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</si>
  <si>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</si>
  <si>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</si>
  <si>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</si>
  <si>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</si>
  <si>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</si>
  <si>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</si>
  <si>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</si>
  <si>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</si>
  <si>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</si>
  <si>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</si>
  <si>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</si>
  <si>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</si>
  <si>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</si>
  <si>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</si>
  <si>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</si>
  <si>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</si>
  <si>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</si>
  <si>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</si>
  <si>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</si>
  <si>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</si>
  <si>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</si>
  <si>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</si>
  <si>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</si>
  <si>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</si>
  <si>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</si>
  <si>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</si>
  <si>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</si>
  <si>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</si>
  <si>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</si>
  <si>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</si>
  <si>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</si>
  <si>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</si>
  <si>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</si>
  <si>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</si>
  <si>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</si>
  <si>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</si>
  <si>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</si>
  <si>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</si>
  <si>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</si>
  <si>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</si>
  <si>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</si>
  <si>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</si>
  <si>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</si>
  <si>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</si>
  <si>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</si>
  <si>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</si>
  <si>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</si>
  <si>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</si>
  <si>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</si>
  <si>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</si>
  <si>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</si>
  <si>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</si>
  <si>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</si>
  <si>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</si>
  <si>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</si>
  <si>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</si>
  <si>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</si>
  <si>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</si>
  <si>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</si>
  <si>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</si>
  <si>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</si>
  <si>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</si>
  <si>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</si>
  <si>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</si>
  <si>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</si>
  <si>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</si>
  <si>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</si>
  <si>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</si>
  <si>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</si>
  <si>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</si>
  <si>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</si>
  <si>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</si>
  <si>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</si>
  <si>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</si>
  <si>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</si>
  <si>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</si>
  <si>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</si>
  <si>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</si>
  <si>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</si>
  <si>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</si>
  <si>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</si>
  <si>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</si>
  <si>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</si>
  <si>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</si>
  <si>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</si>
  <si>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</si>
  <si>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</si>
  <si>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</si>
  <si>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</si>
  <si>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</si>
  <si>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</si>
  <si>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</si>
  <si>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</si>
  <si>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</si>
  <si>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</si>
  <si>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</si>
  <si>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</si>
  <si>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</si>
  <si>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</si>
  <si>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</si>
  <si>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</si>
  <si>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</si>
  <si>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</si>
  <si>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</si>
  <si>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</si>
  <si>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</si>
  <si>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</si>
  <si>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</si>
  <si>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</si>
  <si>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</si>
  <si>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</si>
  <si>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</si>
  <si>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</si>
  <si>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</si>
  <si>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</si>
  <si>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</si>
  <si>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</si>
  <si>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</si>
  <si>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</si>
  <si>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</si>
  <si>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</si>
  <si>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</si>
  <si>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</si>
  <si>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</si>
  <si>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</si>
  <si>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</si>
  <si>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</si>
  <si>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</si>
  <si>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</si>
  <si>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</si>
  <si>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</si>
  <si>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</si>
  <si>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</si>
  <si>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</si>
  <si>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</si>
  <si>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</si>
  <si>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</si>
  <si>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</si>
  <si>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</si>
  <si>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</si>
  <si>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</si>
  <si>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</si>
  <si>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</si>
  <si>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</si>
  <si>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</si>
  <si>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</si>
  <si>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</si>
  <si>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</si>
  <si>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</si>
  <si>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</si>
  <si>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</si>
  <si>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</si>
  <si>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</si>
  <si>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</si>
  <si>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</si>
  <si>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</si>
  <si>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</si>
  <si>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</si>
  <si>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</si>
  <si>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</si>
  <si>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</si>
  <si>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</si>
  <si>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</si>
  <si>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</si>
  <si>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</si>
  <si>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</si>
  <si>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</si>
  <si>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</si>
  <si>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</si>
  <si>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</si>
  <si>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</si>
  <si>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</si>
  <si>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</si>
  <si>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</si>
  <si>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</si>
  <si>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</si>
  <si>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</si>
  <si>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</si>
  <si>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</si>
  <si>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</si>
  <si>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</si>
  <si>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</si>
  <si>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</si>
  <si>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</si>
  <si>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</si>
  <si>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</si>
  <si>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</si>
  <si>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</si>
  <si>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</si>
  <si>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</si>
  <si>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</si>
  <si>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</si>
  <si>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</si>
  <si>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</si>
  <si>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</si>
  <si>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</si>
  <si>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</si>
  <si>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</si>
  <si>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</si>
  <si>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</si>
  <si>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</si>
  <si>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</si>
  <si>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</si>
  <si>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</si>
  <si>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</si>
  <si>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</si>
  <si>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</si>
  <si>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</si>
  <si>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</si>
  <si>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</si>
  <si>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</si>
  <si>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</si>
  <si>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</si>
  <si>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</si>
  <si>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</si>
  <si>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</si>
  <si>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</si>
  <si>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</si>
  <si>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</si>
  <si>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</si>
  <si>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</si>
  <si>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</si>
  <si>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</si>
  <si>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</si>
  <si>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</si>
  <si>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</si>
  <si>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</si>
  <si>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</si>
  <si>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</si>
  <si>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</si>
  <si>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</si>
  <si>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</si>
  <si>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</si>
  <si>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</si>
  <si>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</si>
  <si>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</si>
  <si>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</si>
  <si>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</si>
  <si>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</si>
  <si>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</si>
  <si>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</si>
  <si>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</si>
  <si>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</si>
  <si>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</si>
  <si>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</si>
  <si>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</si>
  <si>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</si>
  <si>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</si>
  <si>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</si>
  <si>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</si>
  <si>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</si>
  <si>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</si>
  <si>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</si>
  <si>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</si>
  <si>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</si>
  <si>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</si>
  <si>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</si>
  <si>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</si>
  <si>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</si>
  <si>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</si>
  <si>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</si>
  <si>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</si>
  <si>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</si>
  <si>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</si>
  <si>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</si>
  <si>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</si>
  <si>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</si>
  <si>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</si>
  <si>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</si>
  <si>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</si>
  <si>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</si>
  <si>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</si>
  <si>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</si>
  <si>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</si>
  <si>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</si>
  <si>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</si>
  <si>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</si>
  <si>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</si>
  <si>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</si>
  <si>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</si>
  <si>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</si>
  <si>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</si>
  <si>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</si>
  <si>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</si>
  <si>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</si>
  <si>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</si>
  <si>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</si>
  <si>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</si>
  <si>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</si>
  <si>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</si>
  <si>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</si>
  <si>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</si>
  <si>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</si>
  <si>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</si>
  <si>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</si>
  <si>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</si>
  <si>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</si>
  <si>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</si>
  <si>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</si>
  <si>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</si>
  <si>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</si>
  <si>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</si>
  <si>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</si>
  <si>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</si>
  <si>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</si>
  <si>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</si>
  <si>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</si>
  <si>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</si>
  <si>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</si>
  <si>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</si>
  <si>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</si>
  <si>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</si>
  <si>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</si>
  <si>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</si>
  <si>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</si>
  <si>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</si>
  <si>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</si>
  <si>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</si>
  <si>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</si>
  <si>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</si>
  <si>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</si>
  <si>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</si>
  <si>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</si>
  <si>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</si>
  <si>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</si>
  <si>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</si>
  <si>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</si>
  <si>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</si>
  <si>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</si>
  <si>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</si>
  <si>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</si>
  <si>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</si>
  <si>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</si>
  <si>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</si>
  <si>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</si>
  <si>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</si>
  <si>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</si>
  <si>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</si>
  <si>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</si>
  <si>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</si>
  <si>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</si>
  <si>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</si>
  <si>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</si>
  <si>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</si>
  <si>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</si>
  <si>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</si>
  <si>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</si>
  <si>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</si>
  <si>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</si>
  <si>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</si>
  <si>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</si>
  <si>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</si>
  <si>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</si>
  <si>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</si>
  <si>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</si>
  <si>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</si>
  <si>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</si>
  <si>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</si>
  <si>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</si>
  <si>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</si>
  <si>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</si>
  <si>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</si>
  <si>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</si>
  <si>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</si>
  <si>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</si>
  <si>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</si>
  <si>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</si>
  <si>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</si>
  <si>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</si>
  <si>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</si>
  <si>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</si>
  <si>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</si>
  <si>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</si>
  <si>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</si>
  <si>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</si>
  <si>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</si>
  <si>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</si>
  <si>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</si>
  <si>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</si>
  <si>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</si>
  <si>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</si>
  <si>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</si>
  <si>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</si>
  <si>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</si>
  <si>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</si>
  <si>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</si>
  <si>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</si>
  <si>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</si>
  <si>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</si>
  <si>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</si>
  <si>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</si>
  <si>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</si>
  <si>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</si>
  <si>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</si>
  <si>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</si>
  <si>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</si>
  <si>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</si>
  <si>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</si>
  <si>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</si>
  <si>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</si>
  <si>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</si>
  <si>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</si>
  <si>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</si>
  <si>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</si>
  <si>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</si>
  <si>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</si>
  <si>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</si>
  <si>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</si>
  <si>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</si>
  <si>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</si>
  <si>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</si>
  <si>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</si>
  <si>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</si>
  <si>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</si>
  <si>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</si>
  <si>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</si>
  <si>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</si>
  <si>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</si>
  <si>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</si>
  <si>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</si>
  <si>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</si>
  <si>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</si>
  <si>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</si>
  <si>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</si>
  <si>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</si>
  <si>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</si>
  <si>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</si>
  <si>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</si>
  <si>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</si>
  <si>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</si>
  <si>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</si>
  <si>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</si>
  <si>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</si>
  <si>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</si>
  <si>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</si>
  <si>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</si>
  <si>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</si>
  <si>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</si>
  <si>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</si>
  <si>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</si>
  <si>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</si>
  <si>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</si>
  <si>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</si>
  <si>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</si>
  <si>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</si>
  <si>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</si>
  <si>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</si>
  <si>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</si>
  <si>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</si>
  <si>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</si>
  <si>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</si>
  <si>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</si>
  <si>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</si>
  <si>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</si>
  <si>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</si>
  <si>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</si>
  <si>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</si>
  <si>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</si>
  <si>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</si>
  <si>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</si>
  <si>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</si>
  <si>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</si>
  <si>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</si>
  <si>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</si>
  <si>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</si>
  <si>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</si>
  <si>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</si>
  <si>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</si>
  <si>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</si>
  <si>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</si>
  <si>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</si>
  <si>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</si>
  <si>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</si>
  <si>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</si>
  <si>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</si>
  <si>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</si>
  <si>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</si>
  <si>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</si>
  <si>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</si>
  <si>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</si>
  <si>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</si>
  <si>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</si>
  <si>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</si>
  <si>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</si>
  <si>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</si>
  <si>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</si>
  <si>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</si>
  <si>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</si>
  <si>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</si>
  <si>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</si>
  <si>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</si>
  <si>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</si>
  <si>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</si>
  <si>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</si>
  <si>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</si>
  <si>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</si>
  <si>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</si>
  <si>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</si>
  <si>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</si>
  <si>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</si>
  <si>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</si>
  <si>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</si>
  <si>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</si>
  <si>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</si>
  <si>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</si>
  <si>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</si>
  <si>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</si>
  <si>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</si>
  <si>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</si>
  <si>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</si>
  <si>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</si>
  <si>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</si>
  <si>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</si>
  <si>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</si>
  <si>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</si>
  <si>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</si>
  <si>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</si>
  <si>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</si>
  <si>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</si>
  <si>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</si>
  <si>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</si>
  <si>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</si>
  <si>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</si>
  <si>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</si>
  <si>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</si>
  <si>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</si>
  <si>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</si>
  <si>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</si>
  <si>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</si>
  <si>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</si>
  <si>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</si>
  <si>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</si>
  <si>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</si>
  <si>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</si>
  <si>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</si>
  <si>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</si>
  <si>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</si>
  <si>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</si>
  <si>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</si>
  <si>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</si>
  <si>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</si>
  <si>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</si>
  <si>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</si>
  <si>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</si>
  <si>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</si>
  <si>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</si>
  <si>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</si>
  <si>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</si>
  <si>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</si>
  <si>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</si>
  <si>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</si>
  <si>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</si>
  <si>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</si>
  <si>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</si>
  <si>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</si>
  <si>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</si>
  <si>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</si>
  <si>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</si>
  <si>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</si>
  <si>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</si>
  <si>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</si>
  <si>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</si>
  <si>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</si>
  <si>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</si>
  <si>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</si>
  <si>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</si>
  <si>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</si>
  <si>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</si>
  <si>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</si>
  <si>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</si>
  <si>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</si>
  <si>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</si>
  <si>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</si>
  <si>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</si>
  <si>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</si>
  <si>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</si>
  <si>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</si>
  <si>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</si>
  <si>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</si>
  <si>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</si>
  <si>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</si>
  <si>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</si>
  <si>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</si>
  <si>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</si>
  <si>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</si>
  <si>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</si>
  <si>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</si>
  <si>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</si>
  <si>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</si>
  <si>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</si>
  <si>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</si>
  <si>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</si>
  <si>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</si>
  <si>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</si>
  <si>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</si>
  <si>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</si>
  <si>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</si>
  <si>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</si>
  <si>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</si>
  <si>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</si>
  <si>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</si>
  <si>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</si>
  <si>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</si>
  <si>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</si>
  <si>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</si>
  <si>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</si>
  <si>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</si>
  <si>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</si>
  <si>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</si>
  <si>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</si>
  <si>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</si>
  <si>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</si>
  <si>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</si>
  <si>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</si>
  <si>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</si>
  <si>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</si>
  <si>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</si>
  <si>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</si>
  <si>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</si>
  <si>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</si>
  <si>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</si>
  <si>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</si>
  <si>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</si>
  <si>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</si>
  <si>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</si>
  <si>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</si>
  <si>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</si>
  <si>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</si>
  <si>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</si>
  <si>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</si>
  <si>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</si>
  <si>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</si>
  <si>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</si>
  <si>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</si>
  <si>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</si>
  <si>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</si>
  <si>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</si>
  <si>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</si>
  <si>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</si>
  <si>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</si>
  <si>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</si>
  <si>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</si>
  <si>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</si>
  <si>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</si>
  <si>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</si>
  <si>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</si>
  <si>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</si>
  <si>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</si>
  <si>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</si>
  <si>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</si>
  <si>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</si>
  <si>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</si>
  <si>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</si>
  <si>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</si>
  <si>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</si>
  <si>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</si>
  <si>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</si>
  <si>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</si>
  <si>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</si>
  <si>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</si>
  <si>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</si>
  <si>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</si>
  <si>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</si>
  <si>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</si>
  <si>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</si>
  <si>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</si>
  <si>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</si>
  <si>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</si>
  <si>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</si>
  <si>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</si>
  <si>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</si>
  <si>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</si>
  <si>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</si>
  <si>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</si>
  <si>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</si>
  <si>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</si>
  <si>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</si>
  <si>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</si>
  <si>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</si>
  <si>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</si>
  <si>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</si>
  <si>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</si>
  <si>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</si>
  <si>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</si>
  <si>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</si>
  <si>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</si>
  <si>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</si>
  <si>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</si>
  <si>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</si>
  <si>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</si>
  <si>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</si>
  <si>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</si>
  <si>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</si>
  <si>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</si>
  <si>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</si>
  <si>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</si>
  <si>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</si>
  <si>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</si>
  <si>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</si>
  <si>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</si>
  <si>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</si>
  <si>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</si>
  <si>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</si>
  <si>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</si>
  <si>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</si>
  <si>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</si>
  <si>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</si>
  <si>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</si>
  <si>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</si>
  <si>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</si>
  <si>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</si>
  <si>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</si>
  <si>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</si>
  <si>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</si>
  <si>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</si>
  <si>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</si>
  <si>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</si>
  <si>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</si>
  <si>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</si>
  <si>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</si>
  <si>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</si>
  <si>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</si>
  <si>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</si>
  <si>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New Vehicle Prices</t>
  </si>
  <si>
    <t>These prices are without any EV subsidies</t>
  </si>
  <si>
    <t>Costs selected for use in the simulation (either EIA/NREL or ICCT data, from below)</t>
  </si>
  <si>
    <t>Time (Time)</t>
  </si>
  <si>
    <t>New Vehicle Price after RnD[LDVs,passenger,battery electric vehicle] : MostRecentRun</t>
  </si>
  <si>
    <t>New Vehicle Price after RnD[LDVs,passenger,natural gas vehicle] : MostRecentRun</t>
  </si>
  <si>
    <t>New Vehicle Price after RnD[LDVs,passenger,gasoline vehicle] : MostRecentRun</t>
  </si>
  <si>
    <t>New Vehicle Price after RnD[LDVs,passenger,diesel vehicle] : MostRecentRun</t>
  </si>
  <si>
    <t>New Vehicle Price after RnD[LDVs,passenger,plugin hybrid vehicle] : MostRecentRun</t>
  </si>
  <si>
    <t>New Vehicle Price after RnD[LDVs,passenger,LPG vehicle] : MostRecentRun</t>
  </si>
  <si>
    <t>New Vehicle Price after RnD[LDVs,passenger,hydrogen vehicle] : MostRecentRun</t>
  </si>
  <si>
    <t>Data from EIA Annual Energy Outlook and from NREL (in 2012 USD), including effects of BAU subsidies (see EPS variable "New Vehicle Price")</t>
  </si>
  <si>
    <t>Alternative data from ICCT's Colorado Report</t>
  </si>
  <si>
    <t>Source: ICCT</t>
  </si>
  <si>
    <t>Conventional internal combustion engine</t>
  </si>
  <si>
    <t>Vehicle purchase price</t>
  </si>
  <si>
    <t>Car</t>
  </si>
  <si>
    <t>Crossover</t>
  </si>
  <si>
    <t>SUV</t>
  </si>
  <si>
    <t>Pickup</t>
  </si>
  <si>
    <t>Battery electric vehicles</t>
  </si>
  <si>
    <t>Electric car (150 mile)</t>
  </si>
  <si>
    <t>n/a</t>
  </si>
  <si>
    <t>Electric car (200 mile)</t>
  </si>
  <si>
    <t>Electric car (250 mile)</t>
  </si>
  <si>
    <t>Electric car (300 mile)</t>
  </si>
  <si>
    <t>Electric car (350 mile)</t>
  </si>
  <si>
    <t>Electric car (400 mile)</t>
  </si>
  <si>
    <t>Crossover (150 mile)</t>
  </si>
  <si>
    <t>Crossover (200 mile)</t>
  </si>
  <si>
    <t>Crossover (250 mile)</t>
  </si>
  <si>
    <t>Crossover (300 mile)</t>
  </si>
  <si>
    <t>Crossover (350 mile)</t>
  </si>
  <si>
    <t>Crossover (400 mile)</t>
  </si>
  <si>
    <t>Sport utilty vehicle (150 mile)</t>
  </si>
  <si>
    <t>Sport utility vehicle (200 mile)</t>
  </si>
  <si>
    <t>Sport utility vehicle (250 mile)</t>
  </si>
  <si>
    <t>Sport utility vehicle (300 mile)</t>
  </si>
  <si>
    <t>Sport utility vehicle (350 mile)</t>
  </si>
  <si>
    <t>Sport utility vehicle (400 mile)</t>
  </si>
  <si>
    <t>Pickup (150 mile)</t>
  </si>
  <si>
    <t>Pickup (200 mile)</t>
  </si>
  <si>
    <t>Pickup (250 mile)</t>
  </si>
  <si>
    <t>Pickup (300 mile)</t>
  </si>
  <si>
    <t>Pickup (350 mile)</t>
  </si>
  <si>
    <t>Pickup (400 mile)</t>
  </si>
  <si>
    <t>Plug-in hybrid electric vehicles</t>
  </si>
  <si>
    <t>PHEV car (20 mile)</t>
  </si>
  <si>
    <t>PHEV car (30 mile)</t>
  </si>
  <si>
    <t>PHEV car (40 mile)</t>
  </si>
  <si>
    <t>PHEV car (50 mile)</t>
  </si>
  <si>
    <t>PHEV car (60 mile)</t>
  </si>
  <si>
    <t>PHEV car (70 mile)</t>
  </si>
  <si>
    <t>PHEV crossover (20 mile)</t>
  </si>
  <si>
    <t>PHEV crossover (30 mile)</t>
  </si>
  <si>
    <t>PHEV crossover (40 mile)</t>
  </si>
  <si>
    <t>PHEV crossover (50 mile)</t>
  </si>
  <si>
    <t>PHEV crossover (60 mile)</t>
  </si>
  <si>
    <t>PHEV crossover (70 mile)</t>
  </si>
  <si>
    <t>PHEV SUV (20 mile)</t>
  </si>
  <si>
    <t>PHEV SUV (30 mile)</t>
  </si>
  <si>
    <t>PHEV SUV (40 mile)</t>
  </si>
  <si>
    <t>PHEV SUV (50 mile)</t>
  </si>
  <si>
    <t>PHEV SUV (60 mile)</t>
  </si>
  <si>
    <t>PHEV SUV (70 mile)</t>
  </si>
  <si>
    <t>PHEV pickup (20 mile)</t>
  </si>
  <si>
    <t>PHEV pickup (30 mile)</t>
  </si>
  <si>
    <t>PHEV pickup (40 mile)</t>
  </si>
  <si>
    <t>PHEV pickup (50 mile)</t>
  </si>
  <si>
    <t>PHEV pickup (60 mile)</t>
  </si>
  <si>
    <t>PHEV pickup (70 mile)</t>
  </si>
  <si>
    <t>ICE Sales Shares (from the report above, page 14, paragraph 2)</t>
  </si>
  <si>
    <t>Data here and below from an earlier ICCT 2017 report</t>
  </si>
  <si>
    <t>car</t>
  </si>
  <si>
    <t>Source: Figure 4, Lutsey &amp; Nicholas (2018) "Electric Vehicle Costs and Consumer Benefits in Colorado in the 2020-2030 Time Frame," International Council on Clean Transportation, https://theicct.org/wp-content/uploads/2021/06/ev_Colorado_cost_2020_20190613.pdf</t>
  </si>
  <si>
    <t>crossover</t>
  </si>
  <si>
    <t>pickup</t>
  </si>
  <si>
    <t>Annual US BEV sales by vehicle class and range</t>
  </si>
  <si>
    <t>Vehicle Type</t>
  </si>
  <si>
    <t>Annual US PHEV sales by vehicle class and range</t>
  </si>
  <si>
    <t>We map onto historical ICE shares and weight within each group by the mileage share. We maintain the ICE mapping but assume a shift to all 300 mile vehicles by 2030.</t>
  </si>
  <si>
    <t>BEV Market Shares</t>
  </si>
  <si>
    <t>We use historical data from 2021 for 2023 and assume that by 2030 100% of PHEVs are 50-mile range matching the historical sales distribution of ICE</t>
  </si>
  <si>
    <t>PHEV Market Shares</t>
  </si>
  <si>
    <t>Had to make some adjustments to this row to make sense</t>
  </si>
  <si>
    <t>ICCT Prices Consolidated into Model Categories</t>
  </si>
  <si>
    <t>We use 2023 market shares for BEV and PHEV vehicles in 2020-2022 because ICCT doesn't provide market share data for those vehicle types in those years.</t>
  </si>
  <si>
    <t>We obtain prices for years 2031-2050 by using ICCT's 2030 prices adjusted by the price trend in the EIA/NREL data above.</t>
  </si>
  <si>
    <t>battery electric passenger LDVs</t>
  </si>
  <si>
    <t>gasoline passenger LDVs</t>
  </si>
  <si>
    <t>plug-in hybrid (electric/gasoline) passenger LDVs</t>
  </si>
  <si>
    <t>We fill in vehicle technology types that ICCT doesn't have by using ICCT's gasoline engine prices, adjusted by a ratio of gasoline engine to that technology price in EIA/NREL data</t>
  </si>
  <si>
    <t>natural gas-burning passenger LDVs</t>
  </si>
  <si>
    <t>diesel passenger LDVs</t>
  </si>
  <si>
    <t>LPG passenger LDVs</t>
  </si>
  <si>
    <t>hydrogen fuel cell passenger LDVs</t>
  </si>
  <si>
    <t>Currency Year Adjustment</t>
  </si>
  <si>
    <t>The ICCT report doesn't specify if the prices used are real or nominal dollars, or if real dollars, what currency year is used.</t>
  </si>
  <si>
    <t>The ICCT report sometimes uses cumulative totals (i.e. 2023-2030) in dollars, which doesn't make sense if it were nominal currency, because this would be cumulating multiple different currency years.</t>
  </si>
  <si>
    <t>Therefore, we assume that ICCT's currency is reported in real dollars, not nominal dollars.</t>
  </si>
  <si>
    <t>The ICCT report was published in 2019.</t>
  </si>
  <si>
    <t>Therefore, we assume the currency year is 2019 USD.</t>
  </si>
  <si>
    <t>Conversion factor for 2020 to 2012 USD:</t>
  </si>
  <si>
    <t>2012 USD / 2021 USD</t>
  </si>
  <si>
    <t>Battery PTC Impact</t>
  </si>
  <si>
    <t>Average EV Battery Pack (kWh)</t>
  </si>
  <si>
    <t>Average PHEV Battery Pack (kWh)</t>
  </si>
  <si>
    <t>Cost Reduction for EVs</t>
  </si>
  <si>
    <t>Cost Reduction for PHEVs</t>
  </si>
  <si>
    <t>Final ICCT data (in 2012 USD)</t>
  </si>
  <si>
    <t>BE LDVs</t>
  </si>
  <si>
    <t>NG LDVs</t>
  </si>
  <si>
    <t>Gas LDVs</t>
  </si>
  <si>
    <t>Diesel LDVs</t>
  </si>
  <si>
    <t>PHE LDVs</t>
  </si>
  <si>
    <t>LPG LDVs</t>
  </si>
  <si>
    <t>Hydrogen LDVs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</si>
</sst>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25"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2"/>
      <color theme="1"/>
      <name val="Calibri"/>
      <family val="2"/>
      <scheme val="minor"/>
    </font>
    <font>
      <sz val="9"/>
      <color theme="1"/>
      <name val="Helvetica"/>
      <family val="2"/>
    </font>
    <font>
      <sz val="10"/>
      <name val="Arial"/>
      <family val="2"/>
    </font>
    <font>
      <b/>
      <sz val="11"/>
      <color rgb="FF000000"/>
      <name val="Calibri"/>
      <family val="2"/>
    </font>
    <font>
      <sz val="9"/>
      <name val="Arial"/>
      <family val="2"/>
    </font>
    <font>
      <b/>
      <i/>
      <sz val="11"/>
      <color theme="1"/>
      <name val="Calibri"/>
      <family val="2"/>
      <scheme val="minor"/>
    </font>
  </fonts>
  <fills count="26">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
      <patternFill patternType="solid">
        <fgColor theme="8" tint="0.39997558519241921"/>
        <bgColor indexed="64"/>
      </patternFill>
    </fill>
    <fill>
      <patternFill patternType="solid">
        <fgColor rgb="FFFFC000"/>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rgb="FFFF8181"/>
        <bgColor indexed="64"/>
      </patternFill>
    </fill>
  </fills>
  <borders count="8">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right style="thin">
        <color auto="1"/>
      </right>
      <top/>
      <bottom/>
      <diagonal/>
    </border>
    <border>
      <left/>
      <right/>
      <top/>
      <bottom style="thin">
        <color auto="1"/>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0" fontId="21" fillId="0" borderId="0"/>
    <xf numFmtId="9" fontId="23" fillId="0" borderId="0" applyFont="0" applyFill="0" applyBorder="0" applyAlignment="0"/>
    <xf numFmtId="9" fontId="6" fillId="0" borderId="0" applyFont="0" applyFill="0" applyBorder="0" applyAlignment="0" applyProtection="0"/>
  </cellStyleXfs>
  <cellXfs count="134">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0" fontId="1" fillId="0" borderId="0" xfId="12" applyFont="1"/>
    <xf numFmtId="0" fontId="6" fillId="0" borderId="0" xfId="12"/>
    <xf numFmtId="0" fontId="5" fillId="0" borderId="0" xfId="12" applyFont="1"/>
    <xf numFmtId="0" fontId="1" fillId="21" borderId="0" xfId="12" applyFont="1" applyFill="1"/>
    <xf numFmtId="0" fontId="6" fillId="21" borderId="0" xfId="12" applyFill="1"/>
    <xf numFmtId="1" fontId="6" fillId="2" borderId="0" xfId="12" applyNumberFormat="1" applyFill="1"/>
    <xf numFmtId="1" fontId="6" fillId="0" borderId="0" xfId="12" applyNumberFormat="1"/>
    <xf numFmtId="0" fontId="19" fillId="0" borderId="0" xfId="12" applyFont="1"/>
    <xf numFmtId="0" fontId="1" fillId="22" borderId="6" xfId="12" applyFont="1" applyFill="1" applyBorder="1" applyAlignment="1">
      <alignment wrapText="1"/>
    </xf>
    <xf numFmtId="0" fontId="20" fillId="6" borderId="5" xfId="12" applyFont="1" applyFill="1" applyBorder="1"/>
    <xf numFmtId="0" fontId="20" fillId="6" borderId="5" xfId="13" applyFont="1" applyFill="1" applyBorder="1"/>
    <xf numFmtId="0" fontId="20" fillId="23" borderId="5" xfId="12" applyFont="1" applyFill="1" applyBorder="1"/>
    <xf numFmtId="164" fontId="20" fillId="20" borderId="5" xfId="12" applyNumberFormat="1" applyFont="1" applyFill="1" applyBorder="1"/>
    <xf numFmtId="164" fontId="20" fillId="0" borderId="5" xfId="13" applyNumberFormat="1" applyFont="1" applyBorder="1"/>
    <xf numFmtId="0" fontId="1" fillId="22" borderId="6" xfId="12" applyFont="1" applyFill="1" applyBorder="1" applyAlignment="1">
      <alignment vertical="center" wrapText="1"/>
    </xf>
    <xf numFmtId="0" fontId="20" fillId="23" borderId="5" xfId="13" applyFont="1" applyFill="1" applyBorder="1"/>
    <xf numFmtId="0" fontId="1" fillId="24" borderId="0" xfId="12" applyFont="1" applyFill="1"/>
    <xf numFmtId="0" fontId="6" fillId="24" borderId="0" xfId="12" applyFill="1"/>
    <xf numFmtId="9" fontId="6" fillId="0" borderId="0" xfId="12" applyNumberFormat="1"/>
    <xf numFmtId="0" fontId="21" fillId="0" borderId="0" xfId="13"/>
    <xf numFmtId="0" fontId="22" fillId="0" borderId="0" xfId="13" applyFont="1"/>
    <xf numFmtId="0" fontId="6" fillId="2" borderId="0" xfId="12" applyFill="1"/>
    <xf numFmtId="2" fontId="6" fillId="2" borderId="0" xfId="12" applyNumberFormat="1" applyFill="1"/>
    <xf numFmtId="0" fontId="1" fillId="15" borderId="0" xfId="12" applyFont="1" applyFill="1"/>
    <xf numFmtId="0" fontId="6" fillId="15" borderId="0" xfId="12" applyFill="1"/>
    <xf numFmtId="9" fontId="6" fillId="0" borderId="0" xfId="14" applyFont="1"/>
    <xf numFmtId="9" fontId="0" fillId="0" borderId="0" xfId="15" applyFont="1"/>
    <xf numFmtId="9" fontId="0" fillId="0" borderId="0" xfId="14" applyFont="1"/>
    <xf numFmtId="9" fontId="0" fillId="4" borderId="0" xfId="14" applyFont="1" applyFill="1"/>
    <xf numFmtId="0" fontId="1" fillId="25" borderId="0" xfId="12" applyFont="1" applyFill="1"/>
    <xf numFmtId="0" fontId="6" fillId="4" borderId="0" xfId="12" applyFill="1"/>
    <xf numFmtId="9" fontId="6" fillId="0" borderId="0" xfId="12" applyNumberFormat="1" applyAlignment="1">
      <alignment horizontal="right"/>
    </xf>
    <xf numFmtId="0" fontId="24" fillId="3" borderId="0" xfId="12" applyFont="1" applyFill="1"/>
    <xf numFmtId="0" fontId="0" fillId="0" borderId="0" xfId="0"/>
    <xf numFmtId="0" fontId="16" fillId="0" borderId="1" xfId="2" applyFont="1">
      <alignment wrapText="1"/>
    </xf>
    <xf numFmtId="0" fontId="0" fillId="0" borderId="1" xfId="0" applyBorder="1"/>
    <xf numFmtId="0" fontId="6" fillId="2" borderId="7" xfId="12" applyFill="1" applyBorder="1" applyAlignment="1">
      <alignment horizont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3" xfId="13" xr:uid="{69F26196-CDD3-4EFE-87EC-0129074B14C3}"/>
    <cellStyle name="Normal 6" xfId="12" xr:uid="{272ECE8D-DEC4-4FE4-B028-488D1DB9F38D}"/>
    <cellStyle name="Parent row" xfId="3" xr:uid="{00000000-0005-0000-0000-000008000000}"/>
    <cellStyle name="Percent" xfId="10" builtinId="5"/>
    <cellStyle name="Percent 2" xfId="14" xr:uid="{4F9DFA7C-003F-4980-ADA9-E08B905A0B47}"/>
    <cellStyle name="Percent 3" xfId="15" xr:uid="{2A5BE34F-AF97-4A09-BE05-A09C3C5B20C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3.xml"/><Relationship Id="rId50" Type="http://schemas.openxmlformats.org/officeDocument/2006/relationships/externalLink" Target="externalLinks/externalLink6.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3" Type="http://schemas.openxmlformats.org/officeDocument/2006/relationships/externalLink" Target="externalLinks/externalLink9.xml"/><Relationship Id="rId58" Type="http://schemas.openxmlformats.org/officeDocument/2006/relationships/calcChain" Target="calcChai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4.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5.xml"/><Relationship Id="rId57"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276621181514613"/>
          <c:y val="5.0925925925925923E-2"/>
          <c:w val="0.68512168308804333"/>
          <c:h val="0.8416746864975212"/>
        </c:manualLayout>
      </c:layout>
      <c:lineChart>
        <c:grouping val="standard"/>
        <c:varyColors val="0"/>
        <c:ser>
          <c:idx val="1"/>
          <c:order val="0"/>
          <c:tx>
            <c:v>PHEV</c:v>
          </c:tx>
          <c:spPr>
            <a:ln w="28575" cap="rnd">
              <a:solidFill>
                <a:schemeClr val="accent6"/>
              </a:solidFill>
              <a:round/>
            </a:ln>
            <a:effectLst/>
          </c:spPr>
          <c:marker>
            <c:symbol val="none"/>
          </c:marker>
          <c:cat>
            <c:numRef>
              <c:f>'New PV Purchase Prices'!$D$246:$Q$246</c:f>
              <c:numCache>
                <c:formatCode>General</c:formatCode>
                <c:ptCount val="14"/>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numCache>
            </c:numRef>
          </c:cat>
          <c:val>
            <c:numRef>
              <c:f>'New PV Purchase Prices'!$D$251:$Q$251</c:f>
              <c:numCache>
                <c:formatCode>0</c:formatCode>
                <c:ptCount val="14"/>
                <c:pt idx="0">
                  <c:v>38488.116304249539</c:v>
                </c:pt>
                <c:pt idx="1">
                  <c:v>37730.267834707105</c:v>
                </c:pt>
                <c:pt idx="2">
                  <c:v>37457.466463054647</c:v>
                </c:pt>
                <c:pt idx="3">
                  <c:v>37222.160030706778</c:v>
                </c:pt>
                <c:pt idx="4">
                  <c:v>37016.358841063695</c:v>
                </c:pt>
                <c:pt idx="5">
                  <c:v>36832.427817392832</c:v>
                </c:pt>
                <c:pt idx="6">
                  <c:v>36687.281434387201</c:v>
                </c:pt>
                <c:pt idx="7">
                  <c:v>36651.248347848923</c:v>
                </c:pt>
                <c:pt idx="8">
                  <c:v>36655.308017912939</c:v>
                </c:pt>
                <c:pt idx="9">
                  <c:v>36734.722586135074</c:v>
                </c:pt>
                <c:pt idx="10">
                  <c:v>36674.967507330613</c:v>
                </c:pt>
                <c:pt idx="11">
                  <c:v>36645.321911940147</c:v>
                </c:pt>
                <c:pt idx="12">
                  <c:v>36643.304062100899</c:v>
                </c:pt>
                <c:pt idx="13">
                  <c:v>36667.04941906959</c:v>
                </c:pt>
              </c:numCache>
            </c:numRef>
          </c:val>
          <c:smooth val="0"/>
          <c:extLst>
            <c:ext xmlns:c16="http://schemas.microsoft.com/office/drawing/2014/chart" uri="{C3380CC4-5D6E-409C-BE32-E72D297353CC}">
              <c16:uniqueId val="{00000000-B8F4-42AE-A04D-CE26E221D083}"/>
            </c:ext>
          </c:extLst>
        </c:ser>
        <c:ser>
          <c:idx val="2"/>
          <c:order val="1"/>
          <c:tx>
            <c:v>ICE</c:v>
          </c:tx>
          <c:spPr>
            <a:ln w="28575" cap="rnd">
              <a:solidFill>
                <a:schemeClr val="tx1"/>
              </a:solidFill>
              <a:prstDash val="sysDash"/>
              <a:round/>
            </a:ln>
            <a:effectLst/>
          </c:spPr>
          <c:marker>
            <c:symbol val="none"/>
          </c:marker>
          <c:cat>
            <c:numRef>
              <c:f>'New PV Purchase Prices'!$D$246:$Q$246</c:f>
              <c:numCache>
                <c:formatCode>General</c:formatCode>
                <c:ptCount val="14"/>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numCache>
            </c:numRef>
          </c:cat>
          <c:val>
            <c:numRef>
              <c:f>'New PV Purchase Prices'!$D$249:$Q$249</c:f>
              <c:numCache>
                <c:formatCode>0</c:formatCode>
                <c:ptCount val="14"/>
                <c:pt idx="0">
                  <c:v>32255.71911239902</c:v>
                </c:pt>
                <c:pt idx="1">
                  <c:v>32361.495460236983</c:v>
                </c:pt>
                <c:pt idx="2">
                  <c:v>32468.396111680748</c:v>
                </c:pt>
                <c:pt idx="3">
                  <c:v>32576.43306522588</c:v>
                </c:pt>
                <c:pt idx="4">
                  <c:v>32685.618447928198</c:v>
                </c:pt>
                <c:pt idx="5">
                  <c:v>32795.96451678664</c:v>
                </c:pt>
                <c:pt idx="6">
                  <c:v>32907.483660141217</c:v>
                </c:pt>
                <c:pt idx="7">
                  <c:v>33020.188399085942</c:v>
                </c:pt>
                <c:pt idx="8">
                  <c:v>33134.091388897119</c:v>
                </c:pt>
                <c:pt idx="9">
                  <c:v>33249.205420476959</c:v>
                </c:pt>
                <c:pt idx="10">
                  <c:v>33365.543421812887</c:v>
                </c:pt>
                <c:pt idx="11">
                  <c:v>33483.11845945254</c:v>
                </c:pt>
                <c:pt idx="12">
                  <c:v>33601.943739994742</c:v>
                </c:pt>
                <c:pt idx="13">
                  <c:v>33722.032611596522</c:v>
                </c:pt>
              </c:numCache>
            </c:numRef>
          </c:val>
          <c:smooth val="0"/>
          <c:extLst>
            <c:ext xmlns:c16="http://schemas.microsoft.com/office/drawing/2014/chart" uri="{C3380CC4-5D6E-409C-BE32-E72D297353CC}">
              <c16:uniqueId val="{00000001-B8F4-42AE-A04D-CE26E221D083}"/>
            </c:ext>
          </c:extLst>
        </c:ser>
        <c:ser>
          <c:idx val="0"/>
          <c:order val="2"/>
          <c:tx>
            <c:v>BEV</c:v>
          </c:tx>
          <c:spPr>
            <a:ln w="28575" cap="rnd">
              <a:solidFill>
                <a:schemeClr val="accent2"/>
              </a:solidFill>
              <a:round/>
            </a:ln>
            <a:effectLst/>
          </c:spPr>
          <c:marker>
            <c:symbol val="none"/>
          </c:marker>
          <c:cat>
            <c:numRef>
              <c:f>'New PV Purchase Prices'!$D$246:$Q$246</c:f>
              <c:numCache>
                <c:formatCode>General</c:formatCode>
                <c:ptCount val="14"/>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numCache>
            </c:numRef>
          </c:cat>
          <c:val>
            <c:numRef>
              <c:f>'New PV Purchase Prices'!$D$247:$Q$247</c:f>
              <c:numCache>
                <c:formatCode>0</c:formatCode>
                <c:ptCount val="14"/>
                <c:pt idx="0">
                  <c:v>40299.065178286983</c:v>
                </c:pt>
                <c:pt idx="1">
                  <c:v>38200.477477986053</c:v>
                </c:pt>
                <c:pt idx="2">
                  <c:v>36714.068910356465</c:v>
                </c:pt>
                <c:pt idx="3">
                  <c:v>35413.462427625425</c:v>
                </c:pt>
                <c:pt idx="4">
                  <c:v>34252.447051580624</c:v>
                </c:pt>
                <c:pt idx="5">
                  <c:v>33199.041296954361</c:v>
                </c:pt>
                <c:pt idx="6">
                  <c:v>32273.946319436473</c:v>
                </c:pt>
                <c:pt idx="7">
                  <c:v>31455.600328791494</c:v>
                </c:pt>
                <c:pt idx="8">
                  <c:v>30824.510283125972</c:v>
                </c:pt>
                <c:pt idx="9">
                  <c:v>30308.942616412965</c:v>
                </c:pt>
                <c:pt idx="10">
                  <c:v>29924.240399095135</c:v>
                </c:pt>
                <c:pt idx="11">
                  <c:v>29630.007981661132</c:v>
                </c:pt>
                <c:pt idx="12">
                  <c:v>29401.818880697916</c:v>
                </c:pt>
                <c:pt idx="13">
                  <c:v>29233.898352607823</c:v>
                </c:pt>
              </c:numCache>
            </c:numRef>
          </c:val>
          <c:smooth val="0"/>
          <c:extLst>
            <c:ext xmlns:c16="http://schemas.microsoft.com/office/drawing/2014/chart" uri="{C3380CC4-5D6E-409C-BE32-E72D297353CC}">
              <c16:uniqueId val="{00000002-B8F4-42AE-A04D-CE26E221D083}"/>
            </c:ext>
          </c:extLst>
        </c:ser>
        <c:dLbls>
          <c:showLegendKey val="0"/>
          <c:showVal val="0"/>
          <c:showCatName val="0"/>
          <c:showSerName val="0"/>
          <c:showPercent val="0"/>
          <c:showBubbleSize val="0"/>
        </c:dLbls>
        <c:smooth val="0"/>
        <c:axId val="1344773343"/>
        <c:axId val="1756270367"/>
      </c:lineChart>
      <c:catAx>
        <c:axId val="134477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Helvetica" pitchFamily="2" charset="0"/>
                <a:ea typeface="+mn-ea"/>
                <a:cs typeface="+mn-cs"/>
              </a:defRPr>
            </a:pPr>
            <a:endParaRPr lang="en-US"/>
          </a:p>
        </c:txPr>
        <c:crossAx val="1756270367"/>
        <c:crosses val="autoZero"/>
        <c:auto val="1"/>
        <c:lblAlgn val="ctr"/>
        <c:lblOffset val="100"/>
        <c:noMultiLvlLbl val="0"/>
      </c:catAx>
      <c:valAx>
        <c:axId val="1756270367"/>
        <c:scaling>
          <c:orientation val="minMax"/>
          <c:min val="2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Helvetica" pitchFamily="2" charset="0"/>
                    <a:ea typeface="+mn-ea"/>
                    <a:cs typeface="+mn-cs"/>
                  </a:defRPr>
                </a:pPr>
                <a:r>
                  <a:rPr lang="en-US" sz="1400"/>
                  <a:t>Vehicle price</a:t>
                </a:r>
              </a:p>
            </c:rich>
          </c:tx>
          <c:layout>
            <c:manualLayout>
              <c:xMode val="edge"/>
              <c:yMode val="edge"/>
              <c:x val="9.7458549388643491E-3"/>
              <c:y val="0.28109179060950712"/>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Helvetica" pitchFamily="2" charset="0"/>
                  <a:ea typeface="+mn-ea"/>
                  <a:cs typeface="+mn-cs"/>
                </a:defRPr>
              </a:pPr>
              <a:endParaRPr lang="en-US"/>
            </a:p>
          </c:txPr>
        </c:title>
        <c:numFmt formatCode="&quot;$&quot;#,##0" sourceLinked="0"/>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Helvetica" pitchFamily="2" charset="0"/>
                <a:ea typeface="+mn-ea"/>
                <a:cs typeface="+mn-cs"/>
              </a:defRPr>
            </a:pPr>
            <a:endParaRPr lang="en-US"/>
          </a:p>
        </c:txPr>
        <c:crossAx val="1344773343"/>
        <c:crosses val="autoZero"/>
        <c:crossBetween val="between"/>
        <c:majorUnit val="4000"/>
      </c:valAx>
      <c:spPr>
        <a:noFill/>
        <a:ln>
          <a:noFill/>
        </a:ln>
        <a:effectLst/>
      </c:spPr>
    </c:plotArea>
    <c:legend>
      <c:legendPos val="r"/>
      <c:layout>
        <c:manualLayout>
          <c:xMode val="edge"/>
          <c:yMode val="edge"/>
          <c:x val="0.83693627956191341"/>
          <c:y val="0.1728929717118694"/>
          <c:w val="0.1525925162496049"/>
          <c:h val="0.51995479731700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Helvetica"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latin typeface="Helvetica" pitchFamily="2"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'New PV Purchase Prices'!$A$247</c:f>
              <c:strCache>
                <c:ptCount val="1"/>
                <c:pt idx="0">
                  <c:v>BE LDVs</c:v>
                </c:pt>
              </c:strCache>
            </c:strRef>
          </c:tx>
          <c:spPr>
            <a:ln w="19050" cap="rnd">
              <a:solidFill>
                <a:schemeClr val="accent1"/>
              </a:solidFill>
              <a:round/>
            </a:ln>
            <a:effectLst/>
          </c:spPr>
          <c:marker>
            <c:symbol val="none"/>
          </c:marker>
          <c:xVal>
            <c:numRef>
              <c:f>'New PV Purchase Prices'!$D$246:$Q$246</c:f>
              <c:numCache>
                <c:formatCode>General</c:formatCode>
                <c:ptCount val="14"/>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numCache>
            </c:numRef>
          </c:xVal>
          <c:yVal>
            <c:numRef>
              <c:f>'New PV Purchase Prices'!$D$247:$Q$247</c:f>
              <c:numCache>
                <c:formatCode>0</c:formatCode>
                <c:ptCount val="14"/>
                <c:pt idx="0">
                  <c:v>40299.065178286983</c:v>
                </c:pt>
                <c:pt idx="1">
                  <c:v>38200.477477986053</c:v>
                </c:pt>
                <c:pt idx="2">
                  <c:v>36714.068910356465</c:v>
                </c:pt>
                <c:pt idx="3">
                  <c:v>35413.462427625425</c:v>
                </c:pt>
                <c:pt idx="4">
                  <c:v>34252.447051580624</c:v>
                </c:pt>
                <c:pt idx="5">
                  <c:v>33199.041296954361</c:v>
                </c:pt>
                <c:pt idx="6">
                  <c:v>32273.946319436473</c:v>
                </c:pt>
                <c:pt idx="7">
                  <c:v>31455.600328791494</c:v>
                </c:pt>
                <c:pt idx="8">
                  <c:v>30824.510283125972</c:v>
                </c:pt>
                <c:pt idx="9">
                  <c:v>30308.942616412965</c:v>
                </c:pt>
                <c:pt idx="10">
                  <c:v>29924.240399095135</c:v>
                </c:pt>
                <c:pt idx="11">
                  <c:v>29630.007981661132</c:v>
                </c:pt>
                <c:pt idx="12">
                  <c:v>29401.818880697916</c:v>
                </c:pt>
                <c:pt idx="13">
                  <c:v>29233.898352607823</c:v>
                </c:pt>
              </c:numCache>
            </c:numRef>
          </c:yVal>
          <c:smooth val="0"/>
          <c:extLst>
            <c:ext xmlns:c16="http://schemas.microsoft.com/office/drawing/2014/chart" uri="{C3380CC4-5D6E-409C-BE32-E72D297353CC}">
              <c16:uniqueId val="{00000000-F4DA-458E-B1E0-0F6E43CF65F9}"/>
            </c:ext>
          </c:extLst>
        </c:ser>
        <c:ser>
          <c:idx val="1"/>
          <c:order val="1"/>
          <c:tx>
            <c:strRef>
              <c:f>'New PV Purchase Prices'!$A$248</c:f>
              <c:strCache>
                <c:ptCount val="1"/>
                <c:pt idx="0">
                  <c:v>NG LDVs</c:v>
                </c:pt>
              </c:strCache>
            </c:strRef>
          </c:tx>
          <c:spPr>
            <a:ln w="19050" cap="rnd">
              <a:solidFill>
                <a:schemeClr val="accent2"/>
              </a:solidFill>
              <a:round/>
            </a:ln>
            <a:effectLst/>
          </c:spPr>
          <c:marker>
            <c:symbol val="none"/>
          </c:marker>
          <c:xVal>
            <c:numRef>
              <c:f>'New PV Purchase Prices'!$D$246:$Q$246</c:f>
              <c:numCache>
                <c:formatCode>General</c:formatCode>
                <c:ptCount val="14"/>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numCache>
            </c:numRef>
          </c:xVal>
          <c:yVal>
            <c:numRef>
              <c:f>'New PV Purchase Prices'!$D$248:$Q$248</c:f>
              <c:numCache>
                <c:formatCode>0</c:formatCode>
                <c:ptCount val="14"/>
                <c:pt idx="0">
                  <c:v>37805.512110735202</c:v>
                </c:pt>
                <c:pt idx="1">
                  <c:v>37973.50010117652</c:v>
                </c:pt>
                <c:pt idx="2">
                  <c:v>38036.315052478145</c:v>
                </c:pt>
                <c:pt idx="3">
                  <c:v>38161.638016846788</c:v>
                </c:pt>
                <c:pt idx="4">
                  <c:v>38375.333417849521</c:v>
                </c:pt>
                <c:pt idx="5">
                  <c:v>38614.421157280085</c:v>
                </c:pt>
                <c:pt idx="6">
                  <c:v>38824.764349537021</c:v>
                </c:pt>
                <c:pt idx="7">
                  <c:v>39053.356712457738</c:v>
                </c:pt>
                <c:pt idx="8">
                  <c:v>39321.160717720741</c:v>
                </c:pt>
                <c:pt idx="9">
                  <c:v>39571.040446051091</c:v>
                </c:pt>
                <c:pt idx="10">
                  <c:v>39824.529450373353</c:v>
                </c:pt>
                <c:pt idx="11">
                  <c:v>40070.644066075329</c:v>
                </c:pt>
                <c:pt idx="12">
                  <c:v>40324.213720264284</c:v>
                </c:pt>
                <c:pt idx="13">
                  <c:v>40553.298596998022</c:v>
                </c:pt>
              </c:numCache>
            </c:numRef>
          </c:yVal>
          <c:smooth val="0"/>
          <c:extLst>
            <c:ext xmlns:c16="http://schemas.microsoft.com/office/drawing/2014/chart" uri="{C3380CC4-5D6E-409C-BE32-E72D297353CC}">
              <c16:uniqueId val="{00000001-F4DA-458E-B1E0-0F6E43CF65F9}"/>
            </c:ext>
          </c:extLst>
        </c:ser>
        <c:ser>
          <c:idx val="2"/>
          <c:order val="2"/>
          <c:tx>
            <c:strRef>
              <c:f>'New PV Purchase Prices'!$A$249</c:f>
              <c:strCache>
                <c:ptCount val="1"/>
                <c:pt idx="0">
                  <c:v>Gas LDVs</c:v>
                </c:pt>
              </c:strCache>
            </c:strRef>
          </c:tx>
          <c:spPr>
            <a:ln w="19050" cap="rnd">
              <a:solidFill>
                <a:schemeClr val="accent3"/>
              </a:solidFill>
              <a:round/>
            </a:ln>
            <a:effectLst/>
          </c:spPr>
          <c:marker>
            <c:symbol val="none"/>
          </c:marker>
          <c:xVal>
            <c:numRef>
              <c:f>'New PV Purchase Prices'!$D$246:$Q$246</c:f>
              <c:numCache>
                <c:formatCode>General</c:formatCode>
                <c:ptCount val="14"/>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numCache>
            </c:numRef>
          </c:xVal>
          <c:yVal>
            <c:numRef>
              <c:f>'New PV Purchase Prices'!$D$249:$Q$249</c:f>
              <c:numCache>
                <c:formatCode>0</c:formatCode>
                <c:ptCount val="14"/>
                <c:pt idx="0">
                  <c:v>32255.71911239902</c:v>
                </c:pt>
                <c:pt idx="1">
                  <c:v>32361.495460236983</c:v>
                </c:pt>
                <c:pt idx="2">
                  <c:v>32468.396111680748</c:v>
                </c:pt>
                <c:pt idx="3">
                  <c:v>32576.43306522588</c:v>
                </c:pt>
                <c:pt idx="4">
                  <c:v>32685.618447928198</c:v>
                </c:pt>
                <c:pt idx="5">
                  <c:v>32795.96451678664</c:v>
                </c:pt>
                <c:pt idx="6">
                  <c:v>32907.483660141217</c:v>
                </c:pt>
                <c:pt idx="7">
                  <c:v>33020.188399085942</c:v>
                </c:pt>
                <c:pt idx="8">
                  <c:v>33134.091388897119</c:v>
                </c:pt>
                <c:pt idx="9">
                  <c:v>33249.205420476959</c:v>
                </c:pt>
                <c:pt idx="10">
                  <c:v>33365.543421812887</c:v>
                </c:pt>
                <c:pt idx="11">
                  <c:v>33483.11845945254</c:v>
                </c:pt>
                <c:pt idx="12">
                  <c:v>33601.943739994742</c:v>
                </c:pt>
                <c:pt idx="13">
                  <c:v>33722.032611596522</c:v>
                </c:pt>
              </c:numCache>
            </c:numRef>
          </c:yVal>
          <c:smooth val="0"/>
          <c:extLst>
            <c:ext xmlns:c16="http://schemas.microsoft.com/office/drawing/2014/chart" uri="{C3380CC4-5D6E-409C-BE32-E72D297353CC}">
              <c16:uniqueId val="{00000002-F4DA-458E-B1E0-0F6E43CF65F9}"/>
            </c:ext>
          </c:extLst>
        </c:ser>
        <c:ser>
          <c:idx val="3"/>
          <c:order val="3"/>
          <c:tx>
            <c:strRef>
              <c:f>'New PV Purchase Prices'!$A$250</c:f>
              <c:strCache>
                <c:ptCount val="1"/>
                <c:pt idx="0">
                  <c:v>Diesel LDVs</c:v>
                </c:pt>
              </c:strCache>
            </c:strRef>
          </c:tx>
          <c:spPr>
            <a:ln w="19050" cap="rnd">
              <a:solidFill>
                <a:schemeClr val="accent4"/>
              </a:solidFill>
              <a:round/>
            </a:ln>
            <a:effectLst/>
          </c:spPr>
          <c:marker>
            <c:symbol val="none"/>
          </c:marker>
          <c:xVal>
            <c:numRef>
              <c:f>'New PV Purchase Prices'!$D$246:$Q$246</c:f>
              <c:numCache>
                <c:formatCode>General</c:formatCode>
                <c:ptCount val="14"/>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numCache>
            </c:numRef>
          </c:xVal>
          <c:yVal>
            <c:numRef>
              <c:f>'New PV Purchase Prices'!$D$250:$Q$250</c:f>
              <c:numCache>
                <c:formatCode>0</c:formatCode>
                <c:ptCount val="14"/>
                <c:pt idx="0">
                  <c:v>35726.663337819169</c:v>
                </c:pt>
                <c:pt idx="1">
                  <c:v>35824.309412540591</c:v>
                </c:pt>
                <c:pt idx="2">
                  <c:v>35920.73190077085</c:v>
                </c:pt>
                <c:pt idx="3">
                  <c:v>36008.12074700727</c:v>
                </c:pt>
                <c:pt idx="4">
                  <c:v>36072.792909301177</c:v>
                </c:pt>
                <c:pt idx="5">
                  <c:v>36146.327369617997</c:v>
                </c:pt>
                <c:pt idx="6">
                  <c:v>36231.648467928637</c:v>
                </c:pt>
                <c:pt idx="7">
                  <c:v>36313.348566039953</c:v>
                </c:pt>
                <c:pt idx="8">
                  <c:v>36388.812228208139</c:v>
                </c:pt>
                <c:pt idx="9">
                  <c:v>36468.140429401705</c:v>
                </c:pt>
                <c:pt idx="10">
                  <c:v>36551.422704067467</c:v>
                </c:pt>
                <c:pt idx="11">
                  <c:v>36637.385619387285</c:v>
                </c:pt>
                <c:pt idx="12">
                  <c:v>36733.150341500892</c:v>
                </c:pt>
                <c:pt idx="13">
                  <c:v>36838.692814702765</c:v>
                </c:pt>
              </c:numCache>
            </c:numRef>
          </c:yVal>
          <c:smooth val="0"/>
          <c:extLst>
            <c:ext xmlns:c16="http://schemas.microsoft.com/office/drawing/2014/chart" uri="{C3380CC4-5D6E-409C-BE32-E72D297353CC}">
              <c16:uniqueId val="{00000003-F4DA-458E-B1E0-0F6E43CF65F9}"/>
            </c:ext>
          </c:extLst>
        </c:ser>
        <c:ser>
          <c:idx val="4"/>
          <c:order val="4"/>
          <c:tx>
            <c:strRef>
              <c:f>'New PV Purchase Prices'!$A$251</c:f>
              <c:strCache>
                <c:ptCount val="1"/>
                <c:pt idx="0">
                  <c:v>PHE LDVs</c:v>
                </c:pt>
              </c:strCache>
            </c:strRef>
          </c:tx>
          <c:spPr>
            <a:ln w="19050" cap="rnd">
              <a:solidFill>
                <a:schemeClr val="accent5"/>
              </a:solidFill>
              <a:round/>
            </a:ln>
            <a:effectLst/>
          </c:spPr>
          <c:marker>
            <c:symbol val="none"/>
          </c:marker>
          <c:xVal>
            <c:numRef>
              <c:f>'New PV Purchase Prices'!$D$246:$Q$246</c:f>
              <c:numCache>
                <c:formatCode>General</c:formatCode>
                <c:ptCount val="14"/>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numCache>
            </c:numRef>
          </c:xVal>
          <c:yVal>
            <c:numRef>
              <c:f>'New PV Purchase Prices'!$D$251:$Q$251</c:f>
              <c:numCache>
                <c:formatCode>0</c:formatCode>
                <c:ptCount val="14"/>
                <c:pt idx="0">
                  <c:v>38488.116304249539</c:v>
                </c:pt>
                <c:pt idx="1">
                  <c:v>37730.267834707105</c:v>
                </c:pt>
                <c:pt idx="2">
                  <c:v>37457.466463054647</c:v>
                </c:pt>
                <c:pt idx="3">
                  <c:v>37222.160030706778</c:v>
                </c:pt>
                <c:pt idx="4">
                  <c:v>37016.358841063695</c:v>
                </c:pt>
                <c:pt idx="5">
                  <c:v>36832.427817392832</c:v>
                </c:pt>
                <c:pt idx="6">
                  <c:v>36687.281434387201</c:v>
                </c:pt>
                <c:pt idx="7">
                  <c:v>36651.248347848923</c:v>
                </c:pt>
                <c:pt idx="8">
                  <c:v>36655.308017912939</c:v>
                </c:pt>
                <c:pt idx="9">
                  <c:v>36734.722586135074</c:v>
                </c:pt>
                <c:pt idx="10">
                  <c:v>36674.967507330613</c:v>
                </c:pt>
                <c:pt idx="11">
                  <c:v>36645.321911940147</c:v>
                </c:pt>
                <c:pt idx="12">
                  <c:v>36643.304062100899</c:v>
                </c:pt>
                <c:pt idx="13">
                  <c:v>36667.04941906959</c:v>
                </c:pt>
              </c:numCache>
            </c:numRef>
          </c:yVal>
          <c:smooth val="0"/>
          <c:extLst>
            <c:ext xmlns:c16="http://schemas.microsoft.com/office/drawing/2014/chart" uri="{C3380CC4-5D6E-409C-BE32-E72D297353CC}">
              <c16:uniqueId val="{00000004-F4DA-458E-B1E0-0F6E43CF65F9}"/>
            </c:ext>
          </c:extLst>
        </c:ser>
        <c:ser>
          <c:idx val="5"/>
          <c:order val="5"/>
          <c:tx>
            <c:strRef>
              <c:f>'New PV Purchase Prices'!$A$252</c:f>
              <c:strCache>
                <c:ptCount val="1"/>
                <c:pt idx="0">
                  <c:v>LPG LDVs</c:v>
                </c:pt>
              </c:strCache>
            </c:strRef>
          </c:tx>
          <c:spPr>
            <a:ln w="19050" cap="rnd">
              <a:solidFill>
                <a:schemeClr val="accent6"/>
              </a:solidFill>
              <a:round/>
            </a:ln>
            <a:effectLst/>
          </c:spPr>
          <c:marker>
            <c:symbol val="none"/>
          </c:marker>
          <c:xVal>
            <c:numRef>
              <c:f>'New PV Purchase Prices'!$D$246:$Q$246</c:f>
              <c:numCache>
                <c:formatCode>General</c:formatCode>
                <c:ptCount val="14"/>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numCache>
            </c:numRef>
          </c:xVal>
          <c:yVal>
            <c:numRef>
              <c:f>'New PV Purchase Prices'!$D$252:$Q$252</c:f>
              <c:numCache>
                <c:formatCode>0</c:formatCode>
                <c:ptCount val="14"/>
                <c:pt idx="0">
                  <c:v>37584.511794091377</c:v>
                </c:pt>
                <c:pt idx="1">
                  <c:v>37581.988853965755</c:v>
                </c:pt>
                <c:pt idx="2">
                  <c:v>37580.113537491241</c:v>
                </c:pt>
                <c:pt idx="3">
                  <c:v>37621.464955825642</c:v>
                </c:pt>
                <c:pt idx="4">
                  <c:v>37766.380139987668</c:v>
                </c:pt>
                <c:pt idx="5">
                  <c:v>37916.000942710707</c:v>
                </c:pt>
                <c:pt idx="6">
                  <c:v>38011.459566685226</c:v>
                </c:pt>
                <c:pt idx="7">
                  <c:v>38145.857773738171</c:v>
                </c:pt>
                <c:pt idx="8">
                  <c:v>38322.013082287805</c:v>
                </c:pt>
                <c:pt idx="9">
                  <c:v>38479.068286602524</c:v>
                </c:pt>
                <c:pt idx="10">
                  <c:v>38629.305508432342</c:v>
                </c:pt>
                <c:pt idx="11">
                  <c:v>38788.116956821345</c:v>
                </c:pt>
                <c:pt idx="12">
                  <c:v>38987.493679100611</c:v>
                </c:pt>
                <c:pt idx="13">
                  <c:v>39175.925710199474</c:v>
                </c:pt>
              </c:numCache>
            </c:numRef>
          </c:yVal>
          <c:smooth val="0"/>
          <c:extLst>
            <c:ext xmlns:c16="http://schemas.microsoft.com/office/drawing/2014/chart" uri="{C3380CC4-5D6E-409C-BE32-E72D297353CC}">
              <c16:uniqueId val="{00000005-F4DA-458E-B1E0-0F6E43CF65F9}"/>
            </c:ext>
          </c:extLst>
        </c:ser>
        <c:ser>
          <c:idx val="6"/>
          <c:order val="6"/>
          <c:tx>
            <c:strRef>
              <c:f>'New PV Purchase Prices'!$A$253</c:f>
              <c:strCache>
                <c:ptCount val="1"/>
                <c:pt idx="0">
                  <c:v>Hydrogen LDVs</c:v>
                </c:pt>
              </c:strCache>
            </c:strRef>
          </c:tx>
          <c:spPr>
            <a:ln w="19050" cap="rnd">
              <a:solidFill>
                <a:schemeClr val="accent1">
                  <a:lumMod val="60000"/>
                </a:schemeClr>
              </a:solidFill>
              <a:round/>
            </a:ln>
            <a:effectLst/>
          </c:spPr>
          <c:marker>
            <c:symbol val="none"/>
          </c:marker>
          <c:xVal>
            <c:numRef>
              <c:f>'New PV Purchase Prices'!$D$246:$Q$246</c:f>
              <c:numCache>
                <c:formatCode>General</c:formatCode>
                <c:ptCount val="14"/>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numCache>
            </c:numRef>
          </c:xVal>
          <c:yVal>
            <c:numRef>
              <c:f>'New PV Purchase Prices'!$D$253:$Q$253</c:f>
              <c:numCache>
                <c:formatCode>0</c:formatCode>
                <c:ptCount val="14"/>
                <c:pt idx="0">
                  <c:v>65656.715566657876</c:v>
                </c:pt>
                <c:pt idx="1">
                  <c:v>64224.329226658148</c:v>
                </c:pt>
                <c:pt idx="2">
                  <c:v>62755.45029471915</c:v>
                </c:pt>
                <c:pt idx="3">
                  <c:v>61291.704990287326</c:v>
                </c:pt>
                <c:pt idx="4">
                  <c:v>60094.666994922161</c:v>
                </c:pt>
                <c:pt idx="5">
                  <c:v>59133.596225908179</c:v>
                </c:pt>
                <c:pt idx="6">
                  <c:v>58171.341838967332</c:v>
                </c:pt>
                <c:pt idx="7">
                  <c:v>57299.132764148817</c:v>
                </c:pt>
                <c:pt idx="8">
                  <c:v>56538.11733532061</c:v>
                </c:pt>
                <c:pt idx="9">
                  <c:v>55794.182803551128</c:v>
                </c:pt>
                <c:pt idx="10">
                  <c:v>55070.644059911079</c:v>
                </c:pt>
                <c:pt idx="11">
                  <c:v>54391.849781990291</c:v>
                </c:pt>
                <c:pt idx="12">
                  <c:v>53806.378326215337</c:v>
                </c:pt>
                <c:pt idx="13">
                  <c:v>53236.03903979656</c:v>
                </c:pt>
              </c:numCache>
            </c:numRef>
          </c:yVal>
          <c:smooth val="0"/>
          <c:extLst>
            <c:ext xmlns:c16="http://schemas.microsoft.com/office/drawing/2014/chart" uri="{C3380CC4-5D6E-409C-BE32-E72D297353CC}">
              <c16:uniqueId val="{00000006-F4DA-458E-B1E0-0F6E43CF65F9}"/>
            </c:ext>
          </c:extLst>
        </c:ser>
        <c:dLbls>
          <c:showLegendKey val="0"/>
          <c:showVal val="0"/>
          <c:showCatName val="0"/>
          <c:showSerName val="0"/>
          <c:showPercent val="0"/>
          <c:showBubbleSize val="0"/>
        </c:dLbls>
        <c:axId val="26491823"/>
        <c:axId val="26492239"/>
      </c:scatterChart>
      <c:valAx>
        <c:axId val="2649182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92239"/>
        <c:crosses val="autoZero"/>
        <c:crossBetween val="midCat"/>
      </c:valAx>
      <c:valAx>
        <c:axId val="264922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91823"/>
        <c:crosses val="autoZero"/>
        <c:crossBetween val="midCat"/>
      </c:valAx>
      <c:spPr>
        <a:noFill/>
        <a:ln>
          <a:noFill/>
        </a:ln>
        <a:effectLst/>
      </c:spPr>
    </c:plotArea>
    <c:legend>
      <c:legendPos val="b"/>
      <c:layout>
        <c:manualLayout>
          <c:xMode val="edge"/>
          <c:yMode val="edge"/>
          <c:x val="0.15005749853872025"/>
          <c:y val="0.57541068104137805"/>
          <c:w val="0.56097484689413823"/>
          <c:h val="0.276045494313210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16</xdr:col>
      <xdr:colOff>12700</xdr:colOff>
      <xdr:row>229</xdr:row>
      <xdr:rowOff>25400</xdr:rowOff>
    </xdr:from>
    <xdr:to>
      <xdr:col>26</xdr:col>
      <xdr:colOff>304800</xdr:colOff>
      <xdr:row>243</xdr:row>
      <xdr:rowOff>101600</xdr:rowOff>
    </xdr:to>
    <xdr:graphicFrame macro="">
      <xdr:nvGraphicFramePr>
        <xdr:cNvPr id="2" name="Chart 1">
          <a:extLst>
            <a:ext uri="{FF2B5EF4-FFF2-40B4-BE49-F238E27FC236}">
              <a16:creationId xmlns:a16="http://schemas.microsoft.com/office/drawing/2014/main" id="{CCCEE271-1EF9-4200-9FD5-D175E083A3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406400</xdr:colOff>
      <xdr:row>226</xdr:row>
      <xdr:rowOff>63500</xdr:rowOff>
    </xdr:from>
    <xdr:to>
      <xdr:col>23</xdr:col>
      <xdr:colOff>419100</xdr:colOff>
      <xdr:row>228</xdr:row>
      <xdr:rowOff>152400</xdr:rowOff>
    </xdr:to>
    <xdr:sp macro="" textlink="">
      <xdr:nvSpPr>
        <xdr:cNvPr id="3" name="TextBox 2">
          <a:extLst>
            <a:ext uri="{FF2B5EF4-FFF2-40B4-BE49-F238E27FC236}">
              <a16:creationId xmlns:a16="http://schemas.microsoft.com/office/drawing/2014/main" id="{D75BC8C9-F479-470E-8A9F-3D4F779DD3AF}"/>
            </a:ext>
          </a:extLst>
        </xdr:cNvPr>
        <xdr:cNvSpPr txBox="1"/>
      </xdr:nvSpPr>
      <xdr:spPr>
        <a:xfrm>
          <a:off x="14147800" y="41668700"/>
          <a:ext cx="386080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 change scenarios to baseline</a:t>
          </a:r>
          <a:r>
            <a:rPr lang="en-US" sz="1100" baseline="0"/>
            <a:t> and bau for this figure, because it includes battery PTC impact in row 237</a:t>
          </a:r>
          <a:endParaRPr lang="en-US" sz="1100"/>
        </a:p>
      </xdr:txBody>
    </xdr:sp>
    <xdr:clientData/>
  </xdr:twoCellAnchor>
  <xdr:twoCellAnchor>
    <xdr:from>
      <xdr:col>5</xdr:col>
      <xdr:colOff>517525</xdr:colOff>
      <xdr:row>247</xdr:row>
      <xdr:rowOff>117475</xdr:rowOff>
    </xdr:from>
    <xdr:to>
      <xdr:col>12</xdr:col>
      <xdr:colOff>600075</xdr:colOff>
      <xdr:row>262</xdr:row>
      <xdr:rowOff>98425</xdr:rowOff>
    </xdr:to>
    <xdr:graphicFrame macro="">
      <xdr:nvGraphicFramePr>
        <xdr:cNvPr id="5" name="Chart 4">
          <a:extLst>
            <a:ext uri="{FF2B5EF4-FFF2-40B4-BE49-F238E27FC236}">
              <a16:creationId xmlns:a16="http://schemas.microsoft.com/office/drawing/2014/main" id="{0AFBF4AE-7964-F2D3-1363-69C8A3EE20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obrien\Dropbox%20(Energy%20Innovation)\Documents\Papers\ACC%20II%20Paper\ICCT_Modeling.xlsx" TargetMode="External"/><Relationship Id="rId1" Type="http://schemas.openxmlformats.org/officeDocument/2006/relationships/externalLinkPath" Target="/Users/dobrien/Dropbox%20(Energy%20Innovation)/Documents/Papers/ACC%20II%20Paper/ICCT_Model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NEF-Shared-LO\Advanced%20Transport\03_Consulting\2022\05_2022_BEIS%20ZEV%20Dashboards\David%20and%20Niko\Road%20Fuel%20Outlook%20Tableau%20Data_2022CCHardcoded.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theicct-my.sharepoint.com/Users/mtengler/AppData/Local/Temp/Temp1_2020-10-27%20-%20New%20Energy%20Outlook%202020.zip/NEO%202020_Climate%20Scenario_Charts.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C:\Users\dobrien\AppData\Local\Temp\InputData_trans_BNVP_BAU%20New%20Vehicle%20Price_Before_35411256c49dc814e093ba2e21f9bc8aa7e2ed30.xlsx" TargetMode="External"/><Relationship Id="rId1" Type="http://schemas.openxmlformats.org/officeDocument/2006/relationships/externalLinkPath" Target="/Users/dobrien/AppData/Local/Temp/InputData_trans_BNVP_BAU%20New%20Vehicle%20Price_Before_35411256c49dc814e093ba2e21f9bc8aa7e2ed3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theicct-my.sharepoint.com/personal/peter_slowik_theicct_org/Documents/Pete%20Stuff/US%20IRA/Energy%20Innovation/2022-07-30%20EV%20Incentive%20Market%20Share%20Impact%20Calculator%20v38.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Corp.bloomberg.com/lo-dfs/NEF-Shared-LO/Advanced%20Transport/00_Insight/00_%20Insight%20notes%20files/2018/Commercial%20vehicles/FTM/FTM%20US.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Corp.bloomberg.com/lo-dfs/NEF-Shared-LO/EST/Energy%20Storage/11%20-%20Materials/Price%20sensitivity/2018-05-03%20Pricing%20sensitivity.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Notes"/>
      <sheetName val="Presentation Figures"/>
      <sheetName val="CV Prices"/>
      <sheetName val="PV Prices"/>
      <sheetName val="Calculated Market Shares - CVs"/>
      <sheetName val="Calculated Market Shares - PVs"/>
      <sheetName val="Control Levers Inputs"/>
      <sheetName val="Logit Function Inputs"/>
      <sheetName val="Assumptions Summary and Inputs"/>
      <sheetName val="ACCII Inputs"/>
      <sheetName val="ACT Inputs"/>
      <sheetName val="Scenario Descriptions"/>
      <sheetName val="TCO Cost Calcs CVs--&gt;"/>
      <sheetName val="CV EV Subsidies"/>
      <sheetName val="New CV Purchase Prices"/>
      <sheetName val="CV Annual Mileage"/>
      <sheetName val="CV Discounted Annual Costs"/>
      <sheetName val="CV Efficiencies"/>
      <sheetName val="TCO Cost Calcs PVs--&gt;"/>
      <sheetName val="PV EV Subsidies"/>
      <sheetName val="New PV Purchase Prices"/>
      <sheetName val="ICCT Vehicle Purchase Prices"/>
      <sheetName val="Range Anxiety &amp; Charging Time"/>
      <sheetName val="PV Discounted Annual Costs"/>
      <sheetName val="Battery Pack Estimates"/>
      <sheetName val="Vehicle Mfg. Capacity Calcs"/>
      <sheetName val="MSRP Cap Calcs --&gt;"/>
      <sheetName val="MSRP Multiplier"/>
      <sheetName val="2021 Sales by Make and Model"/>
      <sheetName val="State and Non-IRA $ Calcs --&gt;"/>
      <sheetName val="State Baseline "/>
      <sheetName val="Federal Baseline Calcs - BAU"/>
      <sheetName val="PEV Sales by Manufacturer"/>
      <sheetName val="Entities of Concern Calcs"/>
      <sheetName val="Avg EV Battery kWh Calcs"/>
      <sheetName val="AGI Cap Calcs --&gt;"/>
      <sheetName val="Market Shares by Income"/>
      <sheetName val="AGI Sales Adjustment Estimate"/>
      <sheetName val="AGI Sales Brackets"/>
      <sheetName val="Minerals Calcs --&gt;"/>
      <sheetName val="MInerals Incentive Estimate"/>
      <sheetName val="Critical Mineral Requirements"/>
      <sheetName val="Mineral Value by Country Status"/>
      <sheetName val="Mineral Share by Country Status"/>
      <sheetName val="U.S. Trade Relations"/>
      <sheetName val="Mineral Cost Data"/>
      <sheetName val="Lithium"/>
      <sheetName val="Cobalt"/>
      <sheetName val="Manganese"/>
      <sheetName val="Iron Ore"/>
      <sheetName val="Phosphate Rock"/>
      <sheetName val="Nickel"/>
      <sheetName val="Aluminum"/>
      <sheetName val="Silicon"/>
      <sheetName val="Graphite"/>
      <sheetName val="EV Mineral Demand by Year"/>
      <sheetName val="calcs"/>
      <sheetName val="crosswalk"/>
      <sheetName val="EPS outputs"/>
      <sheetName val="Anode cap"/>
      <sheetName val="183, 185_edited"/>
      <sheetName val="184_edited"/>
      <sheetName val="187"/>
      <sheetName val="183, 185"/>
      <sheetName val="184"/>
      <sheetName val="188"/>
      <sheetName val="189"/>
      <sheetName val="190"/>
      <sheetName val="191"/>
      <sheetName val="192"/>
      <sheetName val="193"/>
      <sheetName val="195"/>
      <sheetName val="196"/>
      <sheetName val="Sensitivities--&gt;"/>
      <sheetName val="Calculated Market Shares - CV L"/>
      <sheetName val="Calculated Market Shares - CV H"/>
      <sheetName val="Calculated Market Shares-PV L "/>
      <sheetName val="Calculated Market Shares-PV H"/>
    </sheetNames>
    <sheetDataSet>
      <sheetData sheetId="0"/>
      <sheetData sheetId="1"/>
      <sheetData sheetId="2"/>
      <sheetData sheetId="3"/>
      <sheetData sheetId="4"/>
      <sheetData sheetId="5"/>
      <sheetData sheetId="6">
        <row r="7">
          <cell r="B7">
            <v>0.5</v>
          </cell>
        </row>
        <row r="8">
          <cell r="B8" t="str">
            <v>IRA-Moderate</v>
          </cell>
        </row>
        <row r="9">
          <cell r="B9" t="str">
            <v>BAU</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4">
          <cell r="D4">
            <v>29934.620158469559</v>
          </cell>
          <cell r="E4">
            <v>30049.210221274985</v>
          </cell>
          <cell r="F4">
            <v>30165.130038208863</v>
          </cell>
          <cell r="G4">
            <v>30282.395040330375</v>
          </cell>
          <cell r="H4">
            <v>30401.020837767624</v>
          </cell>
          <cell r="I4">
            <v>30521.023221795542</v>
          </cell>
          <cell r="J4">
            <v>30642.418166938078</v>
          </cell>
          <cell r="K4">
            <v>30765.221833094671</v>
          </cell>
          <cell r="L4">
            <v>30889.450567691438</v>
          </cell>
          <cell r="M4">
            <v>31015.120907857283</v>
          </cell>
          <cell r="N4">
            <v>31142.249582625347</v>
          </cell>
          <cell r="O4">
            <v>31270.85351515991</v>
          </cell>
          <cell r="P4">
            <v>31400.949825009189</v>
          </cell>
          <cell r="Q4">
            <v>31532.555830384259</v>
          </cell>
        </row>
        <row r="5">
          <cell r="D5">
            <v>31145.462901494469</v>
          </cell>
          <cell r="E5">
            <v>31260.65129874535</v>
          </cell>
          <cell r="F5">
            <v>31377.059881916764</v>
          </cell>
          <cell r="G5">
            <v>31494.701576387641</v>
          </cell>
          <cell r="H5">
            <v>31613.589444454872</v>
          </cell>
          <cell r="I5">
            <v>31733.736686783763</v>
          </cell>
          <cell r="J5">
            <v>31855.156643873688</v>
          </cell>
          <cell r="K5">
            <v>31977.862797539394</v>
          </cell>
          <cell r="L5">
            <v>32101.868772407928</v>
          </cell>
          <cell r="M5">
            <v>32227.188337431449</v>
          </cell>
          <cell r="N5">
            <v>32353.835407416049</v>
          </cell>
          <cell r="O5">
            <v>32481.824044566798</v>
          </cell>
          <cell r="P5">
            <v>32611.168460049117</v>
          </cell>
          <cell r="Q5">
            <v>32741.883015566702</v>
          </cell>
        </row>
        <row r="6">
          <cell r="D6">
            <v>47628.29940385485</v>
          </cell>
          <cell r="E6">
            <v>47754.442249710009</v>
          </cell>
          <cell r="F6">
            <v>47881.890275501515</v>
          </cell>
          <cell r="G6">
            <v>48010.656985718277</v>
          </cell>
          <cell r="H6">
            <v>48140.756024578055</v>
          </cell>
          <cell r="I6">
            <v>48272.2011774731</v>
          </cell>
          <cell r="J6">
            <v>48405.006372430988</v>
          </cell>
          <cell r="K6">
            <v>48539.185681590301</v>
          </cell>
          <cell r="L6">
            <v>48674.753322691875</v>
          </cell>
          <cell r="M6">
            <v>48811.723660585194</v>
          </cell>
          <cell r="N6">
            <v>48950.111208750553</v>
          </cell>
          <cell r="O6">
            <v>49089.930630836941</v>
          </cell>
          <cell r="P6">
            <v>49231.196742215776</v>
          </cell>
          <cell r="Q6">
            <v>49373.924511550751</v>
          </cell>
        </row>
        <row r="7">
          <cell r="D7">
            <v>43014.396753185545</v>
          </cell>
          <cell r="E7">
            <v>43141.072128515676</v>
          </cell>
          <cell r="F7">
            <v>43268.95423873487</v>
          </cell>
          <cell r="G7">
            <v>43398.054579440315</v>
          </cell>
          <cell r="H7">
            <v>43528.384755738611</v>
          </cell>
          <cell r="I7">
            <v>43659.956483288879</v>
          </cell>
          <cell r="J7">
            <v>43792.781589355945</v>
          </cell>
          <cell r="K7">
            <v>43926.872013873537</v>
          </cell>
          <cell r="L7">
            <v>44062.239810517567</v>
          </cell>
          <cell r="M7">
            <v>44198.897147789656</v>
          </cell>
          <cell r="N7">
            <v>44336.856310111019</v>
          </cell>
          <cell r="O7">
            <v>44476.129698926707</v>
          </cell>
          <cell r="P7">
            <v>44616.729833820405</v>
          </cell>
          <cell r="Q7">
            <v>44758.669353639852</v>
          </cell>
        </row>
        <row r="11">
          <cell r="D11">
            <v>33109.059196685565</v>
          </cell>
          <cell r="E11">
            <v>31553.087262844718</v>
          </cell>
          <cell r="F11">
            <v>30280.051819171022</v>
          </cell>
          <cell r="G11">
            <v>29202.467351574887</v>
          </cell>
          <cell r="H11">
            <v>28266.560433595296</v>
          </cell>
          <cell r="I11">
            <v>27436.839979829769</v>
          </cell>
          <cell r="J11">
            <v>26720.297147832123</v>
          </cell>
          <cell r="K11">
            <v>26101.421213087779</v>
          </cell>
          <cell r="L11">
            <v>25604.006909988384</v>
          </cell>
          <cell r="M11">
            <v>25248.831980145962</v>
          </cell>
          <cell r="N11">
            <v>24991.939378481293</v>
          </cell>
          <cell r="O11">
            <v>24790.216280305503</v>
          </cell>
          <cell r="P11">
            <v>24624.80863057977</v>
          </cell>
          <cell r="Q11">
            <v>24492.076111086248</v>
          </cell>
        </row>
        <row r="12">
          <cell r="D12">
            <v>35145.908865001213</v>
          </cell>
          <cell r="E12">
            <v>33389.140807794203</v>
          </cell>
          <cell r="F12">
            <v>31934.895757541555</v>
          </cell>
          <cell r="G12">
            <v>30693.811051084951</v>
          </cell>
          <cell r="H12">
            <v>29610.427313057502</v>
          </cell>
          <cell r="I12">
            <v>28647.711716561142</v>
          </cell>
          <cell r="J12">
            <v>27811.25888695769</v>
          </cell>
          <cell r="K12">
            <v>27084.293500814936</v>
          </cell>
          <cell r="L12">
            <v>26494.612398406964</v>
          </cell>
          <cell r="M12">
            <v>26094.857855988561</v>
          </cell>
          <cell r="N12">
            <v>25801.608222050938</v>
          </cell>
          <cell r="O12">
            <v>25573.066297377933</v>
          </cell>
          <cell r="P12">
            <v>25389.430924075808</v>
          </cell>
          <cell r="Q12">
            <v>25246.412592753186</v>
          </cell>
        </row>
        <row r="13">
          <cell r="D13">
            <v>37411.354618440717</v>
          </cell>
          <cell r="E13">
            <v>35461.191020394202</v>
          </cell>
          <cell r="F13">
            <v>33830.936802435295</v>
          </cell>
          <cell r="G13">
            <v>32429.693460357921</v>
          </cell>
          <cell r="H13">
            <v>31200.89464356134</v>
          </cell>
          <cell r="I13">
            <v>30106.218803651711</v>
          </cell>
          <cell r="J13">
            <v>29150.08150782781</v>
          </cell>
          <cell r="K13">
            <v>28314.629434812836</v>
          </cell>
          <cell r="L13">
            <v>27629.404252814966</v>
          </cell>
          <cell r="M13">
            <v>27188.411140296848</v>
          </cell>
          <cell r="N13">
            <v>26855.245663627531</v>
          </cell>
          <cell r="O13">
            <v>26596.902492850422</v>
          </cell>
          <cell r="P13">
            <v>26392.577194433194</v>
          </cell>
          <cell r="Q13">
            <v>26237.292760316581</v>
          </cell>
        </row>
        <row r="14">
          <cell r="D14">
            <v>39483.043995131738</v>
          </cell>
          <cell r="E14">
            <v>37351.279744091284</v>
          </cell>
          <cell r="F14">
            <v>35554.846743222639</v>
          </cell>
          <cell r="G14">
            <v>34001.602975156078</v>
          </cell>
          <cell r="H14">
            <v>32633.845923235829</v>
          </cell>
          <cell r="I14">
            <v>31412.188591361941</v>
          </cell>
          <cell r="J14">
            <v>30340.061817379159</v>
          </cell>
          <cell r="K14">
            <v>29398.702980003975</v>
          </cell>
          <cell r="L14">
            <v>28639.300445964298</v>
          </cell>
          <cell r="M14">
            <v>28141.461983895202</v>
          </cell>
          <cell r="N14">
            <v>27767.33871845375</v>
          </cell>
          <cell r="O14">
            <v>27478.79464964637</v>
          </cell>
          <cell r="P14">
            <v>27253.958404321827</v>
          </cell>
          <cell r="Q14">
            <v>27087.12195524494</v>
          </cell>
        </row>
        <row r="15">
          <cell r="D15">
            <v>41802.964384287116</v>
          </cell>
          <cell r="E15">
            <v>39494.920165553835</v>
          </cell>
          <cell r="F15">
            <v>37535.844890971217</v>
          </cell>
          <cell r="G15">
            <v>35832.613714658597</v>
          </cell>
          <cell r="H15">
            <v>34326.898365855282</v>
          </cell>
          <cell r="I15">
            <v>32978.44336753487</v>
          </cell>
          <cell r="J15">
            <v>31789.866273862288</v>
          </cell>
          <cell r="K15">
            <v>30757.77737106647</v>
          </cell>
          <cell r="L15">
            <v>29915.490321581114</v>
          </cell>
          <cell r="M15">
            <v>29353.988062810677</v>
          </cell>
          <cell r="N15">
            <v>28934.84775969154</v>
          </cell>
          <cell r="O15">
            <v>28612.755734575549</v>
          </cell>
          <cell r="P15">
            <v>28364.704085203863</v>
          </cell>
          <cell r="Q15">
            <v>28184.206266485089</v>
          </cell>
        </row>
        <row r="16">
          <cell r="D16">
            <v>44073.658667161195</v>
          </cell>
          <cell r="E16">
            <v>41509.077052985711</v>
          </cell>
          <cell r="F16">
            <v>39347.656819596406</v>
          </cell>
          <cell r="G16">
            <v>37498.741181738304</v>
          </cell>
          <cell r="H16">
            <v>35858.53575465062</v>
          </cell>
          <cell r="I16">
            <v>34385.994978176423</v>
          </cell>
          <cell r="J16">
            <v>33087.916615047114</v>
          </cell>
          <cell r="K16">
            <v>31984.536095429845</v>
          </cell>
          <cell r="L16">
            <v>31046.092827065531</v>
          </cell>
          <cell r="M16">
            <v>30419.241689287781</v>
          </cell>
          <cell r="N16">
            <v>29954.321136486589</v>
          </cell>
          <cell r="O16">
            <v>29598.48332974693</v>
          </cell>
          <cell r="P16">
            <v>29327.527826780854</v>
          </cell>
          <cell r="Q16">
            <v>29134.151307283562</v>
          </cell>
        </row>
        <row r="17">
          <cell r="D17">
            <v>34651.460155826062</v>
          </cell>
          <cell r="E17">
            <v>32847.971604854974</v>
          </cell>
          <cell r="F17">
            <v>31368.152829133596</v>
          </cell>
          <cell r="G17">
            <v>30118.303679898621</v>
          </cell>
          <cell r="H17">
            <v>29039.120514803304</v>
          </cell>
          <cell r="I17">
            <v>28090.582155591976</v>
          </cell>
          <cell r="J17">
            <v>27276.432342100288</v>
          </cell>
          <cell r="K17">
            <v>26577.842913337969</v>
          </cell>
          <cell r="L17">
            <v>26051.544229918469</v>
          </cell>
          <cell r="M17">
            <v>25686.349346886163</v>
          </cell>
          <cell r="N17">
            <v>25423.206290449307</v>
          </cell>
          <cell r="O17">
            <v>25217.317469401183</v>
          </cell>
          <cell r="P17">
            <v>25049.344059200703</v>
          </cell>
          <cell r="Q17">
            <v>24915.523742235517</v>
          </cell>
        </row>
        <row r="18">
          <cell r="D18">
            <v>37035.256932831522</v>
          </cell>
          <cell r="E18">
            <v>34969.155586446963</v>
          </cell>
          <cell r="F18">
            <v>33255.245396356106</v>
          </cell>
          <cell r="G18">
            <v>31796.796898209584</v>
          </cell>
          <cell r="H18">
            <v>30531.804959531815</v>
          </cell>
          <cell r="I18">
            <v>29417.812545587185</v>
          </cell>
          <cell r="J18">
            <v>28456.380886752144</v>
          </cell>
          <cell r="K18">
            <v>27626.727297632577</v>
          </cell>
          <cell r="L18">
            <v>26996.164562924678</v>
          </cell>
          <cell r="M18">
            <v>26584.037671787595</v>
          </cell>
          <cell r="N18">
            <v>26282.302962416954</v>
          </cell>
          <cell r="O18">
            <v>26047.948880008458</v>
          </cell>
          <cell r="P18">
            <v>25860.631202157572</v>
          </cell>
          <cell r="Q18">
            <v>25715.898490997795</v>
          </cell>
        </row>
        <row r="19">
          <cell r="D19">
            <v>39627.609249177091</v>
          </cell>
          <cell r="E19">
            <v>37312.684623845424</v>
          </cell>
          <cell r="F19">
            <v>35374.803067470828</v>
          </cell>
          <cell r="G19">
            <v>33714.822139729127</v>
          </cell>
          <cell r="H19">
            <v>32268.84309266464</v>
          </cell>
          <cell r="I19">
            <v>30992.417220187584</v>
          </cell>
          <cell r="J19">
            <v>29885.299404026584</v>
          </cell>
          <cell r="K19">
            <v>28925.0702235321</v>
          </cell>
          <cell r="L19">
            <v>28185.701752252695</v>
          </cell>
          <cell r="M19">
            <v>27730.398298236018</v>
          </cell>
          <cell r="N19">
            <v>27386.46624400395</v>
          </cell>
          <cell r="O19">
            <v>27120.632339426003</v>
          </cell>
          <cell r="P19">
            <v>26911.489385809567</v>
          </cell>
          <cell r="Q19">
            <v>26753.857563992766</v>
          </cell>
        </row>
        <row r="20">
          <cell r="D20">
            <v>42009.070137837101</v>
          </cell>
          <cell r="E20">
            <v>39462.779419260209</v>
          </cell>
          <cell r="F20">
            <v>37315.137865085002</v>
          </cell>
          <cell r="G20">
            <v>35465.113262073508</v>
          </cell>
          <cell r="H20">
            <v>33847.079769586897</v>
          </cell>
          <cell r="I20">
            <v>32414.984320185511</v>
          </cell>
          <cell r="J20">
            <v>31167.107148211253</v>
          </cell>
          <cell r="K20">
            <v>30079.675386965122</v>
          </cell>
          <cell r="L20">
            <v>29255.061813062544</v>
          </cell>
          <cell r="M20">
            <v>28737.946707907355</v>
          </cell>
          <cell r="N20">
            <v>28350.702885386632</v>
          </cell>
          <cell r="O20">
            <v>28052.934399123886</v>
          </cell>
          <cell r="P20">
            <v>27822.10572406173</v>
          </cell>
          <cell r="Q20">
            <v>27652.263999457187</v>
          </cell>
        </row>
        <row r="21">
          <cell r="D21">
            <v>44793.483112367663</v>
          </cell>
          <cell r="E21">
            <v>41894.225414818284</v>
          </cell>
          <cell r="F21">
            <v>39505.737760738877</v>
          </cell>
          <cell r="G21">
            <v>37470.796664193302</v>
          </cell>
          <cell r="H21">
            <v>35684.049497454667</v>
          </cell>
          <cell r="I21">
            <v>34098.17736491502</v>
          </cell>
          <cell r="J21">
            <v>32710.277048920987</v>
          </cell>
          <cell r="K21">
            <v>31512.675186664674</v>
          </cell>
          <cell r="L21">
            <v>30590.794790506669</v>
          </cell>
          <cell r="M21">
            <v>30006.554643196792</v>
          </cell>
          <cell r="N21">
            <v>29571.873219848341</v>
          </cell>
          <cell r="O21">
            <v>29238.776289633301</v>
          </cell>
          <cell r="P21">
            <v>28983.528505161928</v>
          </cell>
          <cell r="Q21">
            <v>28799.355168834711</v>
          </cell>
        </row>
        <row r="22">
          <cell r="D22">
            <v>47653.475258935403</v>
          </cell>
          <cell r="E22">
            <v>44483.085364889215</v>
          </cell>
          <cell r="F22">
            <v>41783.376924920143</v>
          </cell>
          <cell r="G22">
            <v>39444.878658104433</v>
          </cell>
          <cell r="H22">
            <v>37394.837490394282</v>
          </cell>
          <cell r="I22">
            <v>35622.038458078845</v>
          </cell>
          <cell r="J22">
            <v>34102.750572456469</v>
          </cell>
          <cell r="K22">
            <v>32816.476714929202</v>
          </cell>
          <cell r="L22">
            <v>31782.688132013223</v>
          </cell>
          <cell r="M22">
            <v>31129.540112634833</v>
          </cell>
          <cell r="N22">
            <v>30646.587703193771</v>
          </cell>
          <cell r="O22">
            <v>30277.911222241979</v>
          </cell>
          <cell r="P22">
            <v>29998.517849247139</v>
          </cell>
          <cell r="Q22">
            <v>29800.771683586263</v>
          </cell>
        </row>
        <row r="23">
          <cell r="D23">
            <v>51688.218667884576</v>
          </cell>
          <cell r="E23">
            <v>49635.464049104972</v>
          </cell>
          <cell r="F23">
            <v>47907.340284224512</v>
          </cell>
          <cell r="G23">
            <v>46409.509128608319</v>
          </cell>
          <cell r="H23">
            <v>45086.941605355481</v>
          </cell>
          <cell r="I23">
            <v>43898.582047855947</v>
          </cell>
          <cell r="J23">
            <v>42874.156009158738</v>
          </cell>
          <cell r="K23">
            <v>41993.496001825763</v>
          </cell>
          <cell r="L23">
            <v>41310.962496143555</v>
          </cell>
          <cell r="M23">
            <v>40837.164227932764</v>
          </cell>
          <cell r="N23">
            <v>40500.179617219022</v>
          </cell>
          <cell r="O23">
            <v>40242.57715607607</v>
          </cell>
          <cell r="P23">
            <v>40030.948845866958</v>
          </cell>
          <cell r="Q23">
            <v>39860.945236922329</v>
          </cell>
        </row>
        <row r="24">
          <cell r="D24">
            <v>54585.26950287848</v>
          </cell>
          <cell r="E24">
            <v>52232.945854801605</v>
          </cell>
          <cell r="F24">
            <v>50235.712974300688</v>
          </cell>
          <cell r="G24">
            <v>48496.213273278969</v>
          </cell>
          <cell r="H24">
            <v>46956.704891279012</v>
          </cell>
          <cell r="I24">
            <v>45573.664506650144</v>
          </cell>
          <cell r="J24">
            <v>44374.588531114678</v>
          </cell>
          <cell r="K24">
            <v>43337.296843135548</v>
          </cell>
          <cell r="L24">
            <v>42524.260252432192</v>
          </cell>
          <cell r="M24">
            <v>41990.197385108069</v>
          </cell>
          <cell r="N24">
            <v>41603.583029385554</v>
          </cell>
          <cell r="O24">
            <v>41309.379959624261</v>
          </cell>
          <cell r="P24">
            <v>41072.887043154187</v>
          </cell>
          <cell r="Q24">
            <v>40888.868618175431</v>
          </cell>
        </row>
        <row r="25">
          <cell r="D25">
            <v>57735.451087431124</v>
          </cell>
          <cell r="E25">
            <v>55101.753866141938</v>
          </cell>
          <cell r="F25">
            <v>52849.179748863193</v>
          </cell>
          <cell r="G25">
            <v>50878.043107407975</v>
          </cell>
          <cell r="H25">
            <v>49128.854645055246</v>
          </cell>
          <cell r="I25">
            <v>47556.137449704154</v>
          </cell>
          <cell r="J25">
            <v>46185.598805160633</v>
          </cell>
          <cell r="K25">
            <v>44993.42188944426</v>
          </cell>
          <cell r="L25">
            <v>44045.686659556108</v>
          </cell>
          <cell r="M25">
            <v>43456.31595825385</v>
          </cell>
          <cell r="N25">
            <v>43015.530543681234</v>
          </cell>
          <cell r="O25">
            <v>42680.902888078781</v>
          </cell>
          <cell r="P25">
            <v>42416.368876947738</v>
          </cell>
          <cell r="Q25">
            <v>42215.759083867946</v>
          </cell>
        </row>
        <row r="26">
          <cell r="D26">
            <v>60674.948085539014</v>
          </cell>
          <cell r="E26">
            <v>57712.359738320716</v>
          </cell>
          <cell r="F26">
            <v>55223.563532102955</v>
          </cell>
          <cell r="G26">
            <v>53036.624996244944</v>
          </cell>
          <cell r="H26">
            <v>51090.439041665515</v>
          </cell>
          <cell r="I26">
            <v>49338.008177851647</v>
          </cell>
          <cell r="J26">
            <v>47803.62649485351</v>
          </cell>
          <cell r="K26">
            <v>46462.166043209458</v>
          </cell>
          <cell r="L26">
            <v>45411.867813167286</v>
          </cell>
          <cell r="M26">
            <v>44743.446598107934</v>
          </cell>
          <cell r="N26">
            <v>44247.278423037264</v>
          </cell>
          <cell r="O26">
            <v>43871.823318699353</v>
          </cell>
          <cell r="P26">
            <v>43579.574253848041</v>
          </cell>
          <cell r="Q26">
            <v>43363.373392433554</v>
          </cell>
        </row>
        <row r="27">
          <cell r="D27">
            <v>64332.34467154969</v>
          </cell>
          <cell r="E27">
            <v>61014.314979172595</v>
          </cell>
          <cell r="F27">
            <v>58151.441749353507</v>
          </cell>
          <cell r="G27">
            <v>55635.915067923394</v>
          </cell>
          <cell r="H27">
            <v>53401.42381885292</v>
          </cell>
          <cell r="I27">
            <v>51443.633407255031</v>
          </cell>
          <cell r="J27">
            <v>49747.536797904344</v>
          </cell>
          <cell r="K27">
            <v>48279.749588031984</v>
          </cell>
          <cell r="L27">
            <v>47113.28866580125</v>
          </cell>
          <cell r="M27">
            <v>46359.181088163052</v>
          </cell>
          <cell r="N27">
            <v>45802.445174184089</v>
          </cell>
          <cell r="O27">
            <v>45381.871107056824</v>
          </cell>
          <cell r="P27">
            <v>45058.421689740018</v>
          </cell>
          <cell r="Q27">
            <v>44823.891199895152</v>
          </cell>
        </row>
        <row r="28">
          <cell r="D28">
            <v>67819.112613305842</v>
          </cell>
          <cell r="E28">
            <v>64200.429804671476</v>
          </cell>
          <cell r="F28">
            <v>61061.107080944625</v>
          </cell>
          <cell r="G28">
            <v>58291.63128272313</v>
          </cell>
          <cell r="H28">
            <v>55824.088718735788</v>
          </cell>
          <cell r="I28">
            <v>53605.044840411989</v>
          </cell>
          <cell r="J28">
            <v>51660.939934262875</v>
          </cell>
          <cell r="K28">
            <v>50025.404533052606</v>
          </cell>
          <cell r="L28">
            <v>48681.472763793339</v>
          </cell>
          <cell r="M28">
            <v>47830.029152382129</v>
          </cell>
          <cell r="N28">
            <v>47203.728199068457</v>
          </cell>
          <cell r="O28">
            <v>46730.664852062284</v>
          </cell>
          <cell r="P28">
            <v>46369.950054989975</v>
          </cell>
          <cell r="Q28">
            <v>46112.066885976266</v>
          </cell>
        </row>
        <row r="29">
          <cell r="D29">
            <v>48598.315412269134</v>
          </cell>
          <cell r="E29">
            <v>46404.91968854575</v>
          </cell>
          <cell r="F29">
            <v>44552.616147681685</v>
          </cell>
          <cell r="G29">
            <v>42946.363994266372</v>
          </cell>
          <cell r="H29">
            <v>41531.581813978089</v>
          </cell>
          <cell r="I29">
            <v>40266.378321932294</v>
          </cell>
          <cell r="J29">
            <v>39169.740018948527</v>
          </cell>
          <cell r="K29">
            <v>38220.914373909778</v>
          </cell>
          <cell r="L29">
            <v>37471.894938437414</v>
          </cell>
          <cell r="M29">
            <v>36956.011432273568</v>
          </cell>
          <cell r="N29">
            <v>36592.141976403058</v>
          </cell>
          <cell r="O29">
            <v>36311.001771127303</v>
          </cell>
          <cell r="P29">
            <v>36083.250839467553</v>
          </cell>
          <cell r="Q29">
            <v>35903.984493819618</v>
          </cell>
        </row>
        <row r="30">
          <cell r="D30">
            <v>51932.421148143527</v>
          </cell>
          <cell r="E30">
            <v>49415.542765839862</v>
          </cell>
          <cell r="F30">
            <v>47270.396310978991</v>
          </cell>
          <cell r="G30">
            <v>45399.141792603346</v>
          </cell>
          <cell r="H30">
            <v>43744.658233111913</v>
          </cell>
          <cell r="I30">
            <v>42262.720736574491</v>
          </cell>
          <cell r="J30">
            <v>40970.187305992855</v>
          </cell>
          <cell r="K30">
            <v>39844.365347173305</v>
          </cell>
          <cell r="L30">
            <v>38941.827208661343</v>
          </cell>
          <cell r="M30">
            <v>38352.879835476917</v>
          </cell>
          <cell r="N30">
            <v>37928.819090885139</v>
          </cell>
          <cell r="O30">
            <v>37603.30036523693</v>
          </cell>
          <cell r="P30">
            <v>37345.415034591409</v>
          </cell>
          <cell r="Q30">
            <v>37149.183589192005</v>
          </cell>
        </row>
        <row r="31">
          <cell r="D31">
            <v>55606.24592222381</v>
          </cell>
          <cell r="E31">
            <v>52733.095990549489</v>
          </cell>
          <cell r="F31">
            <v>50315.05917175737</v>
          </cell>
          <cell r="G31">
            <v>48194.01905463374</v>
          </cell>
          <cell r="H31">
            <v>46311.463889941566</v>
          </cell>
          <cell r="I31">
            <v>44621.448214056996</v>
          </cell>
          <cell r="J31">
            <v>43139.231862900117</v>
          </cell>
          <cell r="K31">
            <v>41840.640292831748</v>
          </cell>
          <cell r="L31">
            <v>40781.594598574913</v>
          </cell>
          <cell r="M31">
            <v>40125.638409139247</v>
          </cell>
          <cell r="N31">
            <v>39635.951688066532</v>
          </cell>
          <cell r="O31">
            <v>39261.472124998065</v>
          </cell>
          <cell r="P31">
            <v>38969.639580021299</v>
          </cell>
          <cell r="Q31">
            <v>38753.34334891726</v>
          </cell>
        </row>
        <row r="32">
          <cell r="D32">
            <v>59438.091853915765</v>
          </cell>
          <cell r="E32">
            <v>56177.013692648856</v>
          </cell>
          <cell r="F32">
            <v>53364.413036821919</v>
          </cell>
          <cell r="G32">
            <v>50894.442432156909</v>
          </cell>
          <cell r="H32">
            <v>48703.296417426114</v>
          </cell>
          <cell r="I32">
            <v>46740.339887818118</v>
          </cell>
          <cell r="J32">
            <v>45070.535042511896</v>
          </cell>
          <cell r="K32">
            <v>43608.126872230161</v>
          </cell>
          <cell r="L32">
            <v>42433.85794470671</v>
          </cell>
          <cell r="M32">
            <v>41682.203100019346</v>
          </cell>
          <cell r="N32">
            <v>41125.484381725095</v>
          </cell>
          <cell r="O32">
            <v>40701.602385267492</v>
          </cell>
          <cell r="P32">
            <v>40376.250291156102</v>
          </cell>
          <cell r="Q32">
            <v>40141.121174296663</v>
          </cell>
        </row>
        <row r="33">
          <cell r="D33">
            <v>63695.975949679952</v>
          </cell>
          <cell r="E33">
            <v>60112.841973663424</v>
          </cell>
          <cell r="F33">
            <v>57001.506712234164</v>
          </cell>
          <cell r="G33">
            <v>54254.748220306203</v>
          </cell>
          <cell r="H33">
            <v>51807.875864389127</v>
          </cell>
          <cell r="I33">
            <v>49608.949109254725</v>
          </cell>
          <cell r="J33">
            <v>47667.824824539799</v>
          </cell>
          <cell r="K33">
            <v>45986.66323106482</v>
          </cell>
          <cell r="L33">
            <v>44631.799176781962</v>
          </cell>
          <cell r="M33">
            <v>43761.234500371189</v>
          </cell>
          <cell r="N33">
            <v>43119.11332955338</v>
          </cell>
          <cell r="O33">
            <v>42630.433577725249</v>
          </cell>
          <cell r="P33">
            <v>42258.679140297449</v>
          </cell>
          <cell r="Q33">
            <v>41993.984948924626</v>
          </cell>
        </row>
        <row r="34">
          <cell r="D34">
            <v>67717.516368464203</v>
          </cell>
          <cell r="E34">
            <v>63829.962133726644</v>
          </cell>
          <cell r="F34">
            <v>60434.550091523095</v>
          </cell>
          <cell r="G34">
            <v>57423.07536305915</v>
          </cell>
          <cell r="H34">
            <v>54729.870068099153</v>
          </cell>
          <cell r="I34">
            <v>52302.000656663928</v>
          </cell>
          <cell r="J34">
            <v>50158.129873796504</v>
          </cell>
          <cell r="K34">
            <v>48348.345019420485</v>
          </cell>
          <cell r="L34">
            <v>46810.281199669262</v>
          </cell>
          <cell r="M34">
            <v>45811.818146254038</v>
          </cell>
          <cell r="N34">
            <v>45079.794478997836</v>
          </cell>
          <cell r="O34">
            <v>44524.578416615834</v>
          </cell>
          <cell r="P34">
            <v>44107.301269515126</v>
          </cell>
          <cell r="Q34">
            <v>43816.476718883743</v>
          </cell>
        </row>
        <row r="38">
          <cell r="D38">
            <v>34901.280225672614</v>
          </cell>
          <cell r="E38">
            <v>34434.141644216776</v>
          </cell>
          <cell r="F38">
            <v>34071.356068087633</v>
          </cell>
          <cell r="G38">
            <v>33780.60746972169</v>
          </cell>
          <cell r="H38">
            <v>33544.71776990698</v>
          </cell>
          <cell r="I38">
            <v>33350.058022191704</v>
          </cell>
          <cell r="J38">
            <v>33204.077452976606</v>
          </cell>
          <cell r="K38">
            <v>33086.432219390015</v>
          </cell>
          <cell r="L38">
            <v>33001.722281512819</v>
          </cell>
          <cell r="M38">
            <v>32965.986980521935</v>
          </cell>
          <cell r="N38">
            <v>32956.216634853568</v>
          </cell>
          <cell r="O38">
            <v>32964.181477534468</v>
          </cell>
          <cell r="P38">
            <v>32988.700195826867</v>
          </cell>
          <cell r="Q38">
            <v>33028.778465405412</v>
          </cell>
        </row>
        <row r="39">
          <cell r="D39">
            <v>35698.595343796485</v>
          </cell>
          <cell r="E39">
            <v>35141.576989282155</v>
          </cell>
          <cell r="F39">
            <v>34700.22351215018</v>
          </cell>
          <cell r="G39">
            <v>34340.36952381739</v>
          </cell>
          <cell r="H39">
            <v>34043.721856101452</v>
          </cell>
          <cell r="I39">
            <v>33795.594908408595</v>
          </cell>
          <cell r="J39">
            <v>33604.056611237975</v>
          </cell>
          <cell r="K39">
            <v>33446.407340552476</v>
          </cell>
          <cell r="L39">
            <v>33328.359916272602</v>
          </cell>
          <cell r="M39">
            <v>33277.892150078274</v>
          </cell>
          <cell r="N39">
            <v>33257.178358753517</v>
          </cell>
          <cell r="O39">
            <v>33257.49741591201</v>
          </cell>
          <cell r="P39">
            <v>33277.369648199485</v>
          </cell>
          <cell r="Q39">
            <v>33315.603677395186</v>
          </cell>
        </row>
        <row r="40">
          <cell r="D40">
            <v>36731.415865195027</v>
          </cell>
          <cell r="E40">
            <v>36074.267544669616</v>
          </cell>
          <cell r="F40">
            <v>35545.410671335332</v>
          </cell>
          <cell r="G40">
            <v>35108.442855495094</v>
          </cell>
          <cell r="H40">
            <v>34743.936454363247</v>
          </cell>
          <cell r="I40">
            <v>34435.988462065579</v>
          </cell>
          <cell r="J40">
            <v>34193.219383713811</v>
          </cell>
          <cell r="K40">
            <v>33990.554135465223</v>
          </cell>
          <cell r="L40">
            <v>33834.725068842352</v>
          </cell>
          <cell r="M40">
            <v>33766.007137564389</v>
          </cell>
          <cell r="N40">
            <v>33730.714074955089</v>
          </cell>
          <cell r="O40">
            <v>33719.973161368805</v>
          </cell>
          <cell r="P40">
            <v>33731.982506817592</v>
          </cell>
          <cell r="Q40">
            <v>33765.332928842581</v>
          </cell>
        </row>
        <row r="41">
          <cell r="D41">
            <v>37543.116762928024</v>
          </cell>
          <cell r="E41">
            <v>36794.877129380009</v>
          </cell>
          <cell r="F41">
            <v>36186.032502665199</v>
          </cell>
          <cell r="G41">
            <v>35678.528448032506</v>
          </cell>
          <cell r="H41">
            <v>35251.917788798542</v>
          </cell>
          <cell r="I41">
            <v>34889.306996482919</v>
          </cell>
          <cell r="J41">
            <v>34599.992205457282</v>
          </cell>
          <cell r="K41">
            <v>34356.592472099757</v>
          </cell>
          <cell r="L41">
            <v>34168.577133041021</v>
          </cell>
          <cell r="M41">
            <v>34083.729114686561</v>
          </cell>
          <cell r="N41">
            <v>34037.31943248368</v>
          </cell>
          <cell r="O41">
            <v>34018.816731250306</v>
          </cell>
          <cell r="P41">
            <v>34026.102686270387</v>
          </cell>
          <cell r="Q41">
            <v>34057.558315422822</v>
          </cell>
        </row>
        <row r="42">
          <cell r="D42">
            <v>38586.975598738267</v>
          </cell>
          <cell r="E42">
            <v>37739.329187898802</v>
          </cell>
          <cell r="F42">
            <v>37043.119122358308</v>
          </cell>
          <cell r="G42">
            <v>36458.337709150612</v>
          </cell>
          <cell r="H42">
            <v>35963.567883910728</v>
          </cell>
          <cell r="I42">
            <v>35540.796148403257</v>
          </cell>
          <cell r="J42">
            <v>35199.935959921248</v>
          </cell>
          <cell r="K42">
            <v>34912.159098529883</v>
          </cell>
          <cell r="L42">
            <v>34687.344386554483</v>
          </cell>
          <cell r="M42">
            <v>34582.714192013656</v>
          </cell>
          <cell r="N42">
            <v>34521.911561580753</v>
          </cell>
          <cell r="O42">
            <v>34492.566268366099</v>
          </cell>
          <cell r="P42">
            <v>34492.230801994468</v>
          </cell>
          <cell r="Q42">
            <v>34519.064858307196</v>
          </cell>
        </row>
        <row r="43">
          <cell r="D43">
            <v>39408.050734990698</v>
          </cell>
          <cell r="E43">
            <v>38471.876671919017</v>
          </cell>
          <cell r="F43">
            <v>37695.36820141811</v>
          </cell>
          <cell r="G43">
            <v>37038.819781010818</v>
          </cell>
          <cell r="H43">
            <v>36480.694970970348</v>
          </cell>
          <cell r="I43">
            <v>36002.040684226733</v>
          </cell>
          <cell r="J43">
            <v>35613.664223223575</v>
          </cell>
          <cell r="K43">
            <v>35285.682337793267</v>
          </cell>
          <cell r="L43">
            <v>35026.479995459144</v>
          </cell>
          <cell r="M43">
            <v>34905.180442033125</v>
          </cell>
          <cell r="N43">
            <v>34832.964152496381</v>
          </cell>
          <cell r="O43">
            <v>34795.62873830412</v>
          </cell>
          <cell r="P43">
            <v>34790.394420199875</v>
          </cell>
          <cell r="Q43">
            <v>34815.199481900774</v>
          </cell>
        </row>
        <row r="44">
          <cell r="D44">
            <v>36160.709980523265</v>
          </cell>
          <cell r="E44">
            <v>35732.372941607209</v>
          </cell>
          <cell r="F44">
            <v>35390.597036753294</v>
          </cell>
          <cell r="G44">
            <v>35109.018636953435</v>
          </cell>
          <cell r="H44">
            <v>34873.997579043906</v>
          </cell>
          <cell r="I44">
            <v>34674.108578442174</v>
          </cell>
          <cell r="J44">
            <v>34519.973705213757</v>
          </cell>
          <cell r="K44">
            <v>34390.770023941674</v>
          </cell>
          <cell r="L44">
            <v>34291.901619644908</v>
          </cell>
          <cell r="M44">
            <v>34246.71099588256</v>
          </cell>
          <cell r="N44">
            <v>34230.434976871955</v>
          </cell>
          <cell r="O44">
            <v>34233.756118603109</v>
          </cell>
          <cell r="P44">
            <v>34255.229675408918</v>
          </cell>
          <cell r="Q44">
            <v>34293.665416087213</v>
          </cell>
        </row>
        <row r="45">
          <cell r="D45">
            <v>37047.029298358975</v>
          </cell>
          <cell r="E45">
            <v>36531.772409200887</v>
          </cell>
          <cell r="F45">
            <v>36112.29862740219</v>
          </cell>
          <cell r="G45">
            <v>35760.858238006236</v>
          </cell>
          <cell r="H45">
            <v>35462.984251372014</v>
          </cell>
          <cell r="I45">
            <v>35206.432378855694</v>
          </cell>
          <cell r="J45">
            <v>35002.80555225048</v>
          </cell>
          <cell r="K45">
            <v>34828.92666192889</v>
          </cell>
          <cell r="L45">
            <v>34688.7903913271</v>
          </cell>
          <cell r="M45">
            <v>34623.137073898593</v>
          </cell>
          <cell r="N45">
            <v>34591.640729449835</v>
          </cell>
          <cell r="O45">
            <v>34584.058274617972</v>
          </cell>
          <cell r="P45">
            <v>34598.522345568672</v>
          </cell>
          <cell r="Q45">
            <v>34633.555685453961</v>
          </cell>
        </row>
        <row r="46">
          <cell r="D46">
            <v>38168.254673600139</v>
          </cell>
          <cell r="E46">
            <v>37556.197410663925</v>
          </cell>
          <cell r="F46">
            <v>37050.577896249219</v>
          </cell>
          <cell r="G46">
            <v>36621.842022836921</v>
          </cell>
          <cell r="H46">
            <v>36254.676077877382</v>
          </cell>
          <cell r="I46">
            <v>35935.858646845154</v>
          </cell>
          <cell r="J46">
            <v>35677.907892767151</v>
          </cell>
          <cell r="K46">
            <v>35455.268658590736</v>
          </cell>
          <cell r="L46">
            <v>35269.90695521234</v>
          </cell>
          <cell r="M46">
            <v>35180.621590035778</v>
          </cell>
          <cell r="N46">
            <v>35130.562458873435</v>
          </cell>
          <cell r="O46">
            <v>35108.947501825125</v>
          </cell>
          <cell r="P46">
            <v>35113.474459364108</v>
          </cell>
          <cell r="Q46">
            <v>35142.368312173647</v>
          </cell>
        </row>
        <row r="47">
          <cell r="D47">
            <v>39069.640975962837</v>
          </cell>
          <cell r="E47">
            <v>38369.376480365507</v>
          </cell>
          <cell r="F47">
            <v>37784.919401601277</v>
          </cell>
          <cell r="G47">
            <v>37285.397619987765</v>
          </cell>
          <cell r="H47">
            <v>36854.711189850961</v>
          </cell>
          <cell r="I47">
            <v>36478.857617965332</v>
          </cell>
          <cell r="J47">
            <v>36171.373489779406</v>
          </cell>
          <cell r="K47">
            <v>35904.379877645988</v>
          </cell>
          <cell r="L47">
            <v>35679.638279872364</v>
          </cell>
          <cell r="M47">
            <v>35568.468754572561</v>
          </cell>
          <cell r="N47">
            <v>35503.227682132419</v>
          </cell>
          <cell r="O47">
            <v>35470.808689133301</v>
          </cell>
          <cell r="P47">
            <v>35468.482621898031</v>
          </cell>
          <cell r="Q47">
            <v>35494.186664482942</v>
          </cell>
        </row>
        <row r="48">
          <cell r="D48">
            <v>40197.455831023079</v>
          </cell>
          <cell r="E48">
            <v>39405.559107775924</v>
          </cell>
          <cell r="F48">
            <v>38736.0061177432</v>
          </cell>
          <cell r="G48">
            <v>38159.407814751437</v>
          </cell>
          <cell r="H48">
            <v>37659.627088115012</v>
          </cell>
          <cell r="I48">
            <v>37221.762182403836</v>
          </cell>
          <cell r="J48">
            <v>36860.318979252093</v>
          </cell>
          <cell r="K48">
            <v>36546.029013650943</v>
          </cell>
          <cell r="L48">
            <v>36277.509392451117</v>
          </cell>
          <cell r="M48">
            <v>36141.19829991665</v>
          </cell>
          <cell r="N48">
            <v>36057.733623099593</v>
          </cell>
          <cell r="O48">
            <v>36011.654642696543</v>
          </cell>
          <cell r="P48">
            <v>35999.798129262206</v>
          </cell>
          <cell r="Q48">
            <v>36019.806843706952</v>
          </cell>
        </row>
        <row r="49">
          <cell r="D49">
            <v>41101.896678059886</v>
          </cell>
          <cell r="E49">
            <v>40226.337302181608</v>
          </cell>
          <cell r="F49">
            <v>39481.44312160134</v>
          </cell>
          <cell r="G49">
            <v>38835.202859456134</v>
          </cell>
          <cell r="H49">
            <v>38271.049664781072</v>
          </cell>
          <cell r="I49">
            <v>37774.874990615972</v>
          </cell>
          <cell r="J49">
            <v>37363.444863116842</v>
          </cell>
          <cell r="K49">
            <v>37006.017377496311</v>
          </cell>
          <cell r="L49">
            <v>36695.972766625819</v>
          </cell>
          <cell r="M49">
            <v>36537.476863231001</v>
          </cell>
          <cell r="N49">
            <v>36438.633434030678</v>
          </cell>
          <cell r="O49">
            <v>36381.628079893322</v>
          </cell>
          <cell r="P49">
            <v>36362.860282461697</v>
          </cell>
          <cell r="Q49">
            <v>36379.678247027616</v>
          </cell>
        </row>
        <row r="50">
          <cell r="D50">
            <v>54714.040423424492</v>
          </cell>
          <cell r="E50">
            <v>54109.330092018477</v>
          </cell>
          <cell r="F50">
            <v>53624.471408267993</v>
          </cell>
          <cell r="G50">
            <v>53225.558612311215</v>
          </cell>
          <cell r="H50">
            <v>52897.244365259845</v>
          </cell>
          <cell r="I50">
            <v>52624.276599597884</v>
          </cell>
          <cell r="J50">
            <v>52418.120810816319</v>
          </cell>
          <cell r="K50">
            <v>52251.745924432136</v>
          </cell>
          <cell r="L50">
            <v>52136.857928606063</v>
          </cell>
          <cell r="M50">
            <v>52091.685029481865</v>
          </cell>
          <cell r="N50">
            <v>52077.43642172555</v>
          </cell>
          <cell r="O50">
            <v>52084.465080753827</v>
          </cell>
          <cell r="P50">
            <v>52111.161940109698</v>
          </cell>
          <cell r="Q50">
            <v>52156.225860896797</v>
          </cell>
        </row>
        <row r="51">
          <cell r="D51">
            <v>56010.690284657416</v>
          </cell>
          <cell r="E51">
            <v>55248.276700141956</v>
          </cell>
          <cell r="F51">
            <v>54626.501858122421</v>
          </cell>
          <cell r="G51">
            <v>54107.934736567026</v>
          </cell>
          <cell r="H51">
            <v>53674.908953835111</v>
          </cell>
          <cell r="I51">
            <v>53310.145152956116</v>
          </cell>
          <cell r="J51">
            <v>53025.508614114566</v>
          </cell>
          <cell r="K51">
            <v>52790.439455754633</v>
          </cell>
          <cell r="L51">
            <v>52620.628546772328</v>
          </cell>
          <cell r="M51">
            <v>52549.686035101171</v>
          </cell>
          <cell r="N51">
            <v>52516.40284638117</v>
          </cell>
          <cell r="O51">
            <v>52509.597123851461</v>
          </cell>
          <cell r="P51">
            <v>52527.16027697151</v>
          </cell>
          <cell r="Q51">
            <v>52567.451395298747</v>
          </cell>
        </row>
        <row r="52">
          <cell r="D52">
            <v>57596.325312854882</v>
          </cell>
          <cell r="E52">
            <v>56667.377323919907</v>
          </cell>
          <cell r="F52">
            <v>55900.476068458112</v>
          </cell>
          <cell r="G52">
            <v>55254.513230405799</v>
          </cell>
          <cell r="H52">
            <v>54709.762774907278</v>
          </cell>
          <cell r="I52">
            <v>54246.842053734741</v>
          </cell>
          <cell r="J52">
            <v>53877.99774637512</v>
          </cell>
          <cell r="K52">
            <v>53569.150709400434</v>
          </cell>
          <cell r="L52">
            <v>53339.799577676145</v>
          </cell>
          <cell r="M52">
            <v>53239.412417647633</v>
          </cell>
          <cell r="N52">
            <v>53183.292276132714</v>
          </cell>
          <cell r="O52">
            <v>53159.064871893199</v>
          </cell>
          <cell r="P52">
            <v>53164.107470636867</v>
          </cell>
          <cell r="Q52">
            <v>53196.426793946412</v>
          </cell>
        </row>
        <row r="53">
          <cell r="D53">
            <v>58902.610342384018</v>
          </cell>
          <cell r="E53">
            <v>57819.640710122389</v>
          </cell>
          <cell r="F53">
            <v>56916.383490650056</v>
          </cell>
          <cell r="G53">
            <v>56150.785230406538</v>
          </cell>
          <cell r="H53">
            <v>55501.070862149463</v>
          </cell>
          <cell r="I53">
            <v>54945.992501045301</v>
          </cell>
          <cell r="J53">
            <v>54498.311872708502</v>
          </cell>
          <cell r="K53">
            <v>54120.509922896315</v>
          </cell>
          <cell r="L53">
            <v>53837.558403251496</v>
          </cell>
          <cell r="M53">
            <v>53710.110461210948</v>
          </cell>
          <cell r="N53">
            <v>53634.954665711717</v>
          </cell>
          <cell r="O53">
            <v>53596.957679534797</v>
          </cell>
          <cell r="P53">
            <v>53592.988816380246</v>
          </cell>
          <cell r="Q53">
            <v>53620.711062292969</v>
          </cell>
        </row>
        <row r="54">
          <cell r="D54">
            <v>60485.761026066713</v>
          </cell>
          <cell r="E54">
            <v>59246.00162392245</v>
          </cell>
          <cell r="F54">
            <v>58203.786888391274</v>
          </cell>
          <cell r="G54">
            <v>57313.480185597924</v>
          </cell>
          <cell r="H54">
            <v>56552.537717568906</v>
          </cell>
          <cell r="I54">
            <v>55899.263836334489</v>
          </cell>
          <cell r="J54">
            <v>55367.544925864575</v>
          </cell>
          <cell r="K54">
            <v>54916.938735595133</v>
          </cell>
          <cell r="L54">
            <v>54575.472103817046</v>
          </cell>
          <cell r="M54">
            <v>54417.239565523632</v>
          </cell>
          <cell r="N54">
            <v>54319.548899280344</v>
          </cell>
          <cell r="O54">
            <v>54264.472954681958</v>
          </cell>
          <cell r="P54">
            <v>54248.363788719878</v>
          </cell>
          <cell r="Q54">
            <v>54268.532397579766</v>
          </cell>
        </row>
        <row r="55">
          <cell r="D55">
            <v>61795.135249393614</v>
          </cell>
          <cell r="E55">
            <v>60405.877278920234</v>
          </cell>
          <cell r="F55">
            <v>59231.585388216889</v>
          </cell>
          <cell r="G55">
            <v>58224.447920145205</v>
          </cell>
          <cell r="H55">
            <v>57360.475903900136</v>
          </cell>
          <cell r="I55">
            <v>56615.486566980224</v>
          </cell>
          <cell r="J55">
            <v>56003.969878246746</v>
          </cell>
          <cell r="K55">
            <v>55484.219275488678</v>
          </cell>
          <cell r="L55">
            <v>55085.910871464082</v>
          </cell>
          <cell r="M55">
            <v>54900.202417181121</v>
          </cell>
          <cell r="N55">
            <v>54783.09566315556</v>
          </cell>
          <cell r="O55">
            <v>54713.88028933265</v>
          </cell>
          <cell r="P55">
            <v>54688.398183995305</v>
          </cell>
          <cell r="Q55">
            <v>54703.616271161067</v>
          </cell>
        </row>
        <row r="56">
          <cell r="D56">
            <v>50556.163422883328</v>
          </cell>
          <cell r="E56">
            <v>49901.603198804783</v>
          </cell>
          <cell r="F56">
            <v>49370.91315590532</v>
          </cell>
          <cell r="G56">
            <v>48929.900663141445</v>
          </cell>
          <cell r="H56">
            <v>48563.857585223617</v>
          </cell>
          <cell r="I56">
            <v>48257.18902581578</v>
          </cell>
          <cell r="J56">
            <v>48022.389508523622</v>
          </cell>
          <cell r="K56">
            <v>47830.637848693317</v>
          </cell>
          <cell r="L56">
            <v>47692.285240460864</v>
          </cell>
          <cell r="M56">
            <v>47634.104082954851</v>
          </cell>
          <cell r="N56">
            <v>47610.144309372503</v>
          </cell>
          <cell r="O56">
            <v>47609.470941531283</v>
          </cell>
          <cell r="P56">
            <v>47630.292807495985</v>
          </cell>
          <cell r="Q56">
            <v>47671.192945658287</v>
          </cell>
        </row>
        <row r="57">
          <cell r="D57">
            <v>52101.949514270585</v>
          </cell>
          <cell r="E57">
            <v>51263.396546927965</v>
          </cell>
          <cell r="F57">
            <v>50572.627120438352</v>
          </cell>
          <cell r="G57">
            <v>49991.402201595854</v>
          </cell>
          <cell r="H57">
            <v>49502.336693566664</v>
          </cell>
          <cell r="I57">
            <v>49087.547034046824</v>
          </cell>
          <cell r="J57">
            <v>48759.868989081864</v>
          </cell>
          <cell r="K57">
            <v>48486.646205915909</v>
          </cell>
          <cell r="L57">
            <v>48281.781259589428</v>
          </cell>
          <cell r="M57">
            <v>48191.765717923197</v>
          </cell>
          <cell r="N57">
            <v>48144.38179953408</v>
          </cell>
          <cell r="O57">
            <v>48126.635633164908</v>
          </cell>
          <cell r="P57">
            <v>48136.109401538502</v>
          </cell>
          <cell r="Q57">
            <v>48170.957434022799</v>
          </cell>
        </row>
        <row r="58">
          <cell r="D58">
            <v>53991.393387557517</v>
          </cell>
          <cell r="E58">
            <v>52960.880951788226</v>
          </cell>
          <cell r="F58">
            <v>52100.878008893676</v>
          </cell>
          <cell r="G58">
            <v>51370.697123586389</v>
          </cell>
          <cell r="H58">
            <v>50750.631916970277</v>
          </cell>
          <cell r="I58">
            <v>50220.432195192232</v>
          </cell>
          <cell r="J58">
            <v>49793.255125483643</v>
          </cell>
          <cell r="K58">
            <v>49432.619709731975</v>
          </cell>
          <cell r="L58">
            <v>49155.848389585844</v>
          </cell>
          <cell r="M58">
            <v>49029.600987619597</v>
          </cell>
          <cell r="N58">
            <v>48954.31918688296</v>
          </cell>
          <cell r="O58">
            <v>48915.276441309412</v>
          </cell>
          <cell r="P58">
            <v>48909.417289892626</v>
          </cell>
          <cell r="Q58">
            <v>48934.457829665364</v>
          </cell>
        </row>
        <row r="59">
          <cell r="D59">
            <v>55535.703846105265</v>
          </cell>
          <cell r="E59">
            <v>54331.363558004326</v>
          </cell>
          <cell r="F59">
            <v>53317.352569205425</v>
          </cell>
          <cell r="G59">
            <v>52449.489584300361</v>
          </cell>
          <cell r="H59">
            <v>51706.73793967058</v>
          </cell>
          <cell r="I59">
            <v>51067.294900009205</v>
          </cell>
          <cell r="J59">
            <v>50546.647884431877</v>
          </cell>
          <cell r="K59">
            <v>50104.154669735886</v>
          </cell>
          <cell r="L59">
            <v>49762.126806877321</v>
          </cell>
          <cell r="M59">
            <v>49602.591532952509</v>
          </cell>
          <cell r="N59">
            <v>49503.829538696285</v>
          </cell>
          <cell r="O59">
            <v>49447.748954966279</v>
          </cell>
          <cell r="P59">
            <v>49430.66137221294</v>
          </cell>
          <cell r="Q59">
            <v>49449.852395251764</v>
          </cell>
        </row>
        <row r="60">
          <cell r="D60">
            <v>57425.904513749017</v>
          </cell>
          <cell r="E60">
            <v>56037.694867540129</v>
          </cell>
          <cell r="F60">
            <v>54861.135647374918</v>
          </cell>
          <cell r="G60">
            <v>53849.032250040756</v>
          </cell>
          <cell r="H60">
            <v>52978.805056321122</v>
          </cell>
          <cell r="I60">
            <v>52226.704746768548</v>
          </cell>
          <cell r="J60">
            <v>51607.258383219822</v>
          </cell>
          <cell r="K60">
            <v>51077.807077169928</v>
          </cell>
          <cell r="L60">
            <v>50664.379505638011</v>
          </cell>
          <cell r="M60">
            <v>50467.527622407972</v>
          </cell>
          <cell r="N60">
            <v>50341.387021596551</v>
          </cell>
          <cell r="O60">
            <v>50264.481162895085</v>
          </cell>
          <cell r="P60">
            <v>50232.499772536976</v>
          </cell>
          <cell r="Q60">
            <v>50242.306285344406</v>
          </cell>
        </row>
        <row r="61">
          <cell r="D61">
            <v>58987.88614240395</v>
          </cell>
          <cell r="E61">
            <v>57425.012074257866</v>
          </cell>
          <cell r="F61">
            <v>56093.945022075131</v>
          </cell>
          <cell r="G61">
            <v>54944.911777371548</v>
          </cell>
          <cell r="H61">
            <v>53953.612330363445</v>
          </cell>
          <cell r="I61">
            <v>53094.53346164649</v>
          </cell>
          <cell r="J61">
            <v>52383.072638763027</v>
          </cell>
          <cell r="K61">
            <v>51774.33283976058</v>
          </cell>
          <cell r="L61">
            <v>51294.679901182142</v>
          </cell>
          <cell r="M61">
            <v>51065.380947184982</v>
          </cell>
          <cell r="N61">
            <v>50916.61252788124</v>
          </cell>
          <cell r="O61">
            <v>50823.51175368757</v>
          </cell>
          <cell r="P61">
            <v>50781.143883607394</v>
          </cell>
          <cell r="Q61">
            <v>50785.952997527915</v>
          </cell>
        </row>
      </sheetData>
      <sheetData sheetId="22"/>
      <sheetData sheetId="23">
        <row r="8">
          <cell r="H8">
            <v>41</v>
          </cell>
          <cell r="I8">
            <v>27</v>
          </cell>
          <cell r="J8">
            <v>26.364357441070538</v>
          </cell>
        </row>
        <row r="9">
          <cell r="H9">
            <v>56</v>
          </cell>
          <cell r="I9">
            <v>38</v>
          </cell>
          <cell r="J9">
            <v>37.116619638060733</v>
          </cell>
        </row>
        <row r="10">
          <cell r="H10">
            <v>72</v>
          </cell>
          <cell r="I10">
            <v>50</v>
          </cell>
          <cell r="J10">
            <v>48.988136365869714</v>
          </cell>
        </row>
        <row r="11">
          <cell r="H11">
            <v>88</v>
          </cell>
          <cell r="I11">
            <v>64</v>
          </cell>
          <cell r="J11">
            <v>62.070415541143731</v>
          </cell>
        </row>
        <row r="12">
          <cell r="H12">
            <v>105</v>
          </cell>
          <cell r="I12">
            <v>78</v>
          </cell>
          <cell r="J12">
            <v>76.461696757477441</v>
          </cell>
        </row>
        <row r="13">
          <cell r="H13">
            <v>123</v>
          </cell>
          <cell r="I13">
            <v>94</v>
          </cell>
          <cell r="J13">
            <v>92.009038533661567</v>
          </cell>
        </row>
        <row r="14">
          <cell r="H14">
            <v>50</v>
          </cell>
          <cell r="I14">
            <v>29</v>
          </cell>
          <cell r="J14">
            <v>28.007068297883862</v>
          </cell>
        </row>
        <row r="15">
          <cell r="H15">
            <v>67</v>
          </cell>
          <cell r="I15">
            <v>41</v>
          </cell>
          <cell r="J15">
            <v>39.388047506706428</v>
          </cell>
        </row>
        <row r="16">
          <cell r="H16">
            <v>86</v>
          </cell>
          <cell r="I16">
            <v>53</v>
          </cell>
          <cell r="J16">
            <v>51.931699099010892</v>
          </cell>
        </row>
        <row r="17">
          <cell r="H17">
            <v>105</v>
          </cell>
          <cell r="I17">
            <v>67</v>
          </cell>
          <cell r="J17">
            <v>65.731242860336721</v>
          </cell>
        </row>
        <row r="18">
          <cell r="H18">
            <v>125</v>
          </cell>
          <cell r="I18">
            <v>83</v>
          </cell>
          <cell r="J18">
            <v>80.886622184291312</v>
          </cell>
        </row>
        <row r="19">
          <cell r="H19">
            <v>145</v>
          </cell>
          <cell r="I19">
            <v>100</v>
          </cell>
          <cell r="J19">
            <v>97.242050702693078</v>
          </cell>
        </row>
        <row r="20">
          <cell r="H20">
            <v>57</v>
          </cell>
          <cell r="I20">
            <v>35</v>
          </cell>
          <cell r="J20">
            <v>34.001234856834813</v>
          </cell>
        </row>
        <row r="21">
          <cell r="H21">
            <v>77</v>
          </cell>
          <cell r="I21">
            <v>49</v>
          </cell>
          <cell r="J21">
            <v>47.760447239307148</v>
          </cell>
        </row>
        <row r="22">
          <cell r="H22">
            <v>98</v>
          </cell>
          <cell r="I22">
            <v>64</v>
          </cell>
          <cell r="J22">
            <v>62.894599548275075</v>
          </cell>
        </row>
        <row r="23">
          <cell r="H23">
            <v>119</v>
          </cell>
          <cell r="I23">
            <v>82</v>
          </cell>
          <cell r="J23">
            <v>79.51142934689689</v>
          </cell>
        </row>
        <row r="24">
          <cell r="H24">
            <v>141</v>
          </cell>
          <cell r="I24">
            <v>100</v>
          </cell>
          <cell r="J24">
            <v>97.726266765157817</v>
          </cell>
        </row>
        <row r="25">
          <cell r="H25">
            <v>164</v>
          </cell>
          <cell r="I25">
            <v>120</v>
          </cell>
          <cell r="J25">
            <v>117.35908490545053</v>
          </cell>
        </row>
        <row r="26">
          <cell r="H26">
            <v>70</v>
          </cell>
          <cell r="I26">
            <v>45</v>
          </cell>
          <cell r="J26">
            <v>43.366609280678752</v>
          </cell>
        </row>
        <row r="27">
          <cell r="H27">
            <v>94</v>
          </cell>
          <cell r="I27">
            <v>63</v>
          </cell>
          <cell r="J27">
            <v>60.930643827305474</v>
          </cell>
        </row>
        <row r="28">
          <cell r="H28">
            <v>119</v>
          </cell>
          <cell r="I28">
            <v>82</v>
          </cell>
          <cell r="J28">
            <v>80.257817134322678</v>
          </cell>
        </row>
        <row r="29">
          <cell r="H29">
            <v>144</v>
          </cell>
          <cell r="I29">
            <v>104</v>
          </cell>
          <cell r="J29">
            <v>101.48693882582241</v>
          </cell>
        </row>
        <row r="30">
          <cell r="H30">
            <v>170</v>
          </cell>
          <cell r="I30">
            <v>128</v>
          </cell>
          <cell r="J30">
            <v>124.76664759193905</v>
          </cell>
        </row>
        <row r="31">
          <cell r="H31">
            <v>197</v>
          </cell>
          <cell r="I31">
            <v>154</v>
          </cell>
          <cell r="J31">
            <v>149.86499034714507</v>
          </cell>
        </row>
        <row r="32">
          <cell r="H32">
            <v>8</v>
          </cell>
          <cell r="I32">
            <v>6</v>
          </cell>
          <cell r="J32">
            <v>5.4984135454276748</v>
          </cell>
        </row>
        <row r="33">
          <cell r="H33">
            <v>12</v>
          </cell>
          <cell r="I33">
            <v>8</v>
          </cell>
          <cell r="J33">
            <v>8.2840247350435572</v>
          </cell>
        </row>
        <row r="34">
          <cell r="H34">
            <v>17</v>
          </cell>
          <cell r="I34">
            <v>11</v>
          </cell>
          <cell r="J34">
            <v>11.094119784647118</v>
          </cell>
        </row>
        <row r="35">
          <cell r="H35">
            <v>21</v>
          </cell>
          <cell r="I35">
            <v>14</v>
          </cell>
          <cell r="J35">
            <v>13.928860562876601</v>
          </cell>
        </row>
        <row r="36">
          <cell r="H36">
            <v>25</v>
          </cell>
          <cell r="I36">
            <v>17</v>
          </cell>
          <cell r="J36">
            <v>16.788409890310284</v>
          </cell>
        </row>
        <row r="37">
          <cell r="H37">
            <v>30</v>
          </cell>
          <cell r="I37">
            <v>20</v>
          </cell>
          <cell r="J37">
            <v>19.672931544716437</v>
          </cell>
        </row>
        <row r="38">
          <cell r="H38">
            <v>9</v>
          </cell>
          <cell r="I38">
            <v>7</v>
          </cell>
          <cell r="J38">
            <v>6.9293396311130095</v>
          </cell>
        </row>
        <row r="39">
          <cell r="H39">
            <v>14</v>
          </cell>
          <cell r="I39">
            <v>11</v>
          </cell>
          <cell r="J39">
            <v>10.439887874456501</v>
          </cell>
        </row>
        <row r="40">
          <cell r="H40">
            <v>18</v>
          </cell>
          <cell r="I40">
            <v>14</v>
          </cell>
          <cell r="J40">
            <v>13.98129174186929</v>
          </cell>
        </row>
        <row r="41">
          <cell r="H41">
            <v>23</v>
          </cell>
          <cell r="I41">
            <v>18</v>
          </cell>
          <cell r="J41">
            <v>17.553755227241748</v>
          </cell>
        </row>
        <row r="42">
          <cell r="H42">
            <v>28</v>
          </cell>
          <cell r="I42">
            <v>22</v>
          </cell>
          <cell r="J42">
            <v>21.157483524140439</v>
          </cell>
        </row>
        <row r="43">
          <cell r="H43">
            <v>33</v>
          </cell>
          <cell r="I43">
            <v>25</v>
          </cell>
          <cell r="J43">
            <v>24.792683032424343</v>
          </cell>
        </row>
        <row r="44">
          <cell r="H44">
            <v>12</v>
          </cell>
          <cell r="I44">
            <v>8</v>
          </cell>
          <cell r="J44">
            <v>7.5232848998891342</v>
          </cell>
        </row>
        <row r="45">
          <cell r="H45">
            <v>18</v>
          </cell>
          <cell r="I45">
            <v>12</v>
          </cell>
          <cell r="J45">
            <v>11.334738226681294</v>
          </cell>
        </row>
        <row r="46">
          <cell r="H46">
            <v>24</v>
          </cell>
          <cell r="I46">
            <v>16</v>
          </cell>
          <cell r="J46">
            <v>15.179691953655155</v>
          </cell>
        </row>
        <row r="47">
          <cell r="H47">
            <v>30</v>
          </cell>
          <cell r="I47">
            <v>20</v>
          </cell>
          <cell r="J47">
            <v>19.058367559946788</v>
          </cell>
        </row>
        <row r="48">
          <cell r="H48">
            <v>36</v>
          </cell>
          <cell r="I48">
            <v>24</v>
          </cell>
          <cell r="J48">
            <v>22.97098782719819</v>
          </cell>
        </row>
        <row r="49">
          <cell r="H49">
            <v>42</v>
          </cell>
          <cell r="I49">
            <v>28</v>
          </cell>
          <cell r="J49">
            <v>26.917776846740573</v>
          </cell>
        </row>
        <row r="50">
          <cell r="H50">
            <v>14</v>
          </cell>
          <cell r="I50">
            <v>10</v>
          </cell>
          <cell r="J50">
            <v>9.3256645451888076</v>
          </cell>
        </row>
        <row r="51">
          <cell r="H51">
            <v>22</v>
          </cell>
          <cell r="I51">
            <v>14</v>
          </cell>
          <cell r="J51">
            <v>14.05024106040643</v>
          </cell>
        </row>
        <row r="52">
          <cell r="H52">
            <v>29</v>
          </cell>
          <cell r="I52">
            <v>19</v>
          </cell>
          <cell r="J52">
            <v>18.816343783707534</v>
          </cell>
        </row>
        <row r="53">
          <cell r="H53">
            <v>36</v>
          </cell>
          <cell r="I53">
            <v>24</v>
          </cell>
          <cell r="J53">
            <v>23.62424725475854</v>
          </cell>
        </row>
        <row r="54">
          <cell r="H54">
            <v>44</v>
          </cell>
          <cell r="I54">
            <v>29</v>
          </cell>
          <cell r="J54">
            <v>28.474227627777672</v>
          </cell>
        </row>
        <row r="55">
          <cell r="H55">
            <v>51</v>
          </cell>
          <cell r="I55">
            <v>34</v>
          </cell>
          <cell r="J55">
            <v>33.366562680439209</v>
          </cell>
        </row>
        <row r="71">
          <cell r="B71">
            <v>1.5743509572182787E-2</v>
          </cell>
          <cell r="I71">
            <v>0</v>
          </cell>
          <cell r="N71">
            <v>0</v>
          </cell>
        </row>
        <row r="72">
          <cell r="B72">
            <v>4.139374333614574E-2</v>
          </cell>
          <cell r="I72">
            <v>0</v>
          </cell>
          <cell r="N72">
            <v>0</v>
          </cell>
        </row>
        <row r="73">
          <cell r="B73">
            <v>3.0007644482691258E-2</v>
          </cell>
          <cell r="I73">
            <v>0</v>
          </cell>
          <cell r="N73">
            <v>0</v>
          </cell>
        </row>
        <row r="74">
          <cell r="B74">
            <v>0.18239650256933107</v>
          </cell>
          <cell r="I74">
            <v>0.26967960760811566</v>
          </cell>
          <cell r="N74">
            <v>0.26967960760811566</v>
          </cell>
        </row>
        <row r="75">
          <cell r="B75">
            <v>0</v>
          </cell>
          <cell r="I75">
            <v>0</v>
          </cell>
          <cell r="N75">
            <v>0</v>
          </cell>
        </row>
        <row r="76">
          <cell r="B76">
            <v>1.3820764776479024E-4</v>
          </cell>
          <cell r="I76">
            <v>0</v>
          </cell>
          <cell r="N76">
            <v>0</v>
          </cell>
        </row>
        <row r="77">
          <cell r="B77">
            <v>1.4489596068269685E-2</v>
          </cell>
          <cell r="I77">
            <v>0</v>
          </cell>
          <cell r="N77">
            <v>0</v>
          </cell>
        </row>
        <row r="78">
          <cell r="B78">
            <v>2.5478550938905331E-2</v>
          </cell>
          <cell r="I78">
            <v>0</v>
          </cell>
          <cell r="N78">
            <v>0</v>
          </cell>
        </row>
        <row r="79">
          <cell r="B79">
            <v>0.31316277380543872</v>
          </cell>
          <cell r="I79">
            <v>0</v>
          </cell>
          <cell r="N79">
            <v>0</v>
          </cell>
        </row>
        <row r="80">
          <cell r="B80">
            <v>0</v>
          </cell>
          <cell r="I80">
            <v>0.35313092081261371</v>
          </cell>
          <cell r="N80">
            <v>0.35313092081261371</v>
          </cell>
        </row>
        <row r="81">
          <cell r="B81">
            <v>0</v>
          </cell>
          <cell r="I81">
            <v>0</v>
          </cell>
          <cell r="N81">
            <v>0</v>
          </cell>
        </row>
        <row r="82">
          <cell r="B82">
            <v>0</v>
          </cell>
          <cell r="I82">
            <v>0</v>
          </cell>
          <cell r="N82">
            <v>0</v>
          </cell>
        </row>
        <row r="83">
          <cell r="B83">
            <v>0</v>
          </cell>
          <cell r="I83">
            <v>0</v>
          </cell>
          <cell r="N83">
            <v>0</v>
          </cell>
        </row>
        <row r="84">
          <cell r="B84">
            <v>0.22250495737585202</v>
          </cell>
          <cell r="I84">
            <v>0</v>
          </cell>
          <cell r="N84">
            <v>0</v>
          </cell>
        </row>
        <row r="85">
          <cell r="B85">
            <v>0</v>
          </cell>
          <cell r="I85">
            <v>0</v>
          </cell>
          <cell r="N85">
            <v>0</v>
          </cell>
        </row>
        <row r="86">
          <cell r="B86">
            <v>8.2460395697564557E-3</v>
          </cell>
          <cell r="I86">
            <v>0.23075099694560847</v>
          </cell>
          <cell r="N86">
            <v>0.23075099694560847</v>
          </cell>
        </row>
        <row r="87">
          <cell r="B87">
            <v>0</v>
          </cell>
          <cell r="I87">
            <v>0</v>
          </cell>
          <cell r="N87">
            <v>0</v>
          </cell>
        </row>
        <row r="88">
          <cell r="B88">
            <v>0</v>
          </cell>
          <cell r="I88">
            <v>0</v>
          </cell>
          <cell r="N88">
            <v>0</v>
          </cell>
        </row>
        <row r="89">
          <cell r="B89">
            <v>0</v>
          </cell>
          <cell r="I89">
            <v>0</v>
          </cell>
          <cell r="N89">
            <v>0</v>
          </cell>
        </row>
        <row r="90">
          <cell r="B90">
            <v>1.1253108263051894E-2</v>
          </cell>
          <cell r="I90">
            <v>0</v>
          </cell>
          <cell r="N90">
            <v>0</v>
          </cell>
        </row>
        <row r="91">
          <cell r="B91">
            <v>0</v>
          </cell>
          <cell r="I91">
            <v>0</v>
          </cell>
          <cell r="N91">
            <v>0</v>
          </cell>
        </row>
        <row r="92">
          <cell r="B92">
            <v>0.13518536637061024</v>
          </cell>
          <cell r="I92">
            <v>0.14643847463366214</v>
          </cell>
          <cell r="N92">
            <v>0.14643847463366214</v>
          </cell>
        </row>
        <row r="93">
          <cell r="B93">
            <v>0</v>
          </cell>
          <cell r="I93">
            <v>0</v>
          </cell>
          <cell r="N93">
            <v>0</v>
          </cell>
        </row>
        <row r="94">
          <cell r="B94">
            <v>0</v>
          </cell>
          <cell r="I94">
            <v>0</v>
          </cell>
          <cell r="N94">
            <v>0</v>
          </cell>
        </row>
        <row r="98">
          <cell r="B98">
            <v>0.15702187976112436</v>
          </cell>
          <cell r="I98">
            <v>0</v>
          </cell>
          <cell r="N98">
            <v>0</v>
          </cell>
        </row>
        <row r="99">
          <cell r="B99">
            <v>7.9108038871276412E-4</v>
          </cell>
          <cell r="I99">
            <v>0</v>
          </cell>
          <cell r="N99">
            <v>0</v>
          </cell>
        </row>
        <row r="100">
          <cell r="B100">
            <v>5.6381905712010877E-2</v>
          </cell>
          <cell r="I100">
            <v>0</v>
          </cell>
          <cell r="N100">
            <v>0</v>
          </cell>
        </row>
        <row r="101">
          <cell r="B101">
            <v>5.5484741746267663E-2</v>
          </cell>
          <cell r="I101">
            <v>0.26967960760811566</v>
          </cell>
          <cell r="N101">
            <v>0.26967960760811566</v>
          </cell>
        </row>
        <row r="102">
          <cell r="B102">
            <v>0</v>
          </cell>
          <cell r="I102">
            <v>0</v>
          </cell>
          <cell r="N102">
            <v>0</v>
          </cell>
        </row>
        <row r="103">
          <cell r="B103">
            <v>0</v>
          </cell>
          <cell r="I103">
            <v>0</v>
          </cell>
          <cell r="N103">
            <v>0</v>
          </cell>
        </row>
        <row r="104">
          <cell r="B104">
            <v>0.35313092081261371</v>
          </cell>
          <cell r="I104">
            <v>0</v>
          </cell>
          <cell r="N104">
            <v>0</v>
          </cell>
        </row>
        <row r="105">
          <cell r="B105">
            <v>0</v>
          </cell>
          <cell r="I105">
            <v>0</v>
          </cell>
          <cell r="N105">
            <v>0</v>
          </cell>
        </row>
        <row r="106">
          <cell r="B106">
            <v>0</v>
          </cell>
          <cell r="I106">
            <v>0</v>
          </cell>
          <cell r="N106">
            <v>0</v>
          </cell>
        </row>
        <row r="107">
          <cell r="B107">
            <v>0</v>
          </cell>
          <cell r="I107">
            <v>0.35313092081261371</v>
          </cell>
          <cell r="N107">
            <v>0.35313092081261371</v>
          </cell>
        </row>
        <row r="108">
          <cell r="B108">
            <v>0</v>
          </cell>
          <cell r="I108">
            <v>0</v>
          </cell>
          <cell r="N108">
            <v>0</v>
          </cell>
        </row>
        <row r="109">
          <cell r="B109">
            <v>0</v>
          </cell>
          <cell r="I109">
            <v>0</v>
          </cell>
          <cell r="N109">
            <v>0</v>
          </cell>
        </row>
        <row r="110">
          <cell r="B110">
            <v>0</v>
          </cell>
          <cell r="I110">
            <v>0</v>
          </cell>
          <cell r="N110">
            <v>0</v>
          </cell>
        </row>
        <row r="111">
          <cell r="B111">
            <v>0.21279231397621926</v>
          </cell>
          <cell r="I111">
            <v>0</v>
          </cell>
          <cell r="N111">
            <v>0</v>
          </cell>
        </row>
        <row r="112">
          <cell r="B112">
            <v>0</v>
          </cell>
          <cell r="I112">
            <v>0</v>
          </cell>
          <cell r="N112">
            <v>0</v>
          </cell>
        </row>
        <row r="113">
          <cell r="B113">
            <v>0</v>
          </cell>
          <cell r="I113">
            <v>0.23075099694560847</v>
          </cell>
          <cell r="N113">
            <v>0.23075099694560847</v>
          </cell>
        </row>
        <row r="114">
          <cell r="B114">
            <v>1.7958682969389222E-2</v>
          </cell>
          <cell r="I114">
            <v>0</v>
          </cell>
          <cell r="N114">
            <v>0</v>
          </cell>
        </row>
        <row r="115">
          <cell r="B115">
            <v>0</v>
          </cell>
          <cell r="I115">
            <v>0</v>
          </cell>
          <cell r="N115">
            <v>0</v>
          </cell>
        </row>
        <row r="116">
          <cell r="B116">
            <v>0</v>
          </cell>
          <cell r="I116">
            <v>0</v>
          </cell>
          <cell r="N116">
            <v>0</v>
          </cell>
        </row>
        <row r="117">
          <cell r="B117">
            <v>0</v>
          </cell>
          <cell r="I117">
            <v>0</v>
          </cell>
          <cell r="N117">
            <v>0</v>
          </cell>
        </row>
        <row r="118">
          <cell r="B118">
            <v>0</v>
          </cell>
          <cell r="I118">
            <v>0</v>
          </cell>
          <cell r="N118">
            <v>0</v>
          </cell>
        </row>
        <row r="119">
          <cell r="B119">
            <v>0.14643847463366214</v>
          </cell>
          <cell r="I119">
            <v>0.14643847463366214</v>
          </cell>
          <cell r="N119">
            <v>0.14643847463366214</v>
          </cell>
        </row>
        <row r="120">
          <cell r="B120">
            <v>0</v>
          </cell>
          <cell r="I120">
            <v>0</v>
          </cell>
          <cell r="N120">
            <v>0</v>
          </cell>
        </row>
        <row r="121">
          <cell r="B121">
            <v>0</v>
          </cell>
          <cell r="I121">
            <v>0</v>
          </cell>
          <cell r="N121">
            <v>0</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10">
          <cell r="J10">
            <v>1.3623613666882177</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Data"/>
      <sheetName val="Oil demand"/>
      <sheetName val="Styles"/>
      <sheetName val="ExampleSheet"/>
      <sheetName val="ChartExamples"/>
      <sheetName val="ChartTemplates"/>
      <sheetName val="AddInExamples"/>
      <sheetName val="VBA"/>
    </sheetNames>
    <sheetDataSet>
      <sheetData sheetId="0"/>
      <sheetData sheetId="1"/>
      <sheetData sheetId="2"/>
      <sheetData sheetId="3"/>
      <sheetData sheetId="4"/>
      <sheetData sheetId="5"/>
      <sheetData sheetId="6"/>
      <sheetData sheetId="7"/>
      <sheetData sheetId="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S1-2"/>
      <sheetName val="CS3-5"/>
      <sheetName val="CS6"/>
      <sheetName val="CS7"/>
      <sheetName val="CS8"/>
      <sheetName val="CS9"/>
      <sheetName val="CS10"/>
      <sheetName val="CS11"/>
      <sheetName val="CS12"/>
      <sheetName val="CS13"/>
      <sheetName val="CS14"/>
      <sheetName val="CS15-19"/>
      <sheetName val="CS20-22"/>
      <sheetName val="CS23-26"/>
      <sheetName val="CS28"/>
      <sheetName val="CS29"/>
      <sheetName val="CS30"/>
      <sheetName val="CS31"/>
      <sheetName val="CS32"/>
      <sheetName val="CS33-34"/>
      <sheetName val="CS35"/>
      <sheetName val="CS36"/>
      <sheetName val="CS37"/>
      <sheetName val="CS38-39"/>
      <sheetName val="CS40"/>
      <sheetName val="CS41-42"/>
      <sheetName val="CS43-44"/>
      <sheetName val="CS45-47"/>
      <sheetName val="CS48"/>
      <sheetName val="CS49"/>
      <sheetName val="CS50"/>
      <sheetName val="CN51"/>
      <sheetName val="CN52"/>
      <sheetName val="CS53"/>
      <sheetName val="CS54"/>
      <sheetName val="CS55"/>
      <sheetName val="CS56"/>
      <sheetName val="CS57"/>
      <sheetName val="CS58"/>
      <sheetName val="CS59-6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33">
          <cell r="C33" t="str">
            <v>Utility-scale PV &amp; onshore wind</v>
          </cell>
        </row>
      </sheetData>
      <sheetData sheetId="32"/>
      <sheetData sheetId="33"/>
      <sheetData sheetId="34"/>
      <sheetData sheetId="35"/>
      <sheetData sheetId="36"/>
      <sheetData sheetId="37"/>
      <sheetData sheetId="38"/>
      <sheetData sheetId="39"/>
      <sheetData sheetId="4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2 38 Raw"/>
      <sheetName val="AEO 2022 38"/>
      <sheetName val="AEO 2022 39 Raw"/>
      <sheetName val="AEO 2022 39"/>
      <sheetName val="AEO 2022 42 Raw"/>
      <sheetName val="AEO 2022 42"/>
      <sheetName val="AEO 2022 44 Raw"/>
      <sheetName val="AEO 2022 44"/>
      <sheetName val="AEO 2022 49 Raw"/>
      <sheetName val="AEO 2022 49"/>
      <sheetName val="AEO 2022 52 Raw"/>
      <sheetName val="AEO 2022 52"/>
      <sheetName val="AEO 2021 38"/>
      <sheetName val="AEO 2021 39"/>
      <sheetName val="AEO 2021 42"/>
      <sheetName val="AEO 2021 44"/>
      <sheetName val="AEO 2021 49"/>
      <sheetName val="AEO 2021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3">
          <cell r="B133">
            <v>5.0900000000000001E-2</v>
          </cell>
        </row>
      </sheetData>
      <sheetData sheetId="1"/>
      <sheetData sheetId="2"/>
      <sheetData sheetId="3"/>
      <sheetData sheetId="4"/>
      <sheetData sheetId="5"/>
      <sheetData sheetId="6"/>
      <sheetData sheetId="7"/>
      <sheetData sheetId="8"/>
      <sheetData sheetId="9"/>
      <sheetData sheetId="10"/>
      <sheetData sheetId="11"/>
      <sheetData sheetId="12">
        <row r="1">
          <cell r="B1" t="str">
            <v>ref2022.d011222a</v>
          </cell>
          <cell r="C1">
            <v>2021</v>
          </cell>
          <cell r="D1">
            <v>2022</v>
          </cell>
          <cell r="E1">
            <v>2023</v>
          </cell>
          <cell r="F1">
            <v>2024</v>
          </cell>
          <cell r="G1">
            <v>2025</v>
          </cell>
          <cell r="H1">
            <v>2026</v>
          </cell>
          <cell r="I1">
            <v>2027</v>
          </cell>
          <cell r="J1">
            <v>2028</v>
          </cell>
          <cell r="K1">
            <v>2029</v>
          </cell>
          <cell r="L1">
            <v>2030</v>
          </cell>
          <cell r="M1">
            <v>2031</v>
          </cell>
          <cell r="N1">
            <v>2032</v>
          </cell>
          <cell r="O1">
            <v>2033</v>
          </cell>
          <cell r="P1">
            <v>2034</v>
          </cell>
          <cell r="Q1">
            <v>2035</v>
          </cell>
          <cell r="R1">
            <v>2036</v>
          </cell>
          <cell r="S1">
            <v>2037</v>
          </cell>
          <cell r="T1">
            <v>2038</v>
          </cell>
          <cell r="U1">
            <v>2039</v>
          </cell>
          <cell r="V1">
            <v>2040</v>
          </cell>
          <cell r="W1">
            <v>2041</v>
          </cell>
          <cell r="X1">
            <v>2042</v>
          </cell>
          <cell r="Y1">
            <v>2043</v>
          </cell>
          <cell r="Z1">
            <v>2044</v>
          </cell>
          <cell r="AA1">
            <v>2045</v>
          </cell>
          <cell r="AB1">
            <v>2046</v>
          </cell>
          <cell r="AC1">
            <v>2047</v>
          </cell>
          <cell r="AD1">
            <v>2048</v>
          </cell>
          <cell r="AE1">
            <v>2049</v>
          </cell>
          <cell r="AF1">
            <v>2050</v>
          </cell>
        </row>
        <row r="123">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row>
        <row r="124">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row>
        <row r="125">
          <cell r="C125">
            <v>37.539271999999997</v>
          </cell>
          <cell r="D125">
            <v>37.474941000000001</v>
          </cell>
          <cell r="E125">
            <v>37.559578000000002</v>
          </cell>
          <cell r="F125">
            <v>37.648029000000001</v>
          </cell>
          <cell r="G125">
            <v>37.813183000000002</v>
          </cell>
          <cell r="H125">
            <v>37.937781999999999</v>
          </cell>
          <cell r="I125">
            <v>38.014969000000001</v>
          </cell>
          <cell r="J125">
            <v>38.098697999999999</v>
          </cell>
          <cell r="K125">
            <v>38.182026</v>
          </cell>
          <cell r="L125">
            <v>38.261066</v>
          </cell>
          <cell r="M125">
            <v>38.342345999999999</v>
          </cell>
          <cell r="N125">
            <v>38.409660000000002</v>
          </cell>
          <cell r="O125">
            <v>38.490616000000003</v>
          </cell>
          <cell r="P125">
            <v>38.547634000000002</v>
          </cell>
          <cell r="Q125">
            <v>38.600185000000003</v>
          </cell>
          <cell r="R125">
            <v>38.653441999999998</v>
          </cell>
          <cell r="S125">
            <v>38.706310000000002</v>
          </cell>
          <cell r="T125">
            <v>38.756115000000001</v>
          </cell>
          <cell r="U125">
            <v>38.810043</v>
          </cell>
          <cell r="V125">
            <v>38.854568</v>
          </cell>
          <cell r="W125">
            <v>38.900531999999998</v>
          </cell>
          <cell r="X125">
            <v>38.945670999999997</v>
          </cell>
          <cell r="Y125">
            <v>38.988948999999998</v>
          </cell>
          <cell r="Z125">
            <v>39.033985000000001</v>
          </cell>
          <cell r="AA125">
            <v>39.080643000000002</v>
          </cell>
          <cell r="AB125">
            <v>39.126579</v>
          </cell>
          <cell r="AC125">
            <v>39.173999999999999</v>
          </cell>
          <cell r="AD125">
            <v>39.221401</v>
          </cell>
          <cell r="AE125">
            <v>39.269553999999999</v>
          </cell>
          <cell r="AF125">
            <v>39.304049999999997</v>
          </cell>
        </row>
        <row r="126">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row>
        <row r="127">
          <cell r="C127">
            <v>43.611373999999998</v>
          </cell>
          <cell r="D127">
            <v>43.572040999999999</v>
          </cell>
          <cell r="E127">
            <v>43.646374000000002</v>
          </cell>
          <cell r="F127">
            <v>43.75</v>
          </cell>
          <cell r="G127">
            <v>43.931175000000003</v>
          </cell>
          <cell r="H127">
            <v>44.081924000000001</v>
          </cell>
          <cell r="I127">
            <v>44.164791000000001</v>
          </cell>
          <cell r="J127">
            <v>44.235751999999998</v>
          </cell>
          <cell r="K127">
            <v>44.313858000000003</v>
          </cell>
          <cell r="L127">
            <v>44.387141999999997</v>
          </cell>
          <cell r="M127">
            <v>44.460278000000002</v>
          </cell>
          <cell r="N127">
            <v>44.522854000000002</v>
          </cell>
          <cell r="O127">
            <v>44.596809</v>
          </cell>
          <cell r="P127">
            <v>44.648273000000003</v>
          </cell>
          <cell r="Q127">
            <v>44.695019000000002</v>
          </cell>
          <cell r="R127">
            <v>44.743507000000001</v>
          </cell>
          <cell r="S127">
            <v>44.791091999999999</v>
          </cell>
          <cell r="T127">
            <v>44.835383999999998</v>
          </cell>
          <cell r="U127">
            <v>44.882354999999997</v>
          </cell>
          <cell r="V127">
            <v>44.923271</v>
          </cell>
          <cell r="W127">
            <v>44.964683999999998</v>
          </cell>
          <cell r="X127">
            <v>45.005405000000003</v>
          </cell>
          <cell r="Y127">
            <v>45.044013999999997</v>
          </cell>
          <cell r="Z127">
            <v>45.083934999999997</v>
          </cell>
          <cell r="AA127">
            <v>45.125629000000004</v>
          </cell>
          <cell r="AB127">
            <v>45.167011000000002</v>
          </cell>
          <cell r="AC127">
            <v>45.209491999999997</v>
          </cell>
          <cell r="AD127">
            <v>45.251792999999999</v>
          </cell>
          <cell r="AE127">
            <v>45.294674000000001</v>
          </cell>
          <cell r="AF127">
            <v>45.322265999999999</v>
          </cell>
        </row>
        <row r="128">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row>
        <row r="129">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row>
        <row r="130">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row>
        <row r="131">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row>
        <row r="132">
          <cell r="C132">
            <v>46.327869</v>
          </cell>
          <cell r="D132">
            <v>46.472698000000001</v>
          </cell>
          <cell r="E132">
            <v>46.660240000000002</v>
          </cell>
          <cell r="F132">
            <v>46.885162000000001</v>
          </cell>
          <cell r="G132">
            <v>47.008831000000001</v>
          </cell>
          <cell r="H132">
            <v>47.146847000000001</v>
          </cell>
          <cell r="I132">
            <v>47.285514999999997</v>
          </cell>
          <cell r="J132">
            <v>47.426163000000003</v>
          </cell>
          <cell r="K132">
            <v>47.544604999999997</v>
          </cell>
          <cell r="L132">
            <v>47.656395000000003</v>
          </cell>
          <cell r="M132">
            <v>47.766128999999999</v>
          </cell>
          <cell r="N132">
            <v>47.870766000000003</v>
          </cell>
          <cell r="O132">
            <v>47.974204999999998</v>
          </cell>
          <cell r="P132">
            <v>48.007595000000002</v>
          </cell>
          <cell r="Q132">
            <v>48.022877000000001</v>
          </cell>
          <cell r="R132">
            <v>48.024590000000003</v>
          </cell>
          <cell r="S132">
            <v>48.041522999999998</v>
          </cell>
          <cell r="T132">
            <v>48.058307999999997</v>
          </cell>
          <cell r="U132">
            <v>48.075347999999998</v>
          </cell>
          <cell r="V132">
            <v>48.092509999999997</v>
          </cell>
          <cell r="W132">
            <v>48.107548000000001</v>
          </cell>
          <cell r="X132">
            <v>48.123013</v>
          </cell>
          <cell r="Y132">
            <v>48.133678000000003</v>
          </cell>
          <cell r="Z132">
            <v>48.143520000000002</v>
          </cell>
          <cell r="AA132">
            <v>48.155650999999999</v>
          </cell>
          <cell r="AB132">
            <v>48.167400000000001</v>
          </cell>
          <cell r="AC132">
            <v>48.178390999999998</v>
          </cell>
          <cell r="AD132">
            <v>48.193626000000002</v>
          </cell>
          <cell r="AE132">
            <v>48.204276999999998</v>
          </cell>
          <cell r="AF132">
            <v>48.213099999999997</v>
          </cell>
        </row>
        <row r="133">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row>
        <row r="134">
          <cell r="C134">
            <v>45.306094999999999</v>
          </cell>
          <cell r="D134">
            <v>45.414302999999997</v>
          </cell>
          <cell r="E134">
            <v>45.536040999999997</v>
          </cell>
          <cell r="F134">
            <v>45.644100000000002</v>
          </cell>
          <cell r="G134">
            <v>45.738712</v>
          </cell>
          <cell r="H134">
            <v>45.835307999999998</v>
          </cell>
          <cell r="I134">
            <v>45.931373999999998</v>
          </cell>
          <cell r="J134">
            <v>46.029045000000004</v>
          </cell>
          <cell r="K134">
            <v>46.126697999999998</v>
          </cell>
          <cell r="L134">
            <v>46.223948999999998</v>
          </cell>
          <cell r="M134">
            <v>46.322020999999999</v>
          </cell>
          <cell r="N134">
            <v>46.419097999999998</v>
          </cell>
          <cell r="O134">
            <v>46.515518</v>
          </cell>
          <cell r="P134">
            <v>46.534720999999998</v>
          </cell>
          <cell r="Q134">
            <v>46.532829</v>
          </cell>
          <cell r="R134">
            <v>46.528815999999999</v>
          </cell>
          <cell r="S134">
            <v>46.524853</v>
          </cell>
          <cell r="T134">
            <v>46.539555</v>
          </cell>
          <cell r="U134">
            <v>46.553832999999997</v>
          </cell>
          <cell r="V134">
            <v>46.565764999999999</v>
          </cell>
          <cell r="W134">
            <v>46.577759</v>
          </cell>
          <cell r="X134">
            <v>46.587657999999998</v>
          </cell>
          <cell r="Y134">
            <v>46.592345999999999</v>
          </cell>
          <cell r="Z134">
            <v>46.595950999999999</v>
          </cell>
          <cell r="AA134">
            <v>46.597636999999999</v>
          </cell>
          <cell r="AB134">
            <v>46.607425999999997</v>
          </cell>
          <cell r="AC134">
            <v>46.618462000000001</v>
          </cell>
          <cell r="AD134">
            <v>46.627769000000001</v>
          </cell>
          <cell r="AE134">
            <v>46.637917000000002</v>
          </cell>
          <cell r="AF134">
            <v>46.641635999999998</v>
          </cell>
        </row>
        <row r="135">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row>
        <row r="136">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row>
        <row r="137">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row>
        <row r="138">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row>
        <row r="145">
          <cell r="A145" t="str">
            <v>LDP000:la_LargeCars</v>
          </cell>
          <cell r="B145" t="str">
            <v xml:space="preserve">  Large Cars</v>
          </cell>
          <cell r="C145">
            <v>43.098788999999996</v>
          </cell>
          <cell r="D145">
            <v>43.058883999999999</v>
          </cell>
          <cell r="E145">
            <v>43.133899999999997</v>
          </cell>
          <cell r="F145">
            <v>43.235621999999999</v>
          </cell>
          <cell r="G145">
            <v>43.425139999999999</v>
          </cell>
          <cell r="H145">
            <v>43.583477000000002</v>
          </cell>
          <cell r="I145">
            <v>43.664741999999997</v>
          </cell>
          <cell r="J145">
            <v>43.736687000000003</v>
          </cell>
          <cell r="K145">
            <v>43.814579000000002</v>
          </cell>
          <cell r="L145">
            <v>43.887604000000003</v>
          </cell>
          <cell r="M145">
            <v>43.960213000000003</v>
          </cell>
          <cell r="N145">
            <v>44.022143999999997</v>
          </cell>
          <cell r="O145">
            <v>44.096462000000002</v>
          </cell>
          <cell r="P145">
            <v>44.146759000000003</v>
          </cell>
          <cell r="Q145">
            <v>44.192172999999997</v>
          </cell>
          <cell r="R145">
            <v>44.239113000000003</v>
          </cell>
          <cell r="S145">
            <v>44.286422999999999</v>
          </cell>
          <cell r="T145">
            <v>44.330756999999998</v>
          </cell>
          <cell r="U145">
            <v>44.377738999999998</v>
          </cell>
          <cell r="V145">
            <v>44.418151999999999</v>
          </cell>
          <cell r="W145">
            <v>44.458655999999998</v>
          </cell>
          <cell r="X145">
            <v>44.498829000000001</v>
          </cell>
          <cell r="Y145">
            <v>44.536915</v>
          </cell>
          <cell r="Z145">
            <v>44.576324</v>
          </cell>
          <cell r="AA145">
            <v>44.616928000000001</v>
          </cell>
          <cell r="AB145">
            <v>44.657192000000002</v>
          </cell>
          <cell r="AC145">
            <v>44.698830000000001</v>
          </cell>
          <cell r="AD145">
            <v>44.740406</v>
          </cell>
          <cell r="AE145">
            <v>44.782490000000003</v>
          </cell>
          <cell r="AF145">
            <v>44.809024999999998</v>
          </cell>
          <cell r="AG145">
            <v>1E-3</v>
          </cell>
        </row>
      </sheetData>
      <sheetData sheetId="13"/>
      <sheetData sheetId="14"/>
      <sheetData sheetId="15"/>
      <sheetData sheetId="16"/>
      <sheetData sheetId="17"/>
      <sheetData sheetId="18">
        <row r="1">
          <cell r="E1">
            <v>2020</v>
          </cell>
          <cell r="F1">
            <v>2021</v>
          </cell>
          <cell r="G1">
            <v>2022</v>
          </cell>
          <cell r="H1">
            <v>2023</v>
          </cell>
          <cell r="I1">
            <v>2024</v>
          </cell>
          <cell r="J1">
            <v>2025</v>
          </cell>
          <cell r="K1">
            <v>2026</v>
          </cell>
          <cell r="L1">
            <v>2027</v>
          </cell>
          <cell r="M1">
            <v>2028</v>
          </cell>
          <cell r="N1">
            <v>2029</v>
          </cell>
          <cell r="O1">
            <v>2030</v>
          </cell>
          <cell r="P1">
            <v>2031</v>
          </cell>
          <cell r="Q1">
            <v>2032</v>
          </cell>
          <cell r="R1">
            <v>2033</v>
          </cell>
          <cell r="S1">
            <v>2034</v>
          </cell>
          <cell r="T1">
            <v>2035</v>
          </cell>
          <cell r="U1">
            <v>2036</v>
          </cell>
          <cell r="V1">
            <v>2037</v>
          </cell>
          <cell r="W1">
            <v>2038</v>
          </cell>
          <cell r="X1">
            <v>2039</v>
          </cell>
          <cell r="Y1">
            <v>2040</v>
          </cell>
          <cell r="Z1">
            <v>2041</v>
          </cell>
          <cell r="AA1">
            <v>2042</v>
          </cell>
          <cell r="AB1">
            <v>2043</v>
          </cell>
          <cell r="AC1">
            <v>2044</v>
          </cell>
          <cell r="AD1">
            <v>2045</v>
          </cell>
          <cell r="AE1">
            <v>2046</v>
          </cell>
          <cell r="AF1">
            <v>2047</v>
          </cell>
          <cell r="AG1">
            <v>2048</v>
          </cell>
          <cell r="AH1">
            <v>2049</v>
          </cell>
          <cell r="AI1">
            <v>2050</v>
          </cell>
          <cell r="AJ1" t="str">
            <v>Growth (2020-2050)</v>
          </cell>
        </row>
        <row r="118">
          <cell r="E118">
            <v>0</v>
          </cell>
        </row>
        <row r="119">
          <cell r="E119">
            <v>0</v>
          </cell>
        </row>
        <row r="120">
          <cell r="E120">
            <v>38.164912999999999</v>
          </cell>
        </row>
        <row r="121">
          <cell r="E121">
            <v>0</v>
          </cell>
        </row>
        <row r="122">
          <cell r="E122">
            <v>42.914752999999997</v>
          </cell>
        </row>
        <row r="123">
          <cell r="E123">
            <v>0</v>
          </cell>
        </row>
        <row r="124">
          <cell r="E124">
            <v>0</v>
          </cell>
        </row>
        <row r="125">
          <cell r="E125">
            <v>0</v>
          </cell>
        </row>
        <row r="126">
          <cell r="E126">
            <v>0</v>
          </cell>
        </row>
        <row r="127">
          <cell r="E127">
            <v>47.244190000000003</v>
          </cell>
        </row>
        <row r="128">
          <cell r="E128">
            <v>0</v>
          </cell>
        </row>
        <row r="129">
          <cell r="E129">
            <v>40.450294</v>
          </cell>
        </row>
        <row r="130">
          <cell r="E130">
            <v>0</v>
          </cell>
        </row>
        <row r="131">
          <cell r="E131">
            <v>0</v>
          </cell>
        </row>
        <row r="132">
          <cell r="E132">
            <v>0</v>
          </cell>
        </row>
        <row r="133">
          <cell r="E133">
            <v>0</v>
          </cell>
        </row>
        <row r="139">
          <cell r="A139" t="str">
            <v>Large Cars</v>
          </cell>
          <cell r="B139" t="str">
            <v>New Light-Duty Vehicle Prices: Propane: Large Car: High oil and gas supply</v>
          </cell>
          <cell r="C139" t="str">
            <v>114-AEO2021.135.highogs-d120120a</v>
          </cell>
          <cell r="D139" t="str">
            <v>thousand 2020 $</v>
          </cell>
          <cell r="E139">
            <v>42.404293000000003</v>
          </cell>
          <cell r="F139">
            <v>42.575870999999999</v>
          </cell>
          <cell r="G139">
            <v>42.651211000000004</v>
          </cell>
          <cell r="H139">
            <v>42.814754000000001</v>
          </cell>
          <cell r="I139">
            <v>43.022114000000002</v>
          </cell>
          <cell r="J139">
            <v>43.200606999999998</v>
          </cell>
          <cell r="K139">
            <v>43.388675999999997</v>
          </cell>
          <cell r="L139">
            <v>43.464740999999997</v>
          </cell>
          <cell r="M139">
            <v>43.524349000000001</v>
          </cell>
          <cell r="N139">
            <v>43.588611999999998</v>
          </cell>
          <cell r="O139">
            <v>43.641101999999997</v>
          </cell>
          <cell r="P139">
            <v>43.705311000000002</v>
          </cell>
          <cell r="Q139">
            <v>43.764885</v>
          </cell>
          <cell r="R139">
            <v>43.825974000000002</v>
          </cell>
          <cell r="S139">
            <v>43.864840999999998</v>
          </cell>
          <cell r="T139">
            <v>43.907969999999999</v>
          </cell>
          <cell r="U139">
            <v>43.947837999999997</v>
          </cell>
          <cell r="V139">
            <v>43.985160999999998</v>
          </cell>
          <cell r="W139">
            <v>44.021217</v>
          </cell>
          <cell r="X139">
            <v>44.059559</v>
          </cell>
          <cell r="Y139">
            <v>44.095421000000002</v>
          </cell>
          <cell r="Z139">
            <v>44.130938999999998</v>
          </cell>
          <cell r="AA139">
            <v>44.167282</v>
          </cell>
          <cell r="AB139">
            <v>44.201942000000003</v>
          </cell>
          <cell r="AC139">
            <v>44.235312999999998</v>
          </cell>
          <cell r="AD139">
            <v>44.268214999999998</v>
          </cell>
          <cell r="AE139">
            <v>44.302489999999999</v>
          </cell>
          <cell r="AF139">
            <v>44.335509999999999</v>
          </cell>
          <cell r="AG139">
            <v>44.370811000000003</v>
          </cell>
          <cell r="AH139">
            <v>44.403151999999999</v>
          </cell>
          <cell r="AI139">
            <v>44.415787000000002</v>
          </cell>
          <cell r="AJ139">
            <v>2E-3</v>
          </cell>
        </row>
      </sheetData>
      <sheetData sheetId="19"/>
      <sheetData sheetId="20"/>
      <sheetData sheetId="21">
        <row r="152">
          <cell r="C152">
            <v>32342.6363589045</v>
          </cell>
          <cell r="D152">
            <v>31217.362717887419</v>
          </cell>
          <cell r="E152">
            <v>31436.446953801642</v>
          </cell>
          <cell r="F152">
            <v>31582.448578235268</v>
          </cell>
          <cell r="G152">
            <v>31757.900280763795</v>
          </cell>
          <cell r="H152">
            <v>31937.088580026721</v>
          </cell>
          <cell r="I152">
            <v>32051.631027078809</v>
          </cell>
          <cell r="J152">
            <v>32113.769884482779</v>
          </cell>
          <cell r="K152">
            <v>32185.619524621943</v>
          </cell>
          <cell r="L152">
            <v>32243.903393669327</v>
          </cell>
          <cell r="M152">
            <v>32274.622148931001</v>
          </cell>
          <cell r="N152">
            <v>32331.768527633991</v>
          </cell>
          <cell r="O152">
            <v>32347.684742713987</v>
          </cell>
          <cell r="P152">
            <v>32381.443853850255</v>
          </cell>
          <cell r="Q152">
            <v>32396.375422549452</v>
          </cell>
          <cell r="R152">
            <v>32409.372643127219</v>
          </cell>
          <cell r="S152">
            <v>32401.628849545585</v>
          </cell>
          <cell r="T152">
            <v>32380.854871890009</v>
          </cell>
          <cell r="U152">
            <v>32354.526341490036</v>
          </cell>
          <cell r="V152">
            <v>32332.246320907278</v>
          </cell>
          <cell r="W152">
            <v>32299.488859358349</v>
          </cell>
          <cell r="X152">
            <v>32277.910810646987</v>
          </cell>
          <cell r="Y152">
            <v>32262.98126208195</v>
          </cell>
          <cell r="Z152">
            <v>32240.582076272938</v>
          </cell>
          <cell r="AA152">
            <v>32222.923313854415</v>
          </cell>
          <cell r="AB152">
            <v>32218.675092742193</v>
          </cell>
          <cell r="AC152">
            <v>32189.558394827818</v>
          </cell>
          <cell r="AD152">
            <v>32165.91510624978</v>
          </cell>
          <cell r="AE152">
            <v>32160.913762169279</v>
          </cell>
          <cell r="AF152">
            <v>32130.598139463389</v>
          </cell>
          <cell r="AG152">
            <v>32106.972615828534</v>
          </cell>
        </row>
        <row r="153">
          <cell r="C153">
            <v>49825.127915526456</v>
          </cell>
        </row>
        <row r="154">
          <cell r="C154">
            <v>35443.546139439881</v>
          </cell>
          <cell r="D154">
            <v>34572.73032047251</v>
          </cell>
          <cell r="E154">
            <v>34849.203911594086</v>
          </cell>
          <cell r="F154">
            <v>34983.821056600449</v>
          </cell>
          <cell r="G154">
            <v>35151.363645752921</v>
          </cell>
          <cell r="H154">
            <v>35326.619427789316</v>
          </cell>
          <cell r="I154">
            <v>35410.191140824951</v>
          </cell>
          <cell r="J154">
            <v>35435.494342774749</v>
          </cell>
          <cell r="K154">
            <v>35474.588111438214</v>
          </cell>
          <cell r="L154">
            <v>35499.907505123585</v>
          </cell>
          <cell r="M154">
            <v>35487.977501346308</v>
          </cell>
          <cell r="N154">
            <v>35511.964486332523</v>
          </cell>
          <cell r="O154">
            <v>35480.241967164577</v>
          </cell>
          <cell r="P154">
            <v>35474.107747097667</v>
          </cell>
          <cell r="Q154">
            <v>35461.9366731681</v>
          </cell>
          <cell r="R154">
            <v>35455.994643045095</v>
          </cell>
          <cell r="S154">
            <v>35422.177134020363</v>
          </cell>
          <cell r="T154">
            <v>35366.464042687126</v>
          </cell>
          <cell r="U154">
            <v>35302.940826765967</v>
          </cell>
          <cell r="V154">
            <v>35244.577477825929</v>
          </cell>
          <cell r="W154">
            <v>35170.962254170772</v>
          </cell>
          <cell r="X154">
            <v>35114.648617997518</v>
          </cell>
          <cell r="Y154">
            <v>35067.006257529632</v>
          </cell>
          <cell r="Z154">
            <v>35011.117170929094</v>
          </cell>
          <cell r="AA154">
            <v>34962.564080399963</v>
          </cell>
          <cell r="AB154">
            <v>34932.465774660173</v>
          </cell>
          <cell r="AC154">
            <v>34867.703598443222</v>
          </cell>
          <cell r="AD154">
            <v>34811.011371210981</v>
          </cell>
          <cell r="AE154">
            <v>34778.00109143836</v>
          </cell>
          <cell r="AF154">
            <v>34711.169685922665</v>
          </cell>
          <cell r="AG154">
            <v>34656.058418610337</v>
          </cell>
        </row>
      </sheetData>
      <sheetData sheetId="22">
        <row r="254">
          <cell r="B254">
            <v>36885.812469092874</v>
          </cell>
          <cell r="C254">
            <v>37390.062874445444</v>
          </cell>
          <cell r="D254">
            <v>37336.115710048864</v>
          </cell>
          <cell r="E254">
            <v>37519.774165684845</v>
          </cell>
          <cell r="F254">
            <v>37560.848994284308</v>
          </cell>
          <cell r="G254">
            <v>37672.813677843456</v>
          </cell>
          <cell r="H254">
            <v>37718.56400733631</v>
          </cell>
          <cell r="I254">
            <v>37744.624220538237</v>
          </cell>
          <cell r="J254">
            <v>37799.089399902005</v>
          </cell>
          <cell r="K254">
            <v>37869.294612145321</v>
          </cell>
          <cell r="L254">
            <v>37947.783060194699</v>
          </cell>
          <cell r="M254">
            <v>38048.195487274184</v>
          </cell>
          <cell r="N254">
            <v>38134.620585039651</v>
          </cell>
          <cell r="O254">
            <v>38250.401448902114</v>
          </cell>
          <cell r="P254">
            <v>38309.624429520816</v>
          </cell>
          <cell r="Q254">
            <v>38356.757655134163</v>
          </cell>
          <cell r="R254">
            <v>38399.03576323334</v>
          </cell>
          <cell r="S254">
            <v>38433.321833369489</v>
          </cell>
          <cell r="T254">
            <v>38455.444100924527</v>
          </cell>
          <cell r="U254">
            <v>38471.879540638547</v>
          </cell>
          <cell r="V254">
            <v>38470.609054958164</v>
          </cell>
          <cell r="W254">
            <v>38476.533643544462</v>
          </cell>
          <cell r="X254">
            <v>38473.613146881857</v>
          </cell>
          <cell r="Y254">
            <v>38464.260461634076</v>
          </cell>
          <cell r="Z254">
            <v>38454.963700744891</v>
          </cell>
          <cell r="AA254">
            <v>38445.041023726604</v>
          </cell>
          <cell r="AB254">
            <v>38433.394779589515</v>
          </cell>
          <cell r="AC254">
            <v>38423.683875942836</v>
          </cell>
          <cell r="AD254">
            <v>38414.275217234477</v>
          </cell>
          <cell r="AE254">
            <v>38406.062072210079</v>
          </cell>
          <cell r="AF254">
            <v>38395.607951329759</v>
          </cell>
        </row>
      </sheetData>
      <sheetData sheetId="23"/>
      <sheetData sheetId="24">
        <row r="90">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row>
        <row r="91">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row>
        <row r="92">
          <cell r="C92">
            <v>0.22136697303088876</v>
          </cell>
          <cell r="D92">
            <v>0.29426313447437269</v>
          </cell>
          <cell r="E92">
            <v>0.2762939831981478</v>
          </cell>
          <cell r="F92">
            <v>0.25564904246074255</v>
          </cell>
          <cell r="G92">
            <v>0.2501101084320882</v>
          </cell>
          <cell r="H92">
            <v>0.24402473081396239</v>
          </cell>
          <cell r="I92">
            <v>0.23908060080885593</v>
          </cell>
          <cell r="J92">
            <v>0.23334249493402598</v>
          </cell>
          <cell r="K92">
            <v>0.22590353373064792</v>
          </cell>
          <cell r="L92">
            <v>0.21866046502044717</v>
          </cell>
          <cell r="M92">
            <v>0.21284976585644974</v>
          </cell>
          <cell r="N92">
            <v>0.20472029537517139</v>
          </cell>
          <cell r="O92">
            <v>0.2021777556483918</v>
          </cell>
          <cell r="P92">
            <v>0.19236177954026856</v>
          </cell>
          <cell r="Q92">
            <v>0.18614940719976425</v>
          </cell>
          <cell r="R92">
            <v>0.18063379943164787</v>
          </cell>
          <cell r="S92">
            <v>0.17515342334896708</v>
          </cell>
          <cell r="T92">
            <v>0.17063272054574138</v>
          </cell>
          <cell r="U92">
            <v>0.1667711093428616</v>
          </cell>
          <cell r="V92">
            <v>0.16224875513548009</v>
          </cell>
          <cell r="W92">
            <v>0.16047369865021985</v>
          </cell>
          <cell r="X92">
            <v>0.15697291563088198</v>
          </cell>
          <cell r="Y92">
            <v>0.15464470401727454</v>
          </cell>
          <cell r="Z92">
            <v>0.15270127342320161</v>
          </cell>
          <cell r="AA92">
            <v>0.15032866828854261</v>
          </cell>
          <cell r="AB92">
            <v>0.14840216592409655</v>
          </cell>
          <cell r="AC92">
            <v>0.14700994597990699</v>
          </cell>
          <cell r="AD92">
            <v>0.14521235671265847</v>
          </cell>
          <cell r="AE92">
            <v>0.14364380961658546</v>
          </cell>
          <cell r="AF92">
            <v>0.14237114309157475</v>
          </cell>
          <cell r="AG92">
            <v>0.14006542391199109</v>
          </cell>
        </row>
        <row r="93">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row>
        <row r="94">
          <cell r="C94">
            <v>0.29349718995667784</v>
          </cell>
          <cell r="D94">
            <v>0.20433691319719502</v>
          </cell>
          <cell r="E94">
            <v>0.21006291360876508</v>
          </cell>
          <cell r="F94">
            <v>0.21796093939047578</v>
          </cell>
          <cell r="G94">
            <v>0.21024716309661456</v>
          </cell>
          <cell r="H94">
            <v>0.20282788969848434</v>
          </cell>
          <cell r="I94">
            <v>0.19410501464534902</v>
          </cell>
          <cell r="J94">
            <v>0.18622144970898077</v>
          </cell>
          <cell r="K94">
            <v>0.18007735965669908</v>
          </cell>
          <cell r="L94">
            <v>0.17375345650918306</v>
          </cell>
          <cell r="M94">
            <v>0.16624881092278571</v>
          </cell>
          <cell r="N94">
            <v>0.16134947753486978</v>
          </cell>
          <cell r="O94">
            <v>0.15149481791948541</v>
          </cell>
          <cell r="P94">
            <v>0.14942255800777521</v>
          </cell>
          <cell r="Q94">
            <v>0.14443232188795829</v>
          </cell>
          <cell r="R94">
            <v>0.13950594116357326</v>
          </cell>
          <cell r="S94">
            <v>0.13536790988839037</v>
          </cell>
          <cell r="T94">
            <v>0.13117953671011881</v>
          </cell>
          <cell r="U94">
            <v>0.12729331595034915</v>
          </cell>
          <cell r="V94">
            <v>0.12488886417528912</v>
          </cell>
          <cell r="W94">
            <v>0.12061938801874915</v>
          </cell>
          <cell r="X94">
            <v>0.11883636647025286</v>
          </cell>
          <cell r="Y94">
            <v>0.11657312192889994</v>
          </cell>
          <cell r="Z94">
            <v>0.1144953410903027</v>
          </cell>
          <cell r="AA94">
            <v>0.11325216135755355</v>
          </cell>
          <cell r="AB94">
            <v>0.11187716343368584</v>
          </cell>
          <cell r="AC94">
            <v>0.11020635318352986</v>
          </cell>
          <cell r="AD94">
            <v>0.10911003930622239</v>
          </cell>
          <cell r="AE94">
            <v>0.10791660200284441</v>
          </cell>
          <cell r="AF94">
            <v>0.10653201404331525</v>
          </cell>
          <cell r="AG94">
            <v>0.10618661752962801</v>
          </cell>
        </row>
        <row r="95">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row>
        <row r="96">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row>
        <row r="97">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row>
        <row r="98">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row>
        <row r="99">
          <cell r="C99">
            <v>0.39986847261924846</v>
          </cell>
          <cell r="D99">
            <v>0.38946526376680685</v>
          </cell>
          <cell r="E99">
            <v>0.40111893145731858</v>
          </cell>
          <cell r="F99">
            <v>0.41233297322506651</v>
          </cell>
          <cell r="G99">
            <v>0.42406516743500638</v>
          </cell>
          <cell r="H99">
            <v>0.43576397026625407</v>
          </cell>
          <cell r="I99">
            <v>0.44757950822035669</v>
          </cell>
          <cell r="J99">
            <v>0.45926041001063</v>
          </cell>
          <cell r="K99">
            <v>0.47077086934287132</v>
          </cell>
          <cell r="L99">
            <v>0.48222959296045648</v>
          </cell>
          <cell r="M99">
            <v>0.49344845192983294</v>
          </cell>
          <cell r="N99">
            <v>0.50438917681021389</v>
          </cell>
          <cell r="O99">
            <v>0.51482786488672749</v>
          </cell>
          <cell r="P99">
            <v>0.52477631026834548</v>
          </cell>
          <cell r="Q99">
            <v>0.53387404247417969</v>
          </cell>
          <cell r="R99">
            <v>0.54256712948115282</v>
          </cell>
          <cell r="S99">
            <v>0.55072075201166826</v>
          </cell>
          <cell r="T99">
            <v>0.55801807021667582</v>
          </cell>
          <cell r="U99">
            <v>0.56475949319813779</v>
          </cell>
          <cell r="V99">
            <v>0.57063952493495929</v>
          </cell>
          <cell r="W99">
            <v>0.57581618821182323</v>
          </cell>
          <cell r="X99">
            <v>0.58038649685605237</v>
          </cell>
          <cell r="Y99">
            <v>0.58435823472089132</v>
          </cell>
          <cell r="Z99">
            <v>0.58787801480453616</v>
          </cell>
          <cell r="AA99">
            <v>0.59105106256102236</v>
          </cell>
          <cell r="AB99">
            <v>0.59393812729556883</v>
          </cell>
          <cell r="AC99">
            <v>0.59666902743861594</v>
          </cell>
          <cell r="AD99">
            <v>0.59924266745891452</v>
          </cell>
          <cell r="AE99">
            <v>0.6016607635094432</v>
          </cell>
          <cell r="AF99">
            <v>0.60402956214631665</v>
          </cell>
          <cell r="AG99">
            <v>0.60630899907543823</v>
          </cell>
        </row>
        <row r="100">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row>
        <row r="101">
          <cell r="C101">
            <v>8.5267364393184886E-2</v>
          </cell>
          <cell r="D101">
            <v>0.1119346885616254</v>
          </cell>
          <cell r="E101">
            <v>0.11252417173576862</v>
          </cell>
          <cell r="F101">
            <v>0.11405704492371511</v>
          </cell>
          <cell r="G101">
            <v>0.1155775610362908</v>
          </cell>
          <cell r="H101">
            <v>0.11738340922129918</v>
          </cell>
          <cell r="I101">
            <v>0.11923487632543847</v>
          </cell>
          <cell r="J101">
            <v>0.1211756453463632</v>
          </cell>
          <cell r="K101">
            <v>0.12324823726978168</v>
          </cell>
          <cell r="L101">
            <v>0.12535648550991327</v>
          </cell>
          <cell r="M101">
            <v>0.12745297129093167</v>
          </cell>
          <cell r="N101">
            <v>0.12954105027974491</v>
          </cell>
          <cell r="O101">
            <v>0.13149956154539538</v>
          </cell>
          <cell r="P101">
            <v>0.13343935218361069</v>
          </cell>
          <cell r="Q101">
            <v>0.13554422843809766</v>
          </cell>
          <cell r="R101">
            <v>0.13729312992362608</v>
          </cell>
          <cell r="S101">
            <v>0.13875791475097432</v>
          </cell>
          <cell r="T101">
            <v>0.14016967252746407</v>
          </cell>
          <cell r="U101">
            <v>0.14117608150865141</v>
          </cell>
          <cell r="V101">
            <v>0.14222285575427152</v>
          </cell>
          <cell r="W101">
            <v>0.14309072511920776</v>
          </cell>
          <cell r="X101">
            <v>0.14380422104281279</v>
          </cell>
          <cell r="Y101">
            <v>0.14442393933293415</v>
          </cell>
          <cell r="Z101">
            <v>0.14492537068195951</v>
          </cell>
          <cell r="AA101">
            <v>0.14536810779288153</v>
          </cell>
          <cell r="AB101">
            <v>0.14578254334664872</v>
          </cell>
          <cell r="AC101">
            <v>0.14611467339794726</v>
          </cell>
          <cell r="AD101">
            <v>0.14643493652220466</v>
          </cell>
          <cell r="AE101">
            <v>0.14677882487112706</v>
          </cell>
          <cell r="AF101">
            <v>0.14706728071879335</v>
          </cell>
          <cell r="AG101">
            <v>0.14743895948294258</v>
          </cell>
        </row>
        <row r="102">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row>
        <row r="103">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row>
        <row r="104">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row>
        <row r="105">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row>
      </sheetData>
      <sheetData sheetId="25">
        <row r="55">
          <cell r="B55">
            <v>76.810811366006817</v>
          </cell>
          <cell r="C55">
            <v>76.794105284811437</v>
          </cell>
          <cell r="D55">
            <v>75.133059979542367</v>
          </cell>
          <cell r="E55">
            <v>73.67082630743397</v>
          </cell>
          <cell r="F55">
            <v>72.193812941562186</v>
          </cell>
          <cell r="G55">
            <v>70.665012892278909</v>
          </cell>
          <cell r="H55">
            <v>69.321946586170796</v>
          </cell>
          <cell r="I55">
            <v>68.085921691956557</v>
          </cell>
          <cell r="J55">
            <v>66.906958711348352</v>
          </cell>
          <cell r="K55">
            <v>65.783603295438965</v>
          </cell>
          <cell r="L55">
            <v>64.712672883255166</v>
          </cell>
          <cell r="M55">
            <v>63.693305551803277</v>
          </cell>
          <cell r="N55">
            <v>62.717140600179476</v>
          </cell>
          <cell r="O55">
            <v>61.79335842027708</v>
          </cell>
          <cell r="P55">
            <v>60.886696339644196</v>
          </cell>
          <cell r="Q55">
            <v>60.017372277319808</v>
          </cell>
          <cell r="R55">
            <v>59.189361631438878</v>
          </cell>
          <cell r="S55">
            <v>58.399668216804471</v>
          </cell>
          <cell r="T55">
            <v>57.64667240425139</v>
          </cell>
          <cell r="U55">
            <v>56.92942068947697</v>
          </cell>
          <cell r="V55">
            <v>56.243801849112501</v>
          </cell>
          <cell r="W55">
            <v>55.591214318428001</v>
          </cell>
          <cell r="X55">
            <v>54.968780365688346</v>
          </cell>
          <cell r="Y55">
            <v>54.375159733350614</v>
          </cell>
          <cell r="Z55">
            <v>53.809578121238779</v>
          </cell>
          <cell r="AA55">
            <v>53.270461442596527</v>
          </cell>
          <cell r="AB55">
            <v>52.756268179253766</v>
          </cell>
          <cell r="AC55">
            <v>52.266460030556161</v>
          </cell>
          <cell r="AD55">
            <v>51.79927605137938</v>
          </cell>
          <cell r="AE55">
            <v>51.354403518886741</v>
          </cell>
          <cell r="AF55">
            <v>50.909959481242929</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30 Results_Old"/>
      <sheetName val="2030 Results"/>
      <sheetName val="Scenario Descriptions"/>
      <sheetName val="Control Levers &amp; Logit Outputs"/>
      <sheetName val="New Vehicles &amp; BEV Market Share"/>
      <sheetName val="EPS Emissions Results"/>
      <sheetName val="LDV Stock Calculations"/>
      <sheetName val="Results with Constant Policy"/>
      <sheetName val="Calculated Market Shares"/>
      <sheetName val="EV Subsidies"/>
      <sheetName val="Assumptions Summary"/>
      <sheetName val="Entities of Concern Calculation"/>
      <sheetName val="Mineral Incentive Calcs"/>
      <sheetName val="Average EV Battery kWh"/>
      <sheetName val="EPS Data_old"/>
      <sheetName val="EPS Data_new"/>
      <sheetName val="EV Income Sales Adjustment"/>
      <sheetName val="Vehicle Market Share by Income"/>
      <sheetName val="New Vehicle Purchase Prices"/>
      <sheetName val="Range Anxiety &amp; Charging Time"/>
      <sheetName val="Discounted Annual Costs"/>
      <sheetName val="Logit Function Inputs"/>
      <sheetName val="Vehicle Manufacturing Capacity"/>
      <sheetName val="MSRP Multiplier"/>
      <sheetName val="2021 Sales by Make and Model"/>
      <sheetName val="Baseline Calculations &gt;"/>
      <sheetName val="State Baseline "/>
      <sheetName val="Federal Baseline Calcs - BAU"/>
      <sheetName val="Federal Baseline Calcs - 1M cap"/>
      <sheetName val="PEV Sales by Manufacturer"/>
      <sheetName val="Sources"/>
      <sheetName val="2022-07-30 EV Incentive Market "/>
    </sheetNames>
    <sheetDataSet>
      <sheetData sheetId="0"/>
      <sheetData sheetId="1"/>
      <sheetData sheetId="2"/>
      <sheetData sheetId="3">
        <row r="5">
          <cell r="B5">
            <v>150000</v>
          </cell>
        </row>
        <row r="8">
          <cell r="B8" t="str">
            <v>A3</v>
          </cell>
        </row>
      </sheetData>
      <sheetData sheetId="4">
        <row r="20">
          <cell r="D20">
            <v>14050506.367305262</v>
          </cell>
        </row>
      </sheetData>
      <sheetData sheetId="5"/>
      <sheetData sheetId="6"/>
      <sheetData sheetId="7"/>
      <sheetData sheetId="8"/>
      <sheetData sheetId="9">
        <row r="16">
          <cell r="D16">
            <v>1368.5857570401329</v>
          </cell>
        </row>
      </sheetData>
      <sheetData sheetId="10">
        <row r="3">
          <cell r="E3">
            <v>1853123.7407577038</v>
          </cell>
        </row>
      </sheetData>
      <sheetData sheetId="11"/>
      <sheetData sheetId="12"/>
      <sheetData sheetId="13"/>
      <sheetData sheetId="14"/>
      <sheetData sheetId="15"/>
      <sheetData sheetId="16">
        <row r="10">
          <cell r="J10">
            <v>1.3623613666882177</v>
          </cell>
        </row>
      </sheetData>
      <sheetData sheetId="17"/>
      <sheetData sheetId="18">
        <row r="7">
          <cell r="D7">
            <v>43524.1</v>
          </cell>
        </row>
      </sheetData>
      <sheetData sheetId="19">
        <row r="4">
          <cell r="D4">
            <v>8086.3127588086063</v>
          </cell>
        </row>
      </sheetData>
      <sheetData sheetId="20">
        <row r="51">
          <cell r="D51">
            <v>18978.614016131036</v>
          </cell>
        </row>
      </sheetData>
      <sheetData sheetId="21">
        <row r="4">
          <cell r="D4">
            <v>0.33819829193917006</v>
          </cell>
        </row>
      </sheetData>
      <sheetData sheetId="22"/>
      <sheetData sheetId="23"/>
      <sheetData sheetId="24"/>
      <sheetData sheetId="25"/>
      <sheetData sheetId="26"/>
      <sheetData sheetId="27"/>
      <sheetData sheetId="28"/>
      <sheetData sheetId="29"/>
      <sheetData sheetId="30"/>
      <sheetData sheetId="3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conomy"/>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nsitivity analysi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s>
  <sheetFormatPr defaultColWidth="8.81640625" defaultRowHeight="14.5" x14ac:dyDescent="0.35"/>
  <cols>
    <col min="1" max="1" width="8.81640625" customWidth="1"/>
    <col min="2" max="2" width="56.453125" customWidth="1"/>
    <col min="3" max="3" width="14.453125" customWidth="1"/>
    <col min="4" max="4" width="59" customWidth="1"/>
    <col min="6" max="6" width="44" customWidth="1"/>
  </cols>
  <sheetData>
    <row r="1" spans="1:4" x14ac:dyDescent="0.35">
      <c r="A1" s="1" t="s">
        <v>13</v>
      </c>
    </row>
    <row r="3" spans="1:4" x14ac:dyDescent="0.35">
      <c r="A3" s="1" t="s">
        <v>14</v>
      </c>
      <c r="B3" s="2" t="s">
        <v>238</v>
      </c>
      <c r="D3" s="2" t="s">
        <v>239</v>
      </c>
    </row>
    <row r="4" spans="1:4" x14ac:dyDescent="0.35">
      <c r="B4" t="s">
        <v>12</v>
      </c>
      <c r="D4" t="s">
        <v>241</v>
      </c>
    </row>
    <row r="5" spans="1:4" x14ac:dyDescent="0.35">
      <c r="B5" s="6" t="s">
        <v>2457</v>
      </c>
      <c r="D5" s="6">
        <v>2020</v>
      </c>
    </row>
    <row r="6" spans="1:4" x14ac:dyDescent="0.35">
      <c r="B6" t="s">
        <v>2458</v>
      </c>
      <c r="D6" t="s">
        <v>242</v>
      </c>
    </row>
    <row r="7" spans="1:4" x14ac:dyDescent="0.35">
      <c r="B7" t="s">
        <v>1145</v>
      </c>
      <c r="D7" s="11" t="s">
        <v>243</v>
      </c>
    </row>
    <row r="8" spans="1:4" x14ac:dyDescent="0.35">
      <c r="B8" t="s">
        <v>1496</v>
      </c>
    </row>
    <row r="10" spans="1:4" x14ac:dyDescent="0.35">
      <c r="B10" s="2" t="s">
        <v>1219</v>
      </c>
    </row>
    <row r="11" spans="1:4" x14ac:dyDescent="0.35">
      <c r="B11" t="s">
        <v>1220</v>
      </c>
    </row>
    <row r="12" spans="1:4" x14ac:dyDescent="0.35">
      <c r="B12" s="6">
        <v>2019</v>
      </c>
    </row>
    <row r="13" spans="1:4" x14ac:dyDescent="0.35">
      <c r="B13" t="s">
        <v>1221</v>
      </c>
    </row>
    <row r="14" spans="1:4" x14ac:dyDescent="0.35">
      <c r="B14" s="30" t="s">
        <v>1165</v>
      </c>
    </row>
    <row r="15" spans="1:4" x14ac:dyDescent="0.35">
      <c r="B15" t="s">
        <v>1222</v>
      </c>
    </row>
    <row r="17" spans="2:4" x14ac:dyDescent="0.35">
      <c r="B17" s="13" t="s">
        <v>91</v>
      </c>
      <c r="D17" s="2" t="s">
        <v>1233</v>
      </c>
    </row>
    <row r="18" spans="2:4" x14ac:dyDescent="0.35">
      <c r="B18" s="12" t="s">
        <v>241</v>
      </c>
      <c r="D18" t="s">
        <v>241</v>
      </c>
    </row>
    <row r="19" spans="2:4" x14ac:dyDescent="0.35">
      <c r="B19" s="14">
        <v>2020</v>
      </c>
      <c r="D19" s="6">
        <v>2020</v>
      </c>
    </row>
    <row r="20" spans="2:4" x14ac:dyDescent="0.35">
      <c r="B20" t="s">
        <v>1229</v>
      </c>
      <c r="D20" t="s">
        <v>1227</v>
      </c>
    </row>
    <row r="21" spans="2:4" x14ac:dyDescent="0.35">
      <c r="B21" s="11" t="s">
        <v>1230</v>
      </c>
      <c r="D21" s="30" t="s">
        <v>1148</v>
      </c>
    </row>
    <row r="22" spans="2:4" x14ac:dyDescent="0.35">
      <c r="B22" s="12" t="s">
        <v>1231</v>
      </c>
      <c r="D22" t="s">
        <v>1228</v>
      </c>
    </row>
    <row r="24" spans="2:4" x14ac:dyDescent="0.35">
      <c r="B24" s="2" t="s">
        <v>1223</v>
      </c>
      <c r="D24" s="2" t="s">
        <v>1226</v>
      </c>
    </row>
    <row r="25" spans="2:4" x14ac:dyDescent="0.35">
      <c r="B25" t="s">
        <v>244</v>
      </c>
      <c r="D25" t="s">
        <v>241</v>
      </c>
    </row>
    <row r="26" spans="2:4" x14ac:dyDescent="0.35">
      <c r="B26" s="6">
        <v>2021</v>
      </c>
      <c r="D26" s="6">
        <v>2020</v>
      </c>
    </row>
    <row r="27" spans="2:4" x14ac:dyDescent="0.35">
      <c r="B27" t="s">
        <v>1224</v>
      </c>
      <c r="D27" t="s">
        <v>1227</v>
      </c>
    </row>
    <row r="28" spans="2:4" x14ac:dyDescent="0.35">
      <c r="B28" s="11" t="s">
        <v>1499</v>
      </c>
      <c r="D28" s="30" t="s">
        <v>1148</v>
      </c>
    </row>
    <row r="29" spans="2:4" x14ac:dyDescent="0.35">
      <c r="B29" t="s">
        <v>1225</v>
      </c>
      <c r="D29" t="s">
        <v>1228</v>
      </c>
    </row>
    <row r="30" spans="2:4" x14ac:dyDescent="0.35">
      <c r="B30" s="12"/>
    </row>
    <row r="31" spans="2:4" x14ac:dyDescent="0.35">
      <c r="B31" s="13" t="s">
        <v>7</v>
      </c>
    </row>
    <row r="32" spans="2:4" x14ac:dyDescent="0.35">
      <c r="B32" s="12" t="s">
        <v>83</v>
      </c>
    </row>
    <row r="33" spans="2:4" x14ac:dyDescent="0.35">
      <c r="B33" s="14">
        <v>2012</v>
      </c>
    </row>
    <row r="34" spans="2:4" x14ac:dyDescent="0.35">
      <c r="B34" s="12" t="s">
        <v>84</v>
      </c>
    </row>
    <row r="35" spans="2:4" ht="29" x14ac:dyDescent="0.35">
      <c r="B35" s="12" t="s">
        <v>85</v>
      </c>
    </row>
    <row r="36" spans="2:4" x14ac:dyDescent="0.35">
      <c r="B36" s="12"/>
    </row>
    <row r="37" spans="2:4" x14ac:dyDescent="0.35">
      <c r="B37" s="13" t="s">
        <v>1158</v>
      </c>
      <c r="D37" s="13" t="s">
        <v>1153</v>
      </c>
    </row>
    <row r="38" spans="2:4" x14ac:dyDescent="0.35">
      <c r="B38" s="12" t="s">
        <v>1161</v>
      </c>
      <c r="D38" s="12" t="s">
        <v>1156</v>
      </c>
    </row>
    <row r="39" spans="2:4" x14ac:dyDescent="0.35">
      <c r="B39" s="14">
        <v>2019</v>
      </c>
      <c r="D39" s="14">
        <v>2012</v>
      </c>
    </row>
    <row r="40" spans="2:4" ht="29" x14ac:dyDescent="0.35">
      <c r="B40" s="12" t="s">
        <v>1162</v>
      </c>
      <c r="D40" s="12" t="s">
        <v>1157</v>
      </c>
    </row>
    <row r="41" spans="2:4" ht="43.5" x14ac:dyDescent="0.35">
      <c r="B41" s="12" t="s">
        <v>1159</v>
      </c>
      <c r="D41" s="12" t="s">
        <v>1155</v>
      </c>
    </row>
    <row r="42" spans="2:4" x14ac:dyDescent="0.35">
      <c r="B42" s="12" t="s">
        <v>1160</v>
      </c>
      <c r="D42" s="12" t="s">
        <v>1154</v>
      </c>
    </row>
    <row r="43" spans="2:4" x14ac:dyDescent="0.35">
      <c r="B43" s="12"/>
    </row>
    <row r="44" spans="2:4" x14ac:dyDescent="0.35">
      <c r="B44" s="2" t="s">
        <v>9</v>
      </c>
    </row>
    <row r="45" spans="2:4" x14ac:dyDescent="0.35">
      <c r="B45" s="5" t="s">
        <v>135</v>
      </c>
    </row>
    <row r="47" spans="2:4" x14ac:dyDescent="0.35">
      <c r="B47" s="13" t="s">
        <v>10</v>
      </c>
    </row>
    <row r="48" spans="2:4" x14ac:dyDescent="0.35">
      <c r="B48" s="12" t="s">
        <v>86</v>
      </c>
    </row>
    <row r="49" spans="1:3" x14ac:dyDescent="0.35">
      <c r="B49" s="14">
        <v>2016</v>
      </c>
    </row>
    <row r="50" spans="1:3" x14ac:dyDescent="0.35">
      <c r="B50" s="12" t="s">
        <v>87</v>
      </c>
    </row>
    <row r="51" spans="1:3" ht="29" x14ac:dyDescent="0.35">
      <c r="B51" s="24" t="s">
        <v>88</v>
      </c>
    </row>
    <row r="53" spans="1:3" x14ac:dyDescent="0.35">
      <c r="A53" s="1" t="s">
        <v>5</v>
      </c>
    </row>
    <row r="54" spans="1:3" x14ac:dyDescent="0.35">
      <c r="A54" s="1"/>
    </row>
    <row r="55" spans="1:3" x14ac:dyDescent="0.35">
      <c r="A55" s="75" t="s">
        <v>1507</v>
      </c>
      <c r="B55" s="74"/>
      <c r="C55" s="74"/>
    </row>
    <row r="56" spans="1:3" x14ac:dyDescent="0.35">
      <c r="A56" s="77" t="s">
        <v>1511</v>
      </c>
      <c r="B56" s="77"/>
      <c r="C56" s="76"/>
    </row>
    <row r="57" spans="1:3" x14ac:dyDescent="0.35">
      <c r="A57" s="77" t="s">
        <v>1512</v>
      </c>
      <c r="B57" s="76"/>
      <c r="C57" s="76"/>
    </row>
    <row r="58" spans="1:3" x14ac:dyDescent="0.35">
      <c r="A58" s="78" t="s">
        <v>1508</v>
      </c>
      <c r="B58" s="79"/>
      <c r="C58" s="79"/>
    </row>
    <row r="59" spans="1:3" x14ac:dyDescent="0.35">
      <c r="A59" s="78" t="s">
        <v>1513</v>
      </c>
      <c r="B59" s="79"/>
      <c r="C59" s="79"/>
    </row>
    <row r="60" spans="1:3" x14ac:dyDescent="0.35">
      <c r="A60" s="77" t="s">
        <v>1514</v>
      </c>
      <c r="B60" s="77"/>
      <c r="C60" s="77"/>
    </row>
    <row r="61" spans="1:3" x14ac:dyDescent="0.35">
      <c r="A61" s="77" t="s">
        <v>1509</v>
      </c>
      <c r="B61" s="77"/>
      <c r="C61" s="77"/>
    </row>
    <row r="62" spans="1:3" x14ac:dyDescent="0.35">
      <c r="A62" s="77" t="s">
        <v>1510</v>
      </c>
      <c r="B62" s="77"/>
      <c r="C62" s="76"/>
    </row>
    <row r="63" spans="1:3" x14ac:dyDescent="0.35">
      <c r="A63" s="77"/>
      <c r="B63" s="77"/>
      <c r="C63" s="76"/>
    </row>
    <row r="64" spans="1:3" x14ac:dyDescent="0.35">
      <c r="A64" t="s">
        <v>15</v>
      </c>
    </row>
    <row r="65" spans="1:1" x14ac:dyDescent="0.35">
      <c r="A65" t="s">
        <v>16</v>
      </c>
    </row>
    <row r="66" spans="1:1" x14ac:dyDescent="0.35">
      <c r="A66" t="s">
        <v>17</v>
      </c>
    </row>
    <row r="68" spans="1:1" x14ac:dyDescent="0.35">
      <c r="A68" s="1" t="s">
        <v>222</v>
      </c>
    </row>
    <row r="69" spans="1:1" x14ac:dyDescent="0.35">
      <c r="A69" t="s">
        <v>190</v>
      </c>
    </row>
    <row r="70" spans="1:1" x14ac:dyDescent="0.35">
      <c r="A70" t="s">
        <v>1497</v>
      </c>
    </row>
    <row r="71" spans="1:1" x14ac:dyDescent="0.35">
      <c r="A71" t="s">
        <v>1498</v>
      </c>
    </row>
    <row r="72" spans="1:1" x14ac:dyDescent="0.35">
      <c r="A72" t="s">
        <v>154</v>
      </c>
    </row>
    <row r="73" spans="1:1" x14ac:dyDescent="0.35">
      <c r="A73" t="s">
        <v>155</v>
      </c>
    </row>
    <row r="75" spans="1:1" x14ac:dyDescent="0.35">
      <c r="A75" t="s">
        <v>35</v>
      </c>
    </row>
    <row r="76" spans="1:1" x14ac:dyDescent="0.35">
      <c r="A76" t="s">
        <v>36</v>
      </c>
    </row>
    <row r="77" spans="1:1" x14ac:dyDescent="0.35">
      <c r="A77" t="s">
        <v>197</v>
      </c>
    </row>
    <row r="78" spans="1:1" x14ac:dyDescent="0.35">
      <c r="A78" t="s">
        <v>198</v>
      </c>
    </row>
    <row r="80" spans="1:1" x14ac:dyDescent="0.35">
      <c r="A80" s="1" t="s">
        <v>224</v>
      </c>
    </row>
    <row r="81" spans="1:1" x14ac:dyDescent="0.35">
      <c r="A81" s="31" t="s">
        <v>1232</v>
      </c>
    </row>
    <row r="82" spans="1:1" x14ac:dyDescent="0.35">
      <c r="A82" s="31" t="s">
        <v>1240</v>
      </c>
    </row>
    <row r="83" spans="1:1" x14ac:dyDescent="0.35">
      <c r="A83" s="31" t="s">
        <v>1241</v>
      </c>
    </row>
    <row r="84" spans="1:1" x14ac:dyDescent="0.35">
      <c r="A84" s="31" t="s">
        <v>1242</v>
      </c>
    </row>
    <row r="85" spans="1:1" x14ac:dyDescent="0.35">
      <c r="A85" s="31"/>
    </row>
    <row r="86" spans="1:1" x14ac:dyDescent="0.35">
      <c r="A86" s="1" t="s">
        <v>6</v>
      </c>
    </row>
    <row r="87" spans="1:1" x14ac:dyDescent="0.35">
      <c r="A87" t="s">
        <v>1234</v>
      </c>
    </row>
    <row r="88" spans="1:1" x14ac:dyDescent="0.35">
      <c r="A88" t="s">
        <v>1235</v>
      </c>
    </row>
    <row r="89" spans="1:1" x14ac:dyDescent="0.35">
      <c r="A89" t="s">
        <v>1236</v>
      </c>
    </row>
    <row r="90" spans="1:1" x14ac:dyDescent="0.35">
      <c r="A90" t="s">
        <v>1243</v>
      </c>
    </row>
    <row r="91" spans="1:1" x14ac:dyDescent="0.35">
      <c r="A91" t="s">
        <v>1244</v>
      </c>
    </row>
    <row r="92" spans="1:1" x14ac:dyDescent="0.35">
      <c r="A92" t="s">
        <v>1245</v>
      </c>
    </row>
    <row r="94" spans="1:1" x14ac:dyDescent="0.35">
      <c r="A94" s="1" t="s">
        <v>7</v>
      </c>
    </row>
    <row r="95" spans="1:1" x14ac:dyDescent="0.35">
      <c r="A95" t="s">
        <v>81</v>
      </c>
    </row>
    <row r="96" spans="1:1" x14ac:dyDescent="0.35">
      <c r="A96" t="s">
        <v>82</v>
      </c>
    </row>
    <row r="97" spans="1:1" x14ac:dyDescent="0.35">
      <c r="A97" t="s">
        <v>90</v>
      </c>
    </row>
    <row r="98" spans="1:1" x14ac:dyDescent="0.35">
      <c r="A98" t="s">
        <v>232</v>
      </c>
    </row>
    <row r="99" spans="1:1" x14ac:dyDescent="0.35">
      <c r="A99" t="s">
        <v>233</v>
      </c>
    </row>
    <row r="101" spans="1:1" x14ac:dyDescent="0.35">
      <c r="A101" s="1" t="s">
        <v>8</v>
      </c>
    </row>
    <row r="102" spans="1:1" x14ac:dyDescent="0.35">
      <c r="A102" t="s">
        <v>89</v>
      </c>
    </row>
    <row r="103" spans="1:1" x14ac:dyDescent="0.35">
      <c r="A103" t="s">
        <v>1237</v>
      </c>
    </row>
    <row r="104" spans="1:1" x14ac:dyDescent="0.35">
      <c r="A104" t="s">
        <v>1238</v>
      </c>
    </row>
    <row r="105" spans="1:1" x14ac:dyDescent="0.35">
      <c r="A105" t="s">
        <v>1239</v>
      </c>
    </row>
    <row r="107" spans="1:1" x14ac:dyDescent="0.35">
      <c r="A107" s="1" t="s">
        <v>132</v>
      </c>
    </row>
    <row r="108" spans="1:1" x14ac:dyDescent="0.35">
      <c r="A108" t="s">
        <v>131</v>
      </c>
    </row>
    <row r="110" spans="1:1" x14ac:dyDescent="0.35">
      <c r="A110" s="1" t="s">
        <v>93</v>
      </c>
    </row>
    <row r="111" spans="1:1" x14ac:dyDescent="0.35">
      <c r="A111" t="s">
        <v>131</v>
      </c>
    </row>
    <row r="113" spans="1:2" x14ac:dyDescent="0.35">
      <c r="A113" s="1" t="s">
        <v>10</v>
      </c>
    </row>
    <row r="114" spans="1:2" x14ac:dyDescent="0.35">
      <c r="A114" t="s">
        <v>151</v>
      </c>
    </row>
    <row r="115" spans="1:2" x14ac:dyDescent="0.35">
      <c r="A115" t="s">
        <v>152</v>
      </c>
    </row>
    <row r="116" spans="1:2" x14ac:dyDescent="0.35">
      <c r="A116" t="s">
        <v>153</v>
      </c>
    </row>
    <row r="118" spans="1:2" x14ac:dyDescent="0.35">
      <c r="A118" s="1" t="s">
        <v>74</v>
      </c>
    </row>
    <row r="119" spans="1:2" x14ac:dyDescent="0.35">
      <c r="A119" t="s">
        <v>75</v>
      </c>
    </row>
    <row r="120" spans="1:2" x14ac:dyDescent="0.35">
      <c r="A120" t="s">
        <v>76</v>
      </c>
    </row>
    <row r="121" spans="1:2" x14ac:dyDescent="0.35">
      <c r="A121" t="s">
        <v>77</v>
      </c>
      <c r="B121" t="s">
        <v>79</v>
      </c>
    </row>
    <row r="122" spans="1:2" x14ac:dyDescent="0.35">
      <c r="A122" t="s">
        <v>78</v>
      </c>
      <c r="B122" t="s">
        <v>80</v>
      </c>
    </row>
    <row r="123" spans="1:2" x14ac:dyDescent="0.35">
      <c r="A123">
        <v>0.98699999999999999</v>
      </c>
      <c r="B123" t="s">
        <v>247</v>
      </c>
    </row>
    <row r="124" spans="1:2" x14ac:dyDescent="0.35">
      <c r="A124">
        <v>0.95299999999999996</v>
      </c>
      <c r="B124" t="s">
        <v>246</v>
      </c>
    </row>
    <row r="125" spans="1:2" x14ac:dyDescent="0.35">
      <c r="A125" s="17">
        <v>0.93665959530026111</v>
      </c>
      <c r="B125" t="s">
        <v>245</v>
      </c>
    </row>
    <row r="126" spans="1:2" x14ac:dyDescent="0.35">
      <c r="A126" s="17">
        <v>0.91400000000000003</v>
      </c>
      <c r="B126" t="s">
        <v>248</v>
      </c>
    </row>
    <row r="127" spans="1:2" x14ac:dyDescent="0.35">
      <c r="A127" s="17">
        <v>0.89805481563188172</v>
      </c>
      <c r="B127" t="s">
        <v>249</v>
      </c>
    </row>
    <row r="128" spans="1:2" x14ac:dyDescent="0.35">
      <c r="A128" s="17">
        <v>0.88711067149387013</v>
      </c>
      <c r="B128" t="s">
        <v>1146</v>
      </c>
    </row>
    <row r="129" spans="1:3" x14ac:dyDescent="0.35">
      <c r="A129" s="17">
        <v>0.84730412960844359</v>
      </c>
      <c r="B129" t="s">
        <v>2455</v>
      </c>
    </row>
    <row r="130" spans="1:3" x14ac:dyDescent="0.35">
      <c r="A130" t="s">
        <v>34</v>
      </c>
    </row>
    <row r="133" spans="1:3" x14ac:dyDescent="0.35">
      <c r="A133" t="s">
        <v>2460</v>
      </c>
      <c r="B133" s="25">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activeCell="E10" sqref="E10"/>
    </sheetView>
  </sheetViews>
  <sheetFormatPr defaultColWidth="9.1796875" defaultRowHeight="14.5" x14ac:dyDescent="0.35"/>
  <sheetData>
    <row r="1" spans="1:36" x14ac:dyDescent="0.35">
      <c r="A1" t="s">
        <v>1397</v>
      </c>
    </row>
    <row r="2" spans="1:36" x14ac:dyDescent="0.35">
      <c r="A2" t="s">
        <v>2462</v>
      </c>
    </row>
    <row r="3" spans="1:36" x14ac:dyDescent="0.35">
      <c r="A3" t="s">
        <v>2463</v>
      </c>
    </row>
    <row r="4" spans="1:36" x14ac:dyDescent="0.35">
      <c r="A4" t="s">
        <v>253</v>
      </c>
    </row>
    <row r="5" spans="1:36" x14ac:dyDescent="0.3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35">
      <c r="A6" t="s">
        <v>1394</v>
      </c>
      <c r="C6" t="s">
        <v>2465</v>
      </c>
    </row>
    <row r="7" spans="1:36" x14ac:dyDescent="0.35">
      <c r="A7" t="s">
        <v>256</v>
      </c>
      <c r="C7" t="s">
        <v>2466</v>
      </c>
    </row>
    <row r="8" spans="1:36" x14ac:dyDescent="0.35">
      <c r="A8" t="s">
        <v>257</v>
      </c>
      <c r="B8" t="s">
        <v>2467</v>
      </c>
      <c r="C8" t="s">
        <v>2468</v>
      </c>
      <c r="D8" t="s">
        <v>1255</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35">
      <c r="A9" t="s">
        <v>259</v>
      </c>
      <c r="B9" t="s">
        <v>2469</v>
      </c>
      <c r="C9" t="s">
        <v>2470</v>
      </c>
      <c r="D9" t="s">
        <v>1255</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35">
      <c r="A10" t="s">
        <v>261</v>
      </c>
      <c r="B10" t="s">
        <v>2471</v>
      </c>
      <c r="C10" t="s">
        <v>2472</v>
      </c>
      <c r="D10" t="s">
        <v>1255</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35">
      <c r="A11" t="s">
        <v>263</v>
      </c>
      <c r="C11" t="s">
        <v>2473</v>
      </c>
    </row>
    <row r="12" spans="1:36" x14ac:dyDescent="0.35">
      <c r="A12" t="s">
        <v>264</v>
      </c>
      <c r="B12" t="s">
        <v>2474</v>
      </c>
      <c r="C12" t="s">
        <v>2475</v>
      </c>
      <c r="D12" t="s">
        <v>1255</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35">
      <c r="A13" t="s">
        <v>24</v>
      </c>
      <c r="B13" t="s">
        <v>2476</v>
      </c>
      <c r="C13" t="s">
        <v>2477</v>
      </c>
      <c r="D13" t="s">
        <v>1255</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35">
      <c r="A14" t="s">
        <v>23</v>
      </c>
      <c r="B14" t="s">
        <v>2478</v>
      </c>
      <c r="C14" t="s">
        <v>2479</v>
      </c>
      <c r="D14" t="s">
        <v>1255</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35">
      <c r="A15" t="s">
        <v>200</v>
      </c>
      <c r="B15" t="s">
        <v>2480</v>
      </c>
      <c r="C15" t="s">
        <v>2481</v>
      </c>
      <c r="D15" t="s">
        <v>1255</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35">
      <c r="A16" t="s">
        <v>2221</v>
      </c>
      <c r="B16" t="s">
        <v>2482</v>
      </c>
      <c r="C16" t="s">
        <v>2483</v>
      </c>
      <c r="D16" t="s">
        <v>1255</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35">
      <c r="A17" t="s">
        <v>2238</v>
      </c>
      <c r="B17" t="s">
        <v>2484</v>
      </c>
      <c r="C17" t="s">
        <v>2485</v>
      </c>
      <c r="D17" t="s">
        <v>1255</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35">
      <c r="A18" t="s">
        <v>271</v>
      </c>
      <c r="B18" t="s">
        <v>2486</v>
      </c>
      <c r="C18" t="s">
        <v>2487</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35">
      <c r="A19" t="s">
        <v>273</v>
      </c>
      <c r="B19" t="s">
        <v>2488</v>
      </c>
      <c r="C19" t="s">
        <v>2489</v>
      </c>
      <c r="D19" t="s">
        <v>1255</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35">
      <c r="A20" t="s">
        <v>275</v>
      </c>
      <c r="B20" t="s">
        <v>2490</v>
      </c>
      <c r="C20" t="s">
        <v>2491</v>
      </c>
      <c r="D20" t="s">
        <v>1255</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35">
      <c r="A21" t="s">
        <v>277</v>
      </c>
      <c r="B21" t="s">
        <v>2492</v>
      </c>
      <c r="C21" t="s">
        <v>2493</v>
      </c>
      <c r="D21" t="s">
        <v>1255</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35">
      <c r="A22" t="s">
        <v>279</v>
      </c>
      <c r="B22" t="s">
        <v>2494</v>
      </c>
      <c r="C22" t="s">
        <v>2495</v>
      </c>
      <c r="D22" t="s">
        <v>1255</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35">
      <c r="A23" t="s">
        <v>281</v>
      </c>
      <c r="B23" t="s">
        <v>2494</v>
      </c>
      <c r="C23" t="s">
        <v>2496</v>
      </c>
      <c r="D23" t="s">
        <v>1255</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35">
      <c r="A24" t="s">
        <v>20</v>
      </c>
      <c r="B24" t="s">
        <v>2497</v>
      </c>
      <c r="C24" t="s">
        <v>2498</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35">
      <c r="A25" t="s">
        <v>19</v>
      </c>
      <c r="B25" t="s">
        <v>2499</v>
      </c>
      <c r="C25" t="s">
        <v>2500</v>
      </c>
      <c r="D25" t="s">
        <v>1255</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35">
      <c r="A26" t="s">
        <v>285</v>
      </c>
      <c r="B26" t="s">
        <v>2501</v>
      </c>
      <c r="C26" t="s">
        <v>2502</v>
      </c>
      <c r="D26" t="s">
        <v>1255</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35">
      <c r="A27" t="s">
        <v>1355</v>
      </c>
      <c r="B27" t="s">
        <v>2503</v>
      </c>
      <c r="C27" t="s">
        <v>2504</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35">
      <c r="A28" t="s">
        <v>1352</v>
      </c>
      <c r="B28" t="s">
        <v>2505</v>
      </c>
      <c r="C28" t="s">
        <v>2506</v>
      </c>
      <c r="D28" t="s">
        <v>1255</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35">
      <c r="A29" t="s">
        <v>1349</v>
      </c>
      <c r="C29" t="s">
        <v>2507</v>
      </c>
    </row>
    <row r="30" spans="1:36" x14ac:dyDescent="0.35">
      <c r="A30" t="s">
        <v>289</v>
      </c>
      <c r="C30" t="s">
        <v>2508</v>
      </c>
    </row>
    <row r="31" spans="1:36" x14ac:dyDescent="0.35">
      <c r="A31" t="s">
        <v>257</v>
      </c>
      <c r="B31" t="s">
        <v>2509</v>
      </c>
      <c r="C31" t="s">
        <v>2510</v>
      </c>
      <c r="D31" t="s">
        <v>1255</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35">
      <c r="A32" t="s">
        <v>259</v>
      </c>
      <c r="B32" t="s">
        <v>2511</v>
      </c>
      <c r="C32" t="s">
        <v>2512</v>
      </c>
      <c r="D32" t="s">
        <v>1255</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35">
      <c r="A33" t="s">
        <v>292</v>
      </c>
      <c r="B33" t="s">
        <v>2513</v>
      </c>
      <c r="C33" t="s">
        <v>2514</v>
      </c>
      <c r="D33" t="s">
        <v>1255</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35">
      <c r="A34" t="s">
        <v>294</v>
      </c>
      <c r="C34" t="s">
        <v>2515</v>
      </c>
    </row>
    <row r="35" spans="1:36" x14ac:dyDescent="0.35">
      <c r="A35" t="s">
        <v>264</v>
      </c>
      <c r="B35" t="s">
        <v>2516</v>
      </c>
      <c r="C35" t="s">
        <v>2517</v>
      </c>
      <c r="D35" t="s">
        <v>1255</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35">
      <c r="A36" t="s">
        <v>24</v>
      </c>
      <c r="B36" t="s">
        <v>2518</v>
      </c>
      <c r="C36" t="s">
        <v>2519</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35">
      <c r="A37" t="s">
        <v>23</v>
      </c>
      <c r="B37" t="s">
        <v>2520</v>
      </c>
      <c r="C37" t="s">
        <v>2521</v>
      </c>
      <c r="D37" t="s">
        <v>1255</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35">
      <c r="A38" t="s">
        <v>200</v>
      </c>
      <c r="B38" t="s">
        <v>2522</v>
      </c>
      <c r="C38" t="s">
        <v>2523</v>
      </c>
      <c r="D38" t="s">
        <v>1255</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35">
      <c r="A39" t="s">
        <v>2221</v>
      </c>
      <c r="B39" t="s">
        <v>2524</v>
      </c>
      <c r="C39" t="s">
        <v>2525</v>
      </c>
      <c r="D39" t="s">
        <v>1255</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35">
      <c r="A40" t="s">
        <v>2238</v>
      </c>
      <c r="B40" t="s">
        <v>2526</v>
      </c>
      <c r="C40" t="s">
        <v>2527</v>
      </c>
      <c r="D40" t="s">
        <v>1255</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35">
      <c r="A41" t="s">
        <v>271</v>
      </c>
      <c r="B41" t="s">
        <v>2528</v>
      </c>
      <c r="C41" t="s">
        <v>2529</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35">
      <c r="A42" t="s">
        <v>273</v>
      </c>
      <c r="B42" t="s">
        <v>2530</v>
      </c>
      <c r="C42" t="s">
        <v>2531</v>
      </c>
      <c r="D42" t="s">
        <v>1255</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35">
      <c r="A43" t="s">
        <v>275</v>
      </c>
      <c r="B43" t="s">
        <v>2532</v>
      </c>
      <c r="C43" t="s">
        <v>2533</v>
      </c>
      <c r="D43" t="s">
        <v>1255</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35">
      <c r="A44" t="s">
        <v>277</v>
      </c>
      <c r="B44" t="s">
        <v>2534</v>
      </c>
      <c r="C44" t="s">
        <v>2535</v>
      </c>
      <c r="D44" t="s">
        <v>1255</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35">
      <c r="A45" t="s">
        <v>279</v>
      </c>
      <c r="B45" t="s">
        <v>2536</v>
      </c>
      <c r="C45" t="s">
        <v>2537</v>
      </c>
      <c r="D45" t="s">
        <v>1255</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35">
      <c r="A46" t="s">
        <v>281</v>
      </c>
      <c r="B46" t="s">
        <v>2538</v>
      </c>
      <c r="C46" t="s">
        <v>2539</v>
      </c>
      <c r="D46" t="s">
        <v>1255</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35">
      <c r="A47" t="s">
        <v>20</v>
      </c>
      <c r="B47" t="s">
        <v>2540</v>
      </c>
      <c r="C47" t="s">
        <v>2541</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35">
      <c r="A48" t="s">
        <v>19</v>
      </c>
      <c r="B48" t="s">
        <v>2542</v>
      </c>
      <c r="C48" t="s">
        <v>2543</v>
      </c>
      <c r="D48" t="s">
        <v>1255</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35">
      <c r="A49" t="s">
        <v>309</v>
      </c>
      <c r="B49" t="s">
        <v>2544</v>
      </c>
      <c r="C49" t="s">
        <v>2545</v>
      </c>
      <c r="D49" t="s">
        <v>1255</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35">
      <c r="A50" t="s">
        <v>1309</v>
      </c>
      <c r="B50" t="s">
        <v>2546</v>
      </c>
      <c r="C50" t="s">
        <v>2547</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35">
      <c r="A51" t="s">
        <v>1306</v>
      </c>
      <c r="B51" t="s">
        <v>2548</v>
      </c>
      <c r="C51" t="s">
        <v>2549</v>
      </c>
      <c r="D51" t="s">
        <v>1255</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35">
      <c r="A52" t="s">
        <v>1303</v>
      </c>
      <c r="B52" t="s">
        <v>2550</v>
      </c>
      <c r="C52" t="s">
        <v>2551</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35">
      <c r="A53" t="s">
        <v>1300</v>
      </c>
      <c r="B53" t="s">
        <v>2552</v>
      </c>
      <c r="C53" t="s">
        <v>2553</v>
      </c>
      <c r="D53" t="s">
        <v>1255</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35">
      <c r="A54" t="s">
        <v>1297</v>
      </c>
      <c r="B54" t="s">
        <v>2554</v>
      </c>
      <c r="C54" t="s">
        <v>2555</v>
      </c>
      <c r="D54" t="s">
        <v>1255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35">
      <c r="A55" t="s">
        <v>1294</v>
      </c>
      <c r="B55" t="s">
        <v>1293</v>
      </c>
      <c r="D55" t="s">
        <v>2556</v>
      </c>
    </row>
    <row r="56" spans="1:36" x14ac:dyDescent="0.35">
      <c r="A56" t="s">
        <v>1291</v>
      </c>
      <c r="B56" t="s">
        <v>2557</v>
      </c>
      <c r="C56" t="s">
        <v>2558</v>
      </c>
      <c r="D56" t="s">
        <v>1255</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35">
      <c r="A57" t="s">
        <v>1288</v>
      </c>
      <c r="B57" t="s">
        <v>2559</v>
      </c>
      <c r="C57" t="s">
        <v>2560</v>
      </c>
      <c r="D57" t="s">
        <v>1255</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35">
      <c r="A58" t="s">
        <v>1285</v>
      </c>
      <c r="B58" t="s">
        <v>2561</v>
      </c>
      <c r="C58" t="s">
        <v>2562</v>
      </c>
      <c r="D58" t="s">
        <v>1255</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35">
      <c r="A59" t="s">
        <v>1282</v>
      </c>
      <c r="B59" t="s">
        <v>2563</v>
      </c>
      <c r="C59" t="s">
        <v>2564</v>
      </c>
      <c r="D59" t="s">
        <v>1255</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35">
      <c r="A60" t="s">
        <v>1279</v>
      </c>
      <c r="B60" t="s">
        <v>2565</v>
      </c>
      <c r="C60" t="s">
        <v>2566</v>
      </c>
      <c r="D60" t="s">
        <v>1255</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35">
      <c r="A61" t="s">
        <v>1276</v>
      </c>
      <c r="B61" t="s">
        <v>2567</v>
      </c>
      <c r="C61" t="s">
        <v>2568</v>
      </c>
      <c r="D61" t="s">
        <v>1255</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35">
      <c r="A62" t="s">
        <v>1273</v>
      </c>
      <c r="B62" t="s">
        <v>2569</v>
      </c>
      <c r="C62" t="s">
        <v>2570</v>
      </c>
      <c r="D62" t="s">
        <v>1255</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35">
      <c r="A63" t="s">
        <v>1270</v>
      </c>
      <c r="B63" t="s">
        <v>2571</v>
      </c>
      <c r="C63" t="s">
        <v>2572</v>
      </c>
      <c r="D63" t="s">
        <v>1255</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35">
      <c r="A64" t="s">
        <v>1267</v>
      </c>
      <c r="B64" t="s">
        <v>2573</v>
      </c>
      <c r="C64" t="s">
        <v>2574</v>
      </c>
      <c r="D64" t="s">
        <v>1255</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35">
      <c r="A65" t="s">
        <v>1264</v>
      </c>
      <c r="B65" t="s">
        <v>2575</v>
      </c>
      <c r="C65" t="s">
        <v>2576</v>
      </c>
      <c r="D65" t="s">
        <v>1255</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35">
      <c r="A66" t="s">
        <v>1261</v>
      </c>
      <c r="B66" t="s">
        <v>2577</v>
      </c>
      <c r="C66" t="s">
        <v>2578</v>
      </c>
      <c r="D66" t="s">
        <v>1255</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35">
      <c r="A67" t="s">
        <v>1258</v>
      </c>
      <c r="B67" t="s">
        <v>2579</v>
      </c>
      <c r="C67" t="s">
        <v>2580</v>
      </c>
      <c r="D67" t="s">
        <v>1255</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E10" sqref="E10"/>
    </sheetView>
  </sheetViews>
  <sheetFormatPr defaultRowHeight="14.5" x14ac:dyDescent="0.35"/>
  <cols>
    <col min="1" max="1" width="21.453125" hidden="1" customWidth="1"/>
    <col min="2" max="2" width="46.7265625" customWidth="1"/>
  </cols>
  <sheetData>
    <row r="1" spans="1:33" ht="15" customHeight="1" thickBot="1" x14ac:dyDescent="0.4">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35"/>
    <row r="3" spans="1:33" ht="15" customHeight="1" x14ac:dyDescent="0.35">
      <c r="C3" s="81" t="s">
        <v>1516</v>
      </c>
      <c r="D3" s="81" t="s">
        <v>1517</v>
      </c>
      <c r="E3" s="82"/>
      <c r="F3" s="82"/>
      <c r="G3" s="82"/>
    </row>
    <row r="4" spans="1:33" ht="15" customHeight="1" x14ac:dyDescent="0.35">
      <c r="C4" s="81" t="s">
        <v>1518</v>
      </c>
      <c r="D4" s="81" t="s">
        <v>1519</v>
      </c>
      <c r="E4" s="82"/>
      <c r="F4" s="82"/>
      <c r="G4" s="81" t="s">
        <v>1520</v>
      </c>
    </row>
    <row r="5" spans="1:33" ht="15" customHeight="1" x14ac:dyDescent="0.35">
      <c r="C5" s="81" t="s">
        <v>1521</v>
      </c>
      <c r="D5" s="81" t="s">
        <v>1522</v>
      </c>
      <c r="E5" s="82"/>
      <c r="F5" s="82"/>
      <c r="G5" s="82"/>
    </row>
    <row r="6" spans="1:33" ht="15" customHeight="1" x14ac:dyDescent="0.35">
      <c r="C6" s="81" t="s">
        <v>1523</v>
      </c>
      <c r="D6" s="82"/>
      <c r="E6" s="81" t="s">
        <v>1524</v>
      </c>
      <c r="F6" s="82"/>
      <c r="G6" s="82"/>
    </row>
    <row r="7" spans="1:33" ht="12" customHeight="1" x14ac:dyDescent="0.35"/>
    <row r="8" spans="1:33" ht="12" customHeight="1" x14ac:dyDescent="0.35"/>
    <row r="9" spans="1:33" ht="12" customHeight="1" x14ac:dyDescent="0.35"/>
    <row r="10" spans="1:33" ht="15" customHeight="1" x14ac:dyDescent="0.35">
      <c r="A10" s="83" t="s">
        <v>1525</v>
      </c>
      <c r="B10" s="84" t="s">
        <v>1526</v>
      </c>
      <c r="AG10" s="85" t="s">
        <v>1527</v>
      </c>
    </row>
    <row r="11" spans="1:33" ht="15" customHeight="1" x14ac:dyDescent="0.35">
      <c r="B11" s="80" t="s">
        <v>1528</v>
      </c>
      <c r="AG11" s="85" t="s">
        <v>1529</v>
      </c>
    </row>
    <row r="12" spans="1:33" ht="15" customHeight="1" x14ac:dyDescent="0.3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4">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35">
      <c r="AG14" s="87"/>
    </row>
    <row r="15" spans="1:33" ht="15" customHeight="1" x14ac:dyDescent="0.35">
      <c r="B15" s="35" t="s">
        <v>1533</v>
      </c>
    </row>
    <row r="16" spans="1:33" ht="15" customHeight="1" x14ac:dyDescent="0.35">
      <c r="B16" s="35" t="s">
        <v>1534</v>
      </c>
    </row>
    <row r="17" spans="1:33" ht="15" customHeight="1" x14ac:dyDescent="0.35">
      <c r="A17" s="83" t="s">
        <v>1535</v>
      </c>
      <c r="B17" s="88" t="s">
        <v>1536</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35">
      <c r="A18" s="83" t="s">
        <v>1537</v>
      </c>
      <c r="B18" s="88" t="s">
        <v>1538</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35">
      <c r="A19" s="83" t="s">
        <v>1539</v>
      </c>
      <c r="B19" s="88" t="s">
        <v>1540</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3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3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35">
      <c r="A22" s="83" t="s">
        <v>1542</v>
      </c>
      <c r="B22" s="88" t="s">
        <v>1543</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35">
      <c r="A23" s="83" t="s">
        <v>1544</v>
      </c>
      <c r="B23" s="88" t="s">
        <v>1545</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35">
      <c r="A24" s="83" t="s">
        <v>1546</v>
      </c>
      <c r="B24" s="88" t="s">
        <v>1547</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35">
      <c r="A25" s="83" t="s">
        <v>1548</v>
      </c>
      <c r="B25" s="88" t="s">
        <v>1549</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35">
      <c r="A26" s="83" t="s">
        <v>1550</v>
      </c>
      <c r="B26" s="88" t="s">
        <v>1551</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35">
      <c r="A27" s="83" t="s">
        <v>1552</v>
      </c>
      <c r="B27" s="88" t="s">
        <v>1553</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35">
      <c r="A28" s="83" t="s">
        <v>1554</v>
      </c>
      <c r="B28" s="88" t="s">
        <v>1555</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35">
      <c r="A29" s="83" t="s">
        <v>1556</v>
      </c>
      <c r="B29" s="88" t="s">
        <v>1557</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35">
      <c r="A30" s="83" t="s">
        <v>1558</v>
      </c>
      <c r="B30" s="88" t="s">
        <v>1559</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35">
      <c r="A31" s="83" t="s">
        <v>1560</v>
      </c>
      <c r="B31" s="88" t="s">
        <v>1561</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35">
      <c r="A32" s="83" t="s">
        <v>1562</v>
      </c>
      <c r="B32" s="88" t="s">
        <v>1563</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35">
      <c r="A33" s="83" t="s">
        <v>1564</v>
      </c>
      <c r="B33" s="88" t="s">
        <v>1565</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35">
      <c r="A34" s="83" t="s">
        <v>1566</v>
      </c>
      <c r="B34" s="88" t="s">
        <v>1567</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35">
      <c r="A35" s="83" t="s">
        <v>1568</v>
      </c>
      <c r="B35" s="88" t="s">
        <v>1569</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35">
      <c r="A36" s="83" t="s">
        <v>1570</v>
      </c>
      <c r="B36" s="88" t="s">
        <v>1571</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3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35">
      <c r="A38" s="83" t="s">
        <v>1572</v>
      </c>
      <c r="B38" s="88" t="s">
        <v>1355</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35">
      <c r="A39" s="83" t="s">
        <v>1573</v>
      </c>
      <c r="B39" s="35" t="s">
        <v>1352</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3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35">
      <c r="B41" s="35" t="s">
        <v>1574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3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35">
      <c r="A43" s="83" t="s">
        <v>1576</v>
      </c>
      <c r="B43" s="88" t="s">
        <v>1536</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35">
      <c r="A44" s="83" t="s">
        <v>1577</v>
      </c>
      <c r="B44" s="88" t="s">
        <v>1538</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35">
      <c r="A45" s="83" t="s">
        <v>1578</v>
      </c>
      <c r="B45" s="88" t="s">
        <v>1579</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3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3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35">
      <c r="A48" s="83" t="s">
        <v>1581</v>
      </c>
      <c r="B48" s="88" t="s">
        <v>1543</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35">
      <c r="A49" s="83" t="s">
        <v>1582</v>
      </c>
      <c r="B49" s="88" t="s">
        <v>1545</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35">
      <c r="A50" s="83" t="s">
        <v>1583</v>
      </c>
      <c r="B50" s="88" t="s">
        <v>1547</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35">
      <c r="A51" s="83" t="s">
        <v>1584</v>
      </c>
      <c r="B51" s="88" t="s">
        <v>1549</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35">
      <c r="A52" s="83" t="s">
        <v>1585</v>
      </c>
      <c r="B52" s="88" t="s">
        <v>1551</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35">
      <c r="A53" s="83" t="s">
        <v>1586</v>
      </c>
      <c r="B53" s="88" t="s">
        <v>1553</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35">
      <c r="A54" s="83" t="s">
        <v>1587</v>
      </c>
      <c r="B54" s="88" t="s">
        <v>1555</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35">
      <c r="A55" s="83" t="s">
        <v>1588</v>
      </c>
      <c r="B55" s="88" t="s">
        <v>1557</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35">
      <c r="A56" s="83" t="s">
        <v>1589</v>
      </c>
      <c r="B56" s="88" t="s">
        <v>1559</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35">
      <c r="A57" s="83" t="s">
        <v>1590</v>
      </c>
      <c r="B57" s="88" t="s">
        <v>1561</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35">
      <c r="A58" s="83" t="s">
        <v>1591</v>
      </c>
      <c r="B58" s="88" t="s">
        <v>1563</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35">
      <c r="A59" s="83" t="s">
        <v>1592</v>
      </c>
      <c r="B59" s="88" t="s">
        <v>1565</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35">
      <c r="A60" s="83" t="s">
        <v>1593</v>
      </c>
      <c r="B60" s="88" t="s">
        <v>1567</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35">
      <c r="A61" s="83" t="s">
        <v>1594</v>
      </c>
      <c r="B61" s="88" t="s">
        <v>1569</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35">
      <c r="A62" s="83" t="s">
        <v>1595</v>
      </c>
      <c r="B62" s="88" t="s">
        <v>1596</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3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35">
      <c r="A64" s="83" t="s">
        <v>1597</v>
      </c>
      <c r="B64" s="88" t="s">
        <v>1309</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35">
      <c r="A65" s="83" t="s">
        <v>1598</v>
      </c>
      <c r="B65" s="35" t="s">
        <v>1306</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3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35">
      <c r="A67" s="83" t="s">
        <v>1599</v>
      </c>
      <c r="B67" s="88" t="s">
        <v>1303</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35">
      <c r="A68" s="83" t="s">
        <v>1600</v>
      </c>
      <c r="B68" s="88" t="s">
        <v>1300</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35">
      <c r="A69" s="83" t="s">
        <v>1601</v>
      </c>
      <c r="B69" s="88" t="s">
        <v>1297</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3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35">
      <c r="B71" s="35" t="s">
        <v>1602</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35">
      <c r="A72" s="83" t="s">
        <v>1603</v>
      </c>
      <c r="B72" s="88" t="s">
        <v>1604</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35">
      <c r="A73" s="83" t="s">
        <v>1605</v>
      </c>
      <c r="B73" s="88" t="s">
        <v>1606</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35">
      <c r="A74" s="83" t="s">
        <v>1607</v>
      </c>
      <c r="B74" s="88" t="s">
        <v>1608</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35">
      <c r="A75" s="83" t="s">
        <v>1609</v>
      </c>
      <c r="B75" s="88" t="s">
        <v>1610</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35">
      <c r="A76" s="83" t="s">
        <v>1611</v>
      </c>
      <c r="B76" s="88" t="s">
        <v>1612</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35">
      <c r="A77" s="83" t="s">
        <v>1613</v>
      </c>
      <c r="B77" s="88" t="s">
        <v>1614</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35">
      <c r="A78" s="83" t="s">
        <v>1615</v>
      </c>
      <c r="B78" s="88" t="s">
        <v>1616</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35">
      <c r="A79" s="83" t="s">
        <v>1617</v>
      </c>
      <c r="B79" s="88" t="s">
        <v>1618</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35">
      <c r="A80" s="83" t="s">
        <v>1619</v>
      </c>
      <c r="B80" s="35" t="s">
        <v>1267</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3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35">
      <c r="A82" s="83" t="s">
        <v>1620</v>
      </c>
      <c r="B82" s="88" t="s">
        <v>1621</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35">
      <c r="A83" s="83" t="s">
        <v>1622</v>
      </c>
      <c r="B83" s="88" t="s">
        <v>1623</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3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35">
      <c r="A85" s="83" t="s">
        <v>1624</v>
      </c>
      <c r="B85" s="35" t="s">
        <v>1258</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4"/>
    <row r="87" spans="1:34" ht="15" customHeight="1" x14ac:dyDescent="0.35">
      <c r="B87" s="131" t="s">
        <v>1625</v>
      </c>
      <c r="C87" s="132"/>
      <c r="D87" s="132"/>
      <c r="E87" s="132"/>
      <c r="F87" s="132"/>
      <c r="G87" s="132"/>
      <c r="H87" s="132"/>
      <c r="I87" s="132"/>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2"/>
      <c r="AH87" s="90"/>
    </row>
    <row r="88" spans="1:34" ht="15" customHeight="1" x14ac:dyDescent="0.35">
      <c r="B88" s="91" t="s">
        <v>1626</v>
      </c>
    </row>
    <row r="89" spans="1:34" ht="15" customHeight="1" x14ac:dyDescent="0.35">
      <c r="B89" s="91" t="s">
        <v>1627</v>
      </c>
    </row>
    <row r="90" spans="1:34" ht="12" customHeight="1" x14ac:dyDescent="0.35">
      <c r="B90" s="91" t="s">
        <v>1628</v>
      </c>
    </row>
    <row r="91" spans="1:34" ht="15" customHeight="1" x14ac:dyDescent="0.35">
      <c r="B91" s="91" t="s">
        <v>1629</v>
      </c>
    </row>
    <row r="92" spans="1:34" ht="15" customHeight="1" x14ac:dyDescent="0.35">
      <c r="B92" s="91" t="s">
        <v>1630</v>
      </c>
    </row>
    <row r="93" spans="1:34" ht="15" customHeight="1" x14ac:dyDescent="0.35">
      <c r="B93" s="91" t="s">
        <v>1631</v>
      </c>
    </row>
    <row r="94" spans="1:34" ht="15" customHeight="1" x14ac:dyDescent="0.35">
      <c r="B94" s="91" t="s">
        <v>1632</v>
      </c>
    </row>
    <row r="95" spans="1:34" ht="12" customHeight="1" x14ac:dyDescent="0.35"/>
    <row r="96" spans="1:34"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spans="2:33" ht="12" customHeight="1" x14ac:dyDescent="0.35"/>
    <row r="114" spans="2:33" ht="15" customHeight="1" x14ac:dyDescent="0.35"/>
    <row r="115" spans="2:33" ht="15" customHeight="1" x14ac:dyDescent="0.35"/>
    <row r="116" spans="2:33" ht="15" customHeight="1" x14ac:dyDescent="0.35">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c r="Z116" s="130"/>
      <c r="AA116" s="130"/>
      <c r="AB116" s="130"/>
      <c r="AC116" s="130"/>
      <c r="AD116" s="130"/>
      <c r="AE116" s="130"/>
      <c r="AF116" s="130"/>
      <c r="AG116" s="130"/>
    </row>
    <row r="117" spans="2:33" ht="15" customHeight="1" x14ac:dyDescent="0.35"/>
    <row r="118" spans="2:33" ht="15" customHeight="1" x14ac:dyDescent="0.35"/>
    <row r="119" spans="2:33" ht="15" customHeight="1" x14ac:dyDescent="0.35"/>
    <row r="120" spans="2:33" ht="15" customHeight="1" x14ac:dyDescent="0.35"/>
    <row r="121" spans="2:33" ht="15" customHeight="1" x14ac:dyDescent="0.35"/>
    <row r="122" spans="2:33" ht="15" customHeight="1" x14ac:dyDescent="0.35"/>
    <row r="123" spans="2:33" ht="15" customHeight="1" x14ac:dyDescent="0.35"/>
    <row r="124" spans="2:33" ht="15" customHeight="1" x14ac:dyDescent="0.35"/>
    <row r="125" spans="2:33" ht="15" customHeight="1" x14ac:dyDescent="0.35"/>
    <row r="126" spans="2:33" ht="15" customHeight="1" x14ac:dyDescent="0.35"/>
    <row r="127" spans="2:33" ht="15" customHeight="1" x14ac:dyDescent="0.35"/>
    <row r="128" spans="2:33"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3" ht="15" customHeight="1" x14ac:dyDescent="0.35"/>
    <row r="258" spans="2:33" ht="15" customHeight="1" x14ac:dyDescent="0.35">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c r="Z258" s="130"/>
      <c r="AA258" s="130"/>
      <c r="AB258" s="130"/>
      <c r="AC258" s="130"/>
      <c r="AD258" s="130"/>
      <c r="AE258" s="130"/>
      <c r="AF258" s="130"/>
      <c r="AG258" s="130"/>
    </row>
    <row r="259" spans="2:33" ht="15" customHeight="1" x14ac:dyDescent="0.35"/>
    <row r="260" spans="2:33" ht="15" customHeight="1" x14ac:dyDescent="0.35"/>
    <row r="261" spans="2:33" ht="15" customHeight="1" x14ac:dyDescent="0.35"/>
    <row r="262" spans="2:33" ht="15" customHeight="1" x14ac:dyDescent="0.35"/>
    <row r="263" spans="2:33" ht="15" customHeight="1" x14ac:dyDescent="0.35"/>
    <row r="264" spans="2:33" ht="15" customHeight="1" x14ac:dyDescent="0.35"/>
    <row r="265" spans="2:33" ht="15" customHeight="1" x14ac:dyDescent="0.35"/>
    <row r="266" spans="2:33" ht="15" customHeight="1" x14ac:dyDescent="0.35"/>
    <row r="267" spans="2:33" ht="12" customHeight="1" x14ac:dyDescent="0.35"/>
    <row r="268" spans="2:33" ht="12" customHeight="1" x14ac:dyDescent="0.35"/>
    <row r="269" spans="2:33" ht="12" customHeight="1" x14ac:dyDescent="0.35"/>
    <row r="270" spans="2:33" ht="12" customHeight="1" x14ac:dyDescent="0.35"/>
    <row r="271" spans="2:33" ht="12" customHeight="1" x14ac:dyDescent="0.35"/>
    <row r="272" spans="2:33"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3" ht="15" customHeight="1" x14ac:dyDescent="0.35"/>
    <row r="338" spans="2:33" ht="15" customHeight="1" x14ac:dyDescent="0.35"/>
    <row r="339" spans="2:33" ht="15" customHeight="1" x14ac:dyDescent="0.35"/>
    <row r="340" spans="2:33" ht="15" customHeight="1" x14ac:dyDescent="0.35">
      <c r="B340" s="130"/>
      <c r="C340" s="130"/>
      <c r="D340" s="130"/>
      <c r="E340" s="130"/>
      <c r="F340" s="130"/>
      <c r="G340" s="130"/>
      <c r="H340" s="130"/>
      <c r="I340" s="130"/>
      <c r="J340" s="130"/>
      <c r="K340" s="130"/>
      <c r="L340" s="130"/>
      <c r="M340" s="130"/>
      <c r="N340" s="130"/>
      <c r="O340" s="130"/>
      <c r="P340" s="130"/>
      <c r="Q340" s="130"/>
      <c r="R340" s="130"/>
      <c r="S340" s="130"/>
      <c r="T340" s="130"/>
      <c r="U340" s="130"/>
      <c r="V340" s="130"/>
      <c r="W340" s="130"/>
      <c r="X340" s="130"/>
      <c r="Y340" s="130"/>
      <c r="Z340" s="130"/>
      <c r="AA340" s="130"/>
      <c r="AB340" s="130"/>
      <c r="AC340" s="130"/>
      <c r="AD340" s="130"/>
      <c r="AE340" s="130"/>
      <c r="AF340" s="130"/>
      <c r="AG340" s="130"/>
    </row>
    <row r="341" spans="2:33" ht="15" customHeight="1" x14ac:dyDescent="0.35"/>
    <row r="342" spans="2:33" ht="15" customHeight="1" x14ac:dyDescent="0.35"/>
    <row r="343" spans="2:33" ht="15" customHeight="1" x14ac:dyDescent="0.35"/>
    <row r="344" spans="2:33" ht="15" customHeight="1" x14ac:dyDescent="0.35"/>
    <row r="345" spans="2:33" ht="15" customHeight="1" x14ac:dyDescent="0.35"/>
    <row r="346" spans="2:33" ht="12" customHeight="1" x14ac:dyDescent="0.35"/>
    <row r="347" spans="2:33" ht="12" customHeight="1" x14ac:dyDescent="0.35"/>
    <row r="348" spans="2:33" ht="12" customHeight="1" x14ac:dyDescent="0.35"/>
    <row r="349" spans="2:33" ht="12" customHeight="1" x14ac:dyDescent="0.35"/>
    <row r="350" spans="2:33" ht="12" customHeight="1" x14ac:dyDescent="0.35"/>
    <row r="351" spans="2:33" ht="12" customHeight="1" x14ac:dyDescent="0.35"/>
    <row r="352" spans="2:33"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3" ht="12" customHeight="1" x14ac:dyDescent="0.35"/>
    <row r="450" spans="2:33" ht="15" customHeight="1" x14ac:dyDescent="0.35"/>
    <row r="451" spans="2:33" ht="15" customHeight="1" x14ac:dyDescent="0.35"/>
    <row r="452" spans="2:33" ht="15" customHeight="1" x14ac:dyDescent="0.35">
      <c r="B452" s="130"/>
      <c r="C452" s="130"/>
      <c r="D452" s="130"/>
      <c r="E452" s="130"/>
      <c r="F452" s="130"/>
      <c r="G452" s="130"/>
      <c r="H452" s="130"/>
      <c r="I452" s="130"/>
      <c r="J452" s="130"/>
      <c r="K452" s="130"/>
      <c r="L452" s="130"/>
      <c r="M452" s="130"/>
      <c r="N452" s="130"/>
      <c r="O452" s="130"/>
      <c r="P452" s="130"/>
      <c r="Q452" s="130"/>
      <c r="R452" s="130"/>
      <c r="S452" s="130"/>
      <c r="T452" s="130"/>
      <c r="U452" s="130"/>
      <c r="V452" s="130"/>
      <c r="W452" s="130"/>
      <c r="X452" s="130"/>
      <c r="Y452" s="130"/>
      <c r="Z452" s="130"/>
      <c r="AA452" s="130"/>
      <c r="AB452" s="130"/>
      <c r="AC452" s="130"/>
      <c r="AD452" s="130"/>
      <c r="AE452" s="130"/>
      <c r="AF452" s="130"/>
      <c r="AG452" s="130"/>
    </row>
    <row r="453" spans="2:33" ht="15" customHeight="1" x14ac:dyDescent="0.35"/>
    <row r="454" spans="2:33" ht="15" customHeight="1" x14ac:dyDescent="0.35"/>
    <row r="455" spans="2:33" ht="15" customHeight="1" x14ac:dyDescent="0.35"/>
    <row r="456" spans="2:33" ht="15" customHeight="1" x14ac:dyDescent="0.35"/>
    <row r="457" spans="2:33" ht="15" customHeight="1" x14ac:dyDescent="0.35"/>
    <row r="458" spans="2:33" ht="15" customHeight="1" x14ac:dyDescent="0.35"/>
    <row r="459" spans="2:33" ht="15" customHeight="1" x14ac:dyDescent="0.35"/>
    <row r="460" spans="2:33" ht="12" customHeight="1" x14ac:dyDescent="0.35"/>
    <row r="461" spans="2:33" ht="12" customHeight="1" x14ac:dyDescent="0.35"/>
    <row r="462" spans="2:33" ht="12" customHeight="1" x14ac:dyDescent="0.35"/>
    <row r="463" spans="2:33" ht="12" customHeight="1" x14ac:dyDescent="0.35"/>
    <row r="464" spans="2:33"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row r="552" spans="2:33" ht="12" customHeight="1" x14ac:dyDescent="0.35"/>
    <row r="553" spans="2:33" ht="15" customHeight="1" x14ac:dyDescent="0.35"/>
    <row r="554" spans="2:33" ht="12" customHeight="1" x14ac:dyDescent="0.35"/>
    <row r="555" spans="2:33" ht="15" customHeight="1" x14ac:dyDescent="0.35"/>
    <row r="556" spans="2:33" ht="15" customHeight="1" x14ac:dyDescent="0.35"/>
    <row r="557" spans="2:33" ht="15" customHeight="1" x14ac:dyDescent="0.35">
      <c r="B557" s="130"/>
      <c r="C557" s="130"/>
      <c r="D557" s="130"/>
      <c r="E557" s="130"/>
      <c r="F557" s="130"/>
      <c r="G557" s="130"/>
      <c r="H557" s="130"/>
      <c r="I557" s="130"/>
      <c r="J557" s="130"/>
      <c r="K557" s="130"/>
      <c r="L557" s="130"/>
      <c r="M557" s="130"/>
      <c r="N557" s="130"/>
      <c r="O557" s="130"/>
      <c r="P557" s="130"/>
      <c r="Q557" s="130"/>
      <c r="R557" s="130"/>
      <c r="S557" s="130"/>
      <c r="T557" s="130"/>
      <c r="U557" s="130"/>
      <c r="V557" s="130"/>
      <c r="W557" s="130"/>
      <c r="X557" s="130"/>
      <c r="Y557" s="130"/>
      <c r="Z557" s="130"/>
      <c r="AA557" s="130"/>
      <c r="AB557" s="130"/>
      <c r="AC557" s="130"/>
      <c r="AD557" s="130"/>
      <c r="AE557" s="130"/>
      <c r="AF557" s="130"/>
      <c r="AG557" s="130"/>
    </row>
    <row r="558" spans="2:33" ht="15" customHeight="1" x14ac:dyDescent="0.35"/>
    <row r="559" spans="2:33" ht="15" customHeight="1" x14ac:dyDescent="0.35"/>
    <row r="560" spans="2:33"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3" ht="12" customHeight="1" x14ac:dyDescent="0.35"/>
    <row r="626" spans="2:33" ht="15" customHeight="1" x14ac:dyDescent="0.35"/>
    <row r="627" spans="2:33" ht="12" customHeight="1" x14ac:dyDescent="0.35"/>
    <row r="628" spans="2:33" ht="15" customHeight="1" x14ac:dyDescent="0.35"/>
    <row r="629" spans="2:33" ht="15" customHeight="1" x14ac:dyDescent="0.35"/>
    <row r="630" spans="2:33" ht="12" customHeight="1" x14ac:dyDescent="0.35"/>
    <row r="631" spans="2:33" ht="15" customHeight="1" x14ac:dyDescent="0.35"/>
    <row r="632" spans="2:33" ht="12" customHeight="1" x14ac:dyDescent="0.35"/>
    <row r="633" spans="2:33" ht="12" customHeight="1" x14ac:dyDescent="0.35"/>
    <row r="634" spans="2:33" ht="15" customHeight="1" x14ac:dyDescent="0.35"/>
    <row r="635" spans="2:33" ht="12" customHeight="1" x14ac:dyDescent="0.35"/>
    <row r="636" spans="2:33" ht="15" customHeight="1" x14ac:dyDescent="0.35"/>
    <row r="637" spans="2:33" ht="15" customHeight="1" x14ac:dyDescent="0.35"/>
    <row r="638" spans="2:33" ht="15" customHeight="1" x14ac:dyDescent="0.35">
      <c r="B638" s="130"/>
      <c r="C638" s="130"/>
      <c r="D638" s="130"/>
      <c r="E638" s="130"/>
      <c r="F638" s="130"/>
      <c r="G638" s="130"/>
      <c r="H638" s="130"/>
      <c r="I638" s="130"/>
      <c r="J638" s="130"/>
      <c r="K638" s="130"/>
      <c r="L638" s="130"/>
      <c r="M638" s="130"/>
      <c r="N638" s="130"/>
      <c r="O638" s="130"/>
      <c r="P638" s="130"/>
      <c r="Q638" s="130"/>
      <c r="R638" s="130"/>
      <c r="S638" s="130"/>
      <c r="T638" s="130"/>
      <c r="U638" s="130"/>
      <c r="V638" s="130"/>
      <c r="W638" s="130"/>
      <c r="X638" s="130"/>
      <c r="Y638" s="130"/>
      <c r="Z638" s="130"/>
      <c r="AA638" s="130"/>
      <c r="AB638" s="130"/>
      <c r="AC638" s="130"/>
      <c r="AD638" s="130"/>
      <c r="AE638" s="130"/>
      <c r="AF638" s="130"/>
      <c r="AG638" s="130"/>
    </row>
    <row r="639" spans="2:33" ht="15" customHeight="1" x14ac:dyDescent="0.35"/>
    <row r="640" spans="2:33"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c r="B710" s="130"/>
      <c r="C710" s="130"/>
      <c r="D710" s="130"/>
      <c r="E710" s="130"/>
      <c r="F710" s="130"/>
      <c r="G710" s="130"/>
      <c r="H710" s="130"/>
      <c r="I710" s="130"/>
      <c r="J710" s="130"/>
      <c r="K710" s="130"/>
      <c r="L710" s="130"/>
      <c r="M710" s="130"/>
      <c r="N710" s="130"/>
      <c r="O710" s="130"/>
      <c r="P710" s="130"/>
      <c r="Q710" s="130"/>
      <c r="R710" s="130"/>
      <c r="S710" s="130"/>
      <c r="T710" s="130"/>
      <c r="U710" s="130"/>
      <c r="V710" s="130"/>
      <c r="W710" s="130"/>
      <c r="X710" s="130"/>
      <c r="Y710" s="130"/>
      <c r="Z710" s="130"/>
      <c r="AA710" s="130"/>
      <c r="AB710" s="130"/>
      <c r="AC710" s="130"/>
      <c r="AD710" s="130"/>
      <c r="AE710" s="130"/>
      <c r="AF710" s="130"/>
      <c r="AG710" s="130"/>
    </row>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2" customHeight="1" x14ac:dyDescent="0.35"/>
    <row r="717" spans="2:33" ht="12" customHeight="1" x14ac:dyDescent="0.35"/>
    <row r="718" spans="2:33" ht="12" customHeight="1" x14ac:dyDescent="0.35"/>
    <row r="719" spans="2:33" ht="12" customHeight="1" x14ac:dyDescent="0.35"/>
    <row r="720" spans="2:33"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2"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c r="B886" s="130"/>
      <c r="C886" s="130"/>
      <c r="D886" s="130"/>
      <c r="E886" s="130"/>
      <c r="F886" s="130"/>
      <c r="G886" s="130"/>
      <c r="H886" s="130"/>
      <c r="I886" s="130"/>
      <c r="J886" s="130"/>
      <c r="K886" s="130"/>
      <c r="L886" s="130"/>
      <c r="M886" s="130"/>
      <c r="N886" s="130"/>
      <c r="O886" s="130"/>
      <c r="P886" s="130"/>
      <c r="Q886" s="130"/>
      <c r="R886" s="130"/>
      <c r="S886" s="130"/>
      <c r="T886" s="130"/>
      <c r="U886" s="130"/>
      <c r="V886" s="130"/>
      <c r="W886" s="130"/>
      <c r="X886" s="130"/>
      <c r="Y886" s="130"/>
      <c r="Z886" s="130"/>
      <c r="AA886" s="130"/>
      <c r="AB886" s="130"/>
      <c r="AC886" s="130"/>
      <c r="AD886" s="130"/>
      <c r="AE886" s="130"/>
      <c r="AF886" s="130"/>
      <c r="AG886" s="130"/>
    </row>
    <row r="887" spans="2:33" ht="15" customHeight="1" x14ac:dyDescent="0.35"/>
    <row r="888" spans="2:33" ht="15" customHeight="1" x14ac:dyDescent="0.35"/>
    <row r="889" spans="2:33" ht="12" customHeight="1" x14ac:dyDescent="0.35"/>
    <row r="890" spans="2:33" ht="12" customHeight="1" x14ac:dyDescent="0.35"/>
    <row r="891" spans="2:33" ht="12" customHeight="1" x14ac:dyDescent="0.35"/>
    <row r="892" spans="2:33" ht="12" customHeight="1" x14ac:dyDescent="0.35"/>
    <row r="893" spans="2:33" ht="12" customHeight="1" x14ac:dyDescent="0.35"/>
    <row r="894" spans="2:33" ht="12" customHeight="1" x14ac:dyDescent="0.35"/>
    <row r="895" spans="2:33" ht="12" customHeight="1" x14ac:dyDescent="0.35"/>
    <row r="896" spans="2:33"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c r="B969" s="130"/>
      <c r="C969" s="130"/>
      <c r="D969" s="130"/>
      <c r="E969" s="130"/>
      <c r="F969" s="130"/>
      <c r="G969" s="130"/>
      <c r="H969" s="130"/>
      <c r="I969" s="130"/>
      <c r="J969" s="130"/>
      <c r="K969" s="130"/>
      <c r="L969" s="130"/>
      <c r="M969" s="130"/>
      <c r="N969" s="130"/>
      <c r="O969" s="130"/>
      <c r="P969" s="130"/>
      <c r="Q969" s="130"/>
      <c r="R969" s="130"/>
      <c r="S969" s="130"/>
      <c r="T969" s="130"/>
      <c r="U969" s="130"/>
      <c r="V969" s="130"/>
      <c r="W969" s="130"/>
      <c r="X969" s="130"/>
      <c r="Y969" s="130"/>
      <c r="Z969" s="130"/>
      <c r="AA969" s="130"/>
      <c r="AB969" s="130"/>
      <c r="AC969" s="130"/>
      <c r="AD969" s="130"/>
      <c r="AE969" s="130"/>
      <c r="AF969" s="130"/>
      <c r="AG969" s="130"/>
    </row>
    <row r="970" spans="2:33" ht="15" customHeight="1" x14ac:dyDescent="0.35"/>
    <row r="971" spans="2:33" ht="15" customHeight="1" x14ac:dyDescent="0.35"/>
    <row r="972" spans="2:33" ht="15" customHeight="1" x14ac:dyDescent="0.35"/>
    <row r="973" spans="2:33" ht="15" customHeight="1" x14ac:dyDescent="0.35"/>
    <row r="974" spans="2:33" ht="15" customHeight="1" x14ac:dyDescent="0.35"/>
    <row r="975" spans="2:33" ht="12" customHeight="1" x14ac:dyDescent="0.35"/>
    <row r="976" spans="2:33"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3" ht="15" customHeight="1" x14ac:dyDescent="0.35"/>
    <row r="1058" spans="2:33" ht="12" customHeight="1" x14ac:dyDescent="0.35"/>
    <row r="1059" spans="2:33" ht="15" customHeight="1" x14ac:dyDescent="0.35"/>
    <row r="1060" spans="2:33" ht="15" customHeight="1" x14ac:dyDescent="0.35"/>
    <row r="1061" spans="2:33" ht="15" customHeight="1" x14ac:dyDescent="0.35"/>
    <row r="1062" spans="2:33" ht="15" customHeight="1" x14ac:dyDescent="0.35"/>
    <row r="1063" spans="2:33" ht="15" customHeight="1" x14ac:dyDescent="0.35"/>
    <row r="1064" spans="2:33" ht="15" customHeight="1" x14ac:dyDescent="0.35"/>
    <row r="1065" spans="2:33" ht="15" customHeight="1" x14ac:dyDescent="0.35"/>
    <row r="1066" spans="2:33" ht="15" customHeight="1" x14ac:dyDescent="0.35"/>
    <row r="1067" spans="2:33" ht="15" customHeight="1" x14ac:dyDescent="0.35"/>
    <row r="1068" spans="2:33" ht="15" customHeight="1" x14ac:dyDescent="0.35"/>
    <row r="1069" spans="2:33" ht="15" customHeight="1" x14ac:dyDescent="0.35"/>
    <row r="1070" spans="2:33" ht="15" customHeight="1" x14ac:dyDescent="0.35"/>
    <row r="1071" spans="2:33" ht="15" customHeight="1" x14ac:dyDescent="0.35">
      <c r="B1071" s="130"/>
      <c r="C1071" s="130"/>
      <c r="D1071" s="130"/>
      <c r="E1071" s="130"/>
      <c r="F1071" s="130"/>
      <c r="G1071" s="130"/>
      <c r="H1071" s="130"/>
      <c r="I1071" s="130"/>
      <c r="J1071" s="130"/>
      <c r="K1071" s="130"/>
      <c r="L1071" s="130"/>
      <c r="M1071" s="130"/>
      <c r="N1071" s="130"/>
      <c r="O1071" s="130"/>
      <c r="P1071" s="130"/>
      <c r="Q1071" s="130"/>
      <c r="R1071" s="130"/>
      <c r="S1071" s="130"/>
      <c r="T1071" s="130"/>
      <c r="U1071" s="130"/>
      <c r="V1071" s="130"/>
      <c r="W1071" s="130"/>
      <c r="X1071" s="130"/>
      <c r="Y1071" s="130"/>
      <c r="Z1071" s="130"/>
      <c r="AA1071" s="130"/>
      <c r="AB1071" s="130"/>
      <c r="AC1071" s="130"/>
      <c r="AD1071" s="130"/>
      <c r="AE1071" s="130"/>
      <c r="AF1071" s="130"/>
      <c r="AG1071" s="130"/>
    </row>
    <row r="1072" spans="2:33"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3" ht="15" customHeight="1" x14ac:dyDescent="0.35">
      <c r="B1169" s="130"/>
      <c r="C1169" s="130"/>
      <c r="D1169" s="130"/>
      <c r="E1169" s="130"/>
      <c r="F1169" s="130"/>
      <c r="G1169" s="130"/>
      <c r="H1169" s="130"/>
      <c r="I1169" s="130"/>
      <c r="J1169" s="130"/>
      <c r="K1169" s="130"/>
      <c r="L1169" s="130"/>
      <c r="M1169" s="130"/>
      <c r="N1169" s="130"/>
      <c r="O1169" s="130"/>
      <c r="P1169" s="130"/>
      <c r="Q1169" s="130"/>
      <c r="R1169" s="130"/>
      <c r="S1169" s="130"/>
      <c r="T1169" s="130"/>
      <c r="U1169" s="130"/>
      <c r="V1169" s="130"/>
      <c r="W1169" s="130"/>
      <c r="X1169" s="130"/>
      <c r="Y1169" s="130"/>
      <c r="Z1169" s="130"/>
      <c r="AA1169" s="130"/>
      <c r="AB1169" s="130"/>
      <c r="AC1169" s="130"/>
      <c r="AD1169" s="130"/>
      <c r="AE1169" s="130"/>
      <c r="AF1169" s="130"/>
      <c r="AG1169" s="130"/>
    </row>
    <row r="1170" spans="2:33" ht="15" customHeight="1" x14ac:dyDescent="0.35"/>
    <row r="1171" spans="2:33" ht="15" customHeight="1" x14ac:dyDescent="0.35"/>
    <row r="1172" spans="2:33" ht="15" customHeight="1" x14ac:dyDescent="0.35"/>
    <row r="1173" spans="2:33" ht="15" customHeight="1" x14ac:dyDescent="0.35"/>
    <row r="1174" spans="2:33" ht="15" customHeight="1" x14ac:dyDescent="0.35"/>
    <row r="1175" spans="2:33" ht="12" customHeight="1" x14ac:dyDescent="0.35"/>
    <row r="1176" spans="2:33" ht="12" customHeight="1" x14ac:dyDescent="0.35"/>
    <row r="1177" spans="2:33" ht="12" customHeight="1" x14ac:dyDescent="0.35"/>
    <row r="1178" spans="2:33" ht="12" customHeight="1" x14ac:dyDescent="0.35"/>
    <row r="1179" spans="2:33" ht="12" customHeight="1" x14ac:dyDescent="0.35"/>
    <row r="1180" spans="2:33" ht="12" customHeight="1" x14ac:dyDescent="0.35"/>
    <row r="1181" spans="2:33" ht="12" customHeight="1" x14ac:dyDescent="0.35"/>
    <row r="1182" spans="2:33" ht="12" customHeight="1" x14ac:dyDescent="0.35"/>
    <row r="1183" spans="2:33" ht="12" customHeight="1" x14ac:dyDescent="0.35"/>
    <row r="1184" spans="2:33"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c r="B1269" s="130"/>
      <c r="C1269" s="130"/>
      <c r="D1269" s="130"/>
      <c r="E1269" s="130"/>
      <c r="F1269" s="130"/>
      <c r="G1269" s="130"/>
      <c r="H1269" s="130"/>
      <c r="I1269" s="130"/>
      <c r="J1269" s="130"/>
      <c r="K1269" s="130"/>
      <c r="L1269" s="130"/>
      <c r="M1269" s="130"/>
      <c r="N1269" s="130"/>
      <c r="O1269" s="130"/>
      <c r="P1269" s="130"/>
      <c r="Q1269" s="130"/>
      <c r="R1269" s="130"/>
      <c r="S1269" s="130"/>
      <c r="T1269" s="130"/>
      <c r="U1269" s="130"/>
      <c r="V1269" s="130"/>
      <c r="W1269" s="130"/>
      <c r="X1269" s="130"/>
      <c r="Y1269" s="130"/>
      <c r="Z1269" s="130"/>
      <c r="AA1269" s="130"/>
      <c r="AB1269" s="130"/>
      <c r="AC1269" s="130"/>
      <c r="AD1269" s="130"/>
      <c r="AE1269" s="130"/>
      <c r="AF1269" s="130"/>
      <c r="AG1269" s="130"/>
    </row>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2" customHeight="1" x14ac:dyDescent="0.35"/>
    <row r="1276" spans="2:33" ht="12" customHeight="1" x14ac:dyDescent="0.35"/>
    <row r="1277" spans="2:33" ht="12" customHeight="1" x14ac:dyDescent="0.35"/>
    <row r="1278" spans="2:33" ht="12" customHeight="1" x14ac:dyDescent="0.35"/>
    <row r="1279" spans="2:33" ht="12" customHeight="1" x14ac:dyDescent="0.35"/>
    <row r="1280" spans="2:33"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3" ht="15" customHeight="1" x14ac:dyDescent="0.35"/>
    <row r="1474" spans="2:33" ht="15" customHeight="1" x14ac:dyDescent="0.35"/>
    <row r="1475" spans="2:33" ht="15" customHeight="1" x14ac:dyDescent="0.35"/>
    <row r="1476" spans="2:33" ht="15" customHeight="1" x14ac:dyDescent="0.35"/>
    <row r="1477" spans="2:33" ht="15" customHeight="1" x14ac:dyDescent="0.35"/>
    <row r="1478" spans="2:33" ht="15" customHeight="1" x14ac:dyDescent="0.35"/>
    <row r="1479" spans="2:33" ht="15" customHeight="1" x14ac:dyDescent="0.35"/>
    <row r="1480" spans="2:33" ht="15" customHeight="1" x14ac:dyDescent="0.35"/>
    <row r="1481" spans="2:33" ht="15" customHeight="1" x14ac:dyDescent="0.35"/>
    <row r="1482" spans="2:33" ht="15" customHeight="1" x14ac:dyDescent="0.35"/>
    <row r="1483" spans="2:33" ht="15" customHeight="1" x14ac:dyDescent="0.35"/>
    <row r="1484" spans="2:33" ht="15" customHeight="1" x14ac:dyDescent="0.35">
      <c r="B1484" s="130"/>
      <c r="C1484" s="130"/>
      <c r="D1484" s="130"/>
      <c r="E1484" s="130"/>
      <c r="F1484" s="130"/>
      <c r="G1484" s="130"/>
      <c r="H1484" s="130"/>
      <c r="I1484" s="130"/>
      <c r="J1484" s="130"/>
      <c r="K1484" s="130"/>
      <c r="L1484" s="130"/>
      <c r="M1484" s="130"/>
      <c r="N1484" s="130"/>
      <c r="O1484" s="130"/>
      <c r="P1484" s="130"/>
      <c r="Q1484" s="130"/>
      <c r="R1484" s="130"/>
      <c r="S1484" s="130"/>
      <c r="T1484" s="130"/>
      <c r="U1484" s="130"/>
      <c r="V1484" s="130"/>
      <c r="W1484" s="130"/>
      <c r="X1484" s="130"/>
      <c r="Y1484" s="130"/>
      <c r="Z1484" s="130"/>
      <c r="AA1484" s="130"/>
      <c r="AB1484" s="130"/>
      <c r="AC1484" s="130"/>
      <c r="AD1484" s="130"/>
      <c r="AE1484" s="130"/>
      <c r="AF1484" s="130"/>
      <c r="AG1484" s="130"/>
    </row>
    <row r="1485" spans="2:33" ht="15" customHeight="1" x14ac:dyDescent="0.35"/>
    <row r="1486" spans="2:33" ht="15" customHeight="1" x14ac:dyDescent="0.35"/>
    <row r="1487" spans="2:33" ht="15" customHeight="1" x14ac:dyDescent="0.35"/>
    <row r="1488" spans="2:33"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3" ht="15" customHeight="1" x14ac:dyDescent="0.35">
      <c r="B1713" s="130"/>
      <c r="C1713" s="130"/>
      <c r="D1713" s="130"/>
      <c r="E1713" s="130"/>
      <c r="F1713" s="130"/>
      <c r="G1713" s="130"/>
      <c r="H1713" s="130"/>
      <c r="I1713" s="130"/>
      <c r="J1713" s="130"/>
      <c r="K1713" s="130"/>
      <c r="L1713" s="130"/>
      <c r="M1713" s="130"/>
      <c r="N1713" s="130"/>
      <c r="O1713" s="130"/>
      <c r="P1713" s="130"/>
      <c r="Q1713" s="130"/>
      <c r="R1713" s="130"/>
      <c r="S1713" s="130"/>
      <c r="T1713" s="130"/>
      <c r="U1713" s="130"/>
      <c r="V1713" s="130"/>
      <c r="W1713" s="130"/>
      <c r="X1713" s="130"/>
      <c r="Y1713" s="130"/>
      <c r="Z1713" s="130"/>
      <c r="AA1713" s="130"/>
      <c r="AB1713" s="130"/>
      <c r="AC1713" s="130"/>
      <c r="AD1713" s="130"/>
      <c r="AE1713" s="130"/>
      <c r="AF1713" s="130"/>
      <c r="AG1713" s="130"/>
    </row>
    <row r="1714" spans="2:33" ht="12" customHeight="1" x14ac:dyDescent="0.35"/>
    <row r="1715" spans="2:33" ht="12" customHeight="1" x14ac:dyDescent="0.35"/>
    <row r="1716" spans="2:33" ht="12" customHeight="1" x14ac:dyDescent="0.35"/>
    <row r="1717" spans="2:33" ht="12" customHeight="1" x14ac:dyDescent="0.35"/>
    <row r="1718" spans="2:33" ht="12" customHeight="1" x14ac:dyDescent="0.35"/>
    <row r="1719" spans="2:33" ht="12" customHeight="1" x14ac:dyDescent="0.35"/>
    <row r="1720" spans="2:33" ht="12" customHeight="1" x14ac:dyDescent="0.35"/>
    <row r="1721" spans="2:33" ht="12" customHeight="1" x14ac:dyDescent="0.35"/>
    <row r="1722" spans="2:33" ht="12" customHeight="1" x14ac:dyDescent="0.35"/>
    <row r="1723" spans="2:33" ht="12" customHeight="1" x14ac:dyDescent="0.35"/>
    <row r="1724" spans="2:33" ht="12" customHeight="1" x14ac:dyDescent="0.35"/>
    <row r="1725" spans="2:33" ht="15" customHeight="1" x14ac:dyDescent="0.35"/>
    <row r="1726" spans="2:33" ht="15" customHeight="1" x14ac:dyDescent="0.35"/>
    <row r="1727" spans="2:33" ht="15" customHeight="1" x14ac:dyDescent="0.35"/>
    <row r="1728" spans="2:33"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3" ht="15" customHeight="1" x14ac:dyDescent="0.35"/>
    <row r="1986" spans="2:33" ht="15" customHeight="1" x14ac:dyDescent="0.35"/>
    <row r="1987" spans="2:33" ht="15" customHeight="1" x14ac:dyDescent="0.35"/>
    <row r="1988" spans="2:33" ht="15" customHeight="1" x14ac:dyDescent="0.35"/>
    <row r="1989" spans="2:33" ht="15" customHeight="1" x14ac:dyDescent="0.35"/>
    <row r="1990" spans="2:33" ht="15" customHeight="1" x14ac:dyDescent="0.35">
      <c r="B1990" s="130"/>
      <c r="C1990" s="130"/>
      <c r="D1990" s="130"/>
      <c r="E1990" s="130"/>
      <c r="F1990" s="130"/>
      <c r="G1990" s="130"/>
      <c r="H1990" s="130"/>
      <c r="I1990" s="130"/>
      <c r="J1990" s="130"/>
      <c r="K1990" s="130"/>
      <c r="L1990" s="130"/>
      <c r="M1990" s="130"/>
      <c r="N1990" s="130"/>
      <c r="O1990" s="130"/>
      <c r="P1990" s="130"/>
      <c r="Q1990" s="130"/>
      <c r="R1990" s="130"/>
      <c r="S1990" s="130"/>
      <c r="T1990" s="130"/>
      <c r="U1990" s="130"/>
      <c r="V1990" s="130"/>
      <c r="W1990" s="130"/>
      <c r="X1990" s="130"/>
      <c r="Y1990" s="130"/>
      <c r="Z1990" s="130"/>
      <c r="AA1990" s="130"/>
      <c r="AB1990" s="130"/>
      <c r="AC1990" s="130"/>
      <c r="AD1990" s="130"/>
      <c r="AE1990" s="130"/>
      <c r="AF1990" s="130"/>
      <c r="AG1990" s="130"/>
    </row>
    <row r="1991" spans="2:33" ht="15" customHeight="1" x14ac:dyDescent="0.35"/>
    <row r="1992" spans="2:33" ht="15" customHeight="1" x14ac:dyDescent="0.35"/>
    <row r="1993" spans="2:33" ht="15" customHeight="1" x14ac:dyDescent="0.35"/>
    <row r="1994" spans="2:33" ht="15" customHeight="1" x14ac:dyDescent="0.35"/>
    <row r="1995" spans="2:33" ht="15" customHeight="1" x14ac:dyDescent="0.35"/>
    <row r="1996" spans="2:33" ht="15" customHeight="1" x14ac:dyDescent="0.35"/>
    <row r="1997" spans="2:33" ht="15" customHeight="1" x14ac:dyDescent="0.35"/>
    <row r="1998" spans="2:33" ht="12" customHeight="1" x14ac:dyDescent="0.35"/>
    <row r="1999" spans="2:33" ht="12" customHeight="1" x14ac:dyDescent="0.35"/>
    <row r="2000" spans="2:33"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3" ht="15" customHeight="1" x14ac:dyDescent="0.35"/>
    <row r="2322" spans="2:33" ht="15" customHeight="1" x14ac:dyDescent="0.35"/>
    <row r="2323" spans="2:33" ht="15" customHeight="1" x14ac:dyDescent="0.35"/>
    <row r="2324" spans="2:33" ht="15" customHeight="1" x14ac:dyDescent="0.35"/>
    <row r="2325" spans="2:33" ht="15" customHeight="1" x14ac:dyDescent="0.35">
      <c r="B2325" s="130"/>
      <c r="C2325" s="130"/>
      <c r="D2325" s="130"/>
      <c r="E2325" s="130"/>
      <c r="F2325" s="130"/>
      <c r="G2325" s="130"/>
      <c r="H2325" s="130"/>
      <c r="I2325" s="130"/>
      <c r="J2325" s="130"/>
      <c r="K2325" s="130"/>
      <c r="L2325" s="130"/>
      <c r="M2325" s="130"/>
      <c r="N2325" s="130"/>
      <c r="O2325" s="130"/>
      <c r="P2325" s="130"/>
      <c r="Q2325" s="130"/>
      <c r="R2325" s="130"/>
      <c r="S2325" s="130"/>
      <c r="T2325" s="130"/>
      <c r="U2325" s="130"/>
      <c r="V2325" s="130"/>
      <c r="W2325" s="130"/>
      <c r="X2325" s="130"/>
      <c r="Y2325" s="130"/>
      <c r="Z2325" s="130"/>
      <c r="AA2325" s="130"/>
      <c r="AB2325" s="130"/>
      <c r="AC2325" s="130"/>
      <c r="AD2325" s="130"/>
      <c r="AE2325" s="130"/>
      <c r="AF2325" s="130"/>
      <c r="AG2325" s="130"/>
    </row>
    <row r="2326" spans="2:33" ht="15" customHeight="1" x14ac:dyDescent="0.35"/>
    <row r="2327" spans="2:33" ht="12" customHeight="1" x14ac:dyDescent="0.35"/>
    <row r="2328" spans="2:33" ht="12" customHeight="1" x14ac:dyDescent="0.35"/>
    <row r="2329" spans="2:33" ht="12" customHeight="1" x14ac:dyDescent="0.35"/>
    <row r="2330" spans="2:33" ht="12" customHeight="1" x14ac:dyDescent="0.35"/>
    <row r="2331" spans="2:33" ht="12" customHeight="1" x14ac:dyDescent="0.35"/>
    <row r="2332" spans="2:33" ht="12" customHeight="1" x14ac:dyDescent="0.35"/>
    <row r="2333" spans="2:33" ht="12" customHeight="1" x14ac:dyDescent="0.35"/>
    <row r="2334" spans="2:33" ht="12" customHeight="1" x14ac:dyDescent="0.35"/>
    <row r="2335" spans="2:33" ht="12" customHeight="1" x14ac:dyDescent="0.35"/>
    <row r="2336" spans="2:33"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3" ht="15" customHeight="1" x14ac:dyDescent="0.35"/>
    <row r="2642" spans="2:33" ht="15" customHeight="1" x14ac:dyDescent="0.35"/>
    <row r="2643" spans="2:33" ht="15" customHeight="1" x14ac:dyDescent="0.35"/>
    <row r="2644" spans="2:33" ht="15" customHeight="1" x14ac:dyDescent="0.35"/>
    <row r="2645" spans="2:33" ht="15" customHeight="1" x14ac:dyDescent="0.35">
      <c r="B2645" s="130"/>
      <c r="C2645" s="130"/>
      <c r="D2645" s="130"/>
      <c r="E2645" s="130"/>
      <c r="F2645" s="130"/>
      <c r="G2645" s="130"/>
      <c r="H2645" s="130"/>
      <c r="I2645" s="130"/>
      <c r="J2645" s="130"/>
      <c r="K2645" s="130"/>
      <c r="L2645" s="130"/>
      <c r="M2645" s="130"/>
      <c r="N2645" s="130"/>
      <c r="O2645" s="130"/>
      <c r="P2645" s="130"/>
      <c r="Q2645" s="130"/>
      <c r="R2645" s="130"/>
      <c r="S2645" s="130"/>
      <c r="T2645" s="130"/>
      <c r="U2645" s="130"/>
      <c r="V2645" s="130"/>
      <c r="W2645" s="130"/>
      <c r="X2645" s="130"/>
      <c r="Y2645" s="130"/>
      <c r="Z2645" s="130"/>
      <c r="AA2645" s="130"/>
      <c r="AB2645" s="130"/>
      <c r="AC2645" s="130"/>
      <c r="AD2645" s="130"/>
      <c r="AE2645" s="130"/>
      <c r="AF2645" s="130"/>
      <c r="AG2645" s="130"/>
    </row>
    <row r="2646" spans="2:33" ht="15" customHeight="1" x14ac:dyDescent="0.35"/>
    <row r="2647" spans="2:33" ht="12" customHeight="1" x14ac:dyDescent="0.35"/>
    <row r="2648" spans="2:33" ht="12" customHeight="1" x14ac:dyDescent="0.35"/>
    <row r="2649" spans="2:33" ht="12" customHeight="1" x14ac:dyDescent="0.35"/>
    <row r="2650" spans="2:33" ht="12" customHeight="1" x14ac:dyDescent="0.35"/>
    <row r="2651" spans="2:33" ht="12" customHeight="1" x14ac:dyDescent="0.35"/>
    <row r="2652" spans="2:33" ht="12" customHeight="1" x14ac:dyDescent="0.35"/>
    <row r="2653" spans="2:33" ht="12" customHeight="1" x14ac:dyDescent="0.35"/>
    <row r="2654" spans="2:33" ht="12" customHeight="1" x14ac:dyDescent="0.35"/>
    <row r="2655" spans="2:33" ht="12" customHeight="1" x14ac:dyDescent="0.35"/>
    <row r="2656" spans="2:33"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3" ht="15" customHeight="1" x14ac:dyDescent="0.35"/>
    <row r="2962" spans="2:33" ht="15" customHeight="1" x14ac:dyDescent="0.35"/>
    <row r="2963" spans="2:33" ht="15" customHeight="1" x14ac:dyDescent="0.35"/>
    <row r="2964" spans="2:33" ht="15" customHeight="1" x14ac:dyDescent="0.35"/>
    <row r="2965" spans="2:33" ht="12" customHeight="1" x14ac:dyDescent="0.35"/>
    <row r="2966" spans="2:33" ht="15" customHeight="1" x14ac:dyDescent="0.35"/>
    <row r="2967" spans="2:33" ht="15" customHeight="1" x14ac:dyDescent="0.35"/>
    <row r="2968" spans="2:33" ht="15" customHeight="1" x14ac:dyDescent="0.35"/>
    <row r="2969" spans="2:33" ht="15" customHeight="1" x14ac:dyDescent="0.35"/>
    <row r="2970" spans="2:33" ht="15" customHeight="1" x14ac:dyDescent="0.35"/>
    <row r="2971" spans="2:33" ht="15" customHeight="1" x14ac:dyDescent="0.35">
      <c r="B2971" s="130"/>
      <c r="C2971" s="130"/>
      <c r="D2971" s="130"/>
      <c r="E2971" s="130"/>
      <c r="F2971" s="130"/>
      <c r="G2971" s="130"/>
      <c r="H2971" s="130"/>
      <c r="I2971" s="130"/>
      <c r="J2971" s="130"/>
      <c r="K2971" s="130"/>
      <c r="L2971" s="130"/>
      <c r="M2971" s="130"/>
      <c r="N2971" s="130"/>
      <c r="O2971" s="130"/>
      <c r="P2971" s="130"/>
      <c r="Q2971" s="130"/>
      <c r="R2971" s="130"/>
      <c r="S2971" s="130"/>
      <c r="T2971" s="130"/>
      <c r="U2971" s="130"/>
      <c r="V2971" s="130"/>
      <c r="W2971" s="130"/>
      <c r="X2971" s="130"/>
      <c r="Y2971" s="130"/>
      <c r="Z2971" s="130"/>
      <c r="AA2971" s="130"/>
      <c r="AB2971" s="130"/>
      <c r="AC2971" s="130"/>
      <c r="AD2971" s="130"/>
      <c r="AE2971" s="130"/>
      <c r="AF2971" s="130"/>
      <c r="AG2971" s="130"/>
    </row>
    <row r="2972" spans="2:33" ht="15" customHeight="1" x14ac:dyDescent="0.35"/>
    <row r="2973" spans="2:33" ht="12" customHeight="1" x14ac:dyDescent="0.35"/>
    <row r="2974" spans="2:33" ht="12" customHeight="1" x14ac:dyDescent="0.35"/>
    <row r="2975" spans="2:33" ht="12" customHeight="1" x14ac:dyDescent="0.35"/>
    <row r="2976" spans="2:33"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3" ht="15" customHeight="1" x14ac:dyDescent="0.35"/>
    <row r="3282" spans="2:33" ht="15" customHeight="1" x14ac:dyDescent="0.35"/>
    <row r="3283" spans="2:33" ht="15" customHeight="1" x14ac:dyDescent="0.35"/>
    <row r="3284" spans="2:33" ht="15" customHeight="1" x14ac:dyDescent="0.35"/>
    <row r="3285" spans="2:33" ht="15" customHeight="1" x14ac:dyDescent="0.35"/>
    <row r="3286" spans="2:33" ht="15" customHeight="1" x14ac:dyDescent="0.35"/>
    <row r="3287" spans="2:33" ht="15" customHeight="1" x14ac:dyDescent="0.35"/>
    <row r="3288" spans="2:33" ht="15" customHeight="1" x14ac:dyDescent="0.35"/>
    <row r="3289" spans="2:33" ht="15" customHeight="1" x14ac:dyDescent="0.35"/>
    <row r="3290" spans="2:33" ht="15" customHeight="1" x14ac:dyDescent="0.35"/>
    <row r="3291" spans="2:33" ht="15" customHeight="1" x14ac:dyDescent="0.35"/>
    <row r="3292" spans="2:33" ht="15" customHeight="1" x14ac:dyDescent="0.35"/>
    <row r="3293" spans="2:33" ht="15" customHeight="1" x14ac:dyDescent="0.35">
      <c r="B3293" s="130"/>
      <c r="C3293" s="130"/>
      <c r="D3293" s="130"/>
      <c r="E3293" s="130"/>
      <c r="F3293" s="130"/>
      <c r="G3293" s="130"/>
      <c r="H3293" s="130"/>
      <c r="I3293" s="130"/>
      <c r="J3293" s="130"/>
      <c r="K3293" s="130"/>
      <c r="L3293" s="130"/>
      <c r="M3293" s="130"/>
      <c r="N3293" s="130"/>
      <c r="O3293" s="130"/>
      <c r="P3293" s="130"/>
      <c r="Q3293" s="130"/>
      <c r="R3293" s="130"/>
      <c r="S3293" s="130"/>
      <c r="T3293" s="130"/>
      <c r="U3293" s="130"/>
      <c r="V3293" s="130"/>
      <c r="W3293" s="130"/>
      <c r="X3293" s="130"/>
      <c r="Y3293" s="130"/>
      <c r="Z3293" s="130"/>
      <c r="AA3293" s="130"/>
      <c r="AB3293" s="130"/>
      <c r="AC3293" s="130"/>
      <c r="AD3293" s="130"/>
      <c r="AE3293" s="130"/>
      <c r="AF3293" s="130"/>
      <c r="AG3293" s="130"/>
    </row>
    <row r="3294" spans="2:33" ht="12" customHeight="1" x14ac:dyDescent="0.35"/>
    <row r="3295" spans="2:33" ht="12" customHeight="1" x14ac:dyDescent="0.35"/>
    <row r="3296" spans="2:33"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3" ht="15" customHeight="1" x14ac:dyDescent="0.35"/>
    <row r="3394" spans="2:33" ht="15" customHeight="1" x14ac:dyDescent="0.35"/>
    <row r="3395" spans="2:33" ht="15" customHeight="1" x14ac:dyDescent="0.35"/>
    <row r="3396" spans="2:33" ht="12" customHeight="1" x14ac:dyDescent="0.35"/>
    <row r="3397" spans="2:33" ht="15" customHeight="1" x14ac:dyDescent="0.35"/>
    <row r="3398" spans="2:33" ht="15" customHeight="1" x14ac:dyDescent="0.35"/>
    <row r="3399" spans="2:33" ht="12" customHeight="1" x14ac:dyDescent="0.35"/>
    <row r="3400" spans="2:33" ht="15" customHeight="1" x14ac:dyDescent="0.35"/>
    <row r="3401" spans="2:33" ht="15" customHeight="1" x14ac:dyDescent="0.35"/>
    <row r="3402" spans="2:33" ht="15" customHeight="1" x14ac:dyDescent="0.35">
      <c r="B3402" s="130"/>
      <c r="C3402" s="130"/>
      <c r="D3402" s="130"/>
      <c r="E3402" s="130"/>
      <c r="F3402" s="130"/>
      <c r="G3402" s="130"/>
      <c r="H3402" s="130"/>
      <c r="I3402" s="130"/>
      <c r="J3402" s="130"/>
      <c r="K3402" s="130"/>
      <c r="L3402" s="130"/>
      <c r="M3402" s="130"/>
      <c r="N3402" s="130"/>
      <c r="O3402" s="130"/>
      <c r="P3402" s="130"/>
      <c r="Q3402" s="130"/>
      <c r="R3402" s="130"/>
      <c r="S3402" s="130"/>
      <c r="T3402" s="130"/>
      <c r="U3402" s="130"/>
      <c r="V3402" s="130"/>
      <c r="W3402" s="130"/>
      <c r="X3402" s="130"/>
      <c r="Y3402" s="130"/>
      <c r="Z3402" s="130"/>
      <c r="AA3402" s="130"/>
      <c r="AB3402" s="130"/>
      <c r="AC3402" s="130"/>
      <c r="AD3402" s="130"/>
      <c r="AE3402" s="130"/>
      <c r="AF3402" s="130"/>
      <c r="AG3402" s="130"/>
    </row>
    <row r="3403" spans="2:33" ht="15" customHeight="1" x14ac:dyDescent="0.35"/>
    <row r="3404" spans="2:33" ht="15" customHeight="1" x14ac:dyDescent="0.35"/>
    <row r="3405" spans="2:33" ht="15" customHeight="1" x14ac:dyDescent="0.35"/>
    <row r="3406" spans="2:33" ht="15" customHeight="1" x14ac:dyDescent="0.35"/>
    <row r="3407" spans="2:33" ht="15" customHeight="1" x14ac:dyDescent="0.35"/>
    <row r="3408" spans="2:33"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3" ht="12" customHeight="1" x14ac:dyDescent="0.35"/>
    <row r="3522" spans="2:33" ht="15" customHeight="1" x14ac:dyDescent="0.35"/>
    <row r="3523" spans="2:33" ht="15" customHeight="1" x14ac:dyDescent="0.35"/>
    <row r="3524" spans="2:33" ht="12" customHeight="1" x14ac:dyDescent="0.35"/>
    <row r="3525" spans="2:33" ht="15" customHeight="1" x14ac:dyDescent="0.35"/>
    <row r="3526" spans="2:33" ht="15" customHeight="1" x14ac:dyDescent="0.35"/>
    <row r="3527" spans="2:33" ht="15" customHeight="1" x14ac:dyDescent="0.35">
      <c r="B3527" s="130"/>
      <c r="C3527" s="130"/>
      <c r="D3527" s="130"/>
      <c r="E3527" s="130"/>
      <c r="F3527" s="130"/>
      <c r="G3527" s="130"/>
      <c r="H3527" s="130"/>
      <c r="I3527" s="130"/>
      <c r="J3527" s="130"/>
      <c r="K3527" s="130"/>
      <c r="L3527" s="130"/>
      <c r="M3527" s="130"/>
      <c r="N3527" s="130"/>
      <c r="O3527" s="130"/>
      <c r="P3527" s="130"/>
      <c r="Q3527" s="130"/>
      <c r="R3527" s="130"/>
      <c r="S3527" s="130"/>
      <c r="T3527" s="130"/>
      <c r="U3527" s="130"/>
      <c r="V3527" s="130"/>
      <c r="W3527" s="130"/>
      <c r="X3527" s="130"/>
      <c r="Y3527" s="130"/>
      <c r="Z3527" s="130"/>
      <c r="AA3527" s="130"/>
      <c r="AB3527" s="130"/>
      <c r="AC3527" s="130"/>
      <c r="AD3527" s="130"/>
      <c r="AE3527" s="130"/>
      <c r="AF3527" s="130"/>
      <c r="AG3527" s="130"/>
    </row>
    <row r="3528" spans="2:33" ht="15" customHeight="1" x14ac:dyDescent="0.35"/>
    <row r="3529" spans="2:33" ht="15" customHeight="1" x14ac:dyDescent="0.35"/>
    <row r="3530" spans="2:33" ht="15" customHeight="1" x14ac:dyDescent="0.35"/>
    <row r="3531" spans="2:33" ht="15" customHeight="1" x14ac:dyDescent="0.35"/>
    <row r="3532" spans="2:33" ht="15" customHeight="1" x14ac:dyDescent="0.35"/>
    <row r="3533" spans="2:33" ht="15" customHeight="1" x14ac:dyDescent="0.35"/>
    <row r="3534" spans="2:33" ht="15" customHeight="1" x14ac:dyDescent="0.35"/>
    <row r="3535" spans="2:33" ht="12" customHeight="1" x14ac:dyDescent="0.35"/>
    <row r="3536" spans="2:33"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3" ht="12" customHeight="1" x14ac:dyDescent="0.35"/>
    <row r="3650" spans="2:33" ht="15" customHeight="1" x14ac:dyDescent="0.35"/>
    <row r="3651" spans="2:33" ht="15" customHeight="1" x14ac:dyDescent="0.35"/>
    <row r="3652" spans="2:33" ht="15" customHeight="1" x14ac:dyDescent="0.35">
      <c r="B3652" s="130"/>
      <c r="C3652" s="130"/>
      <c r="D3652" s="130"/>
      <c r="E3652" s="130"/>
      <c r="F3652" s="130"/>
      <c r="G3652" s="130"/>
      <c r="H3652" s="130"/>
      <c r="I3652" s="130"/>
      <c r="J3652" s="130"/>
      <c r="K3652" s="130"/>
      <c r="L3652" s="130"/>
      <c r="M3652" s="130"/>
      <c r="N3652" s="130"/>
      <c r="O3652" s="130"/>
      <c r="P3652" s="130"/>
      <c r="Q3652" s="130"/>
      <c r="R3652" s="130"/>
      <c r="S3652" s="130"/>
      <c r="T3652" s="130"/>
      <c r="U3652" s="130"/>
      <c r="V3652" s="130"/>
      <c r="W3652" s="130"/>
      <c r="X3652" s="130"/>
      <c r="Y3652" s="130"/>
      <c r="Z3652" s="130"/>
      <c r="AA3652" s="130"/>
      <c r="AB3652" s="130"/>
      <c r="AC3652" s="130"/>
      <c r="AD3652" s="130"/>
      <c r="AE3652" s="130"/>
      <c r="AF3652" s="130"/>
      <c r="AG3652" s="130"/>
    </row>
    <row r="3653" spans="2:33" ht="15" customHeight="1" x14ac:dyDescent="0.35"/>
    <row r="3654" spans="2:33" ht="15" customHeight="1" x14ac:dyDescent="0.35"/>
    <row r="3655" spans="2:33" ht="15" customHeight="1" x14ac:dyDescent="0.35"/>
    <row r="3656" spans="2:33" ht="15" customHeight="1" x14ac:dyDescent="0.35"/>
    <row r="3657" spans="2:33" ht="15" customHeight="1" x14ac:dyDescent="0.35"/>
    <row r="3658" spans="2:33" ht="15" customHeight="1" x14ac:dyDescent="0.35"/>
    <row r="3659" spans="2:33" ht="15" customHeight="1" x14ac:dyDescent="0.35"/>
    <row r="3660" spans="2:33" ht="12" customHeight="1" x14ac:dyDescent="0.35"/>
    <row r="3661" spans="2:33" ht="12" customHeight="1" x14ac:dyDescent="0.35"/>
    <row r="3662" spans="2:33" ht="12" customHeight="1" x14ac:dyDescent="0.35"/>
    <row r="3663" spans="2:33" ht="12" customHeight="1" x14ac:dyDescent="0.35"/>
    <row r="3664" spans="2:33"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3" ht="15" customHeight="1" x14ac:dyDescent="0.35">
      <c r="B3777" s="130"/>
      <c r="C3777" s="130"/>
      <c r="D3777" s="130"/>
      <c r="E3777" s="130"/>
      <c r="F3777" s="130"/>
      <c r="G3777" s="130"/>
      <c r="H3777" s="130"/>
      <c r="I3777" s="130"/>
      <c r="J3777" s="130"/>
      <c r="K3777" s="130"/>
      <c r="L3777" s="130"/>
      <c r="M3777" s="130"/>
      <c r="N3777" s="130"/>
      <c r="O3777" s="130"/>
      <c r="P3777" s="130"/>
      <c r="Q3777" s="130"/>
      <c r="R3777" s="130"/>
      <c r="S3777" s="130"/>
      <c r="T3777" s="130"/>
      <c r="U3777" s="130"/>
      <c r="V3777" s="130"/>
      <c r="W3777" s="130"/>
      <c r="X3777" s="130"/>
      <c r="Y3777" s="130"/>
      <c r="Z3777" s="130"/>
      <c r="AA3777" s="130"/>
      <c r="AB3777" s="130"/>
      <c r="AC3777" s="130"/>
      <c r="AD3777" s="130"/>
      <c r="AE3777" s="130"/>
      <c r="AF3777" s="130"/>
      <c r="AG3777" s="130"/>
    </row>
    <row r="3778" spans="2:33" ht="15" customHeight="1" x14ac:dyDescent="0.35"/>
    <row r="3779" spans="2:33" ht="15" customHeight="1" x14ac:dyDescent="0.35"/>
    <row r="3780" spans="2:33" ht="15" customHeight="1" x14ac:dyDescent="0.35"/>
    <row r="3781" spans="2:33" ht="15" customHeight="1" x14ac:dyDescent="0.35"/>
    <row r="3782" spans="2:33" ht="15" customHeight="1" x14ac:dyDescent="0.35"/>
    <row r="3783" spans="2:33" ht="15" customHeight="1" x14ac:dyDescent="0.35"/>
    <row r="3784" spans="2:33" ht="15" customHeight="1" x14ac:dyDescent="0.35"/>
    <row r="3785" spans="2:33" ht="12" customHeight="1" x14ac:dyDescent="0.35"/>
    <row r="3786" spans="2:33" ht="12" customHeight="1" x14ac:dyDescent="0.35"/>
    <row r="3787" spans="2:33" ht="12" customHeight="1" x14ac:dyDescent="0.35"/>
    <row r="3788" spans="2:33" ht="12" customHeight="1" x14ac:dyDescent="0.35"/>
    <row r="3789" spans="2:33" ht="12" customHeight="1" x14ac:dyDescent="0.35"/>
    <row r="3790" spans="2:33" ht="12" customHeight="1" x14ac:dyDescent="0.35"/>
    <row r="3791" spans="2:33" ht="12" customHeight="1" x14ac:dyDescent="0.35"/>
    <row r="3792" spans="2:33"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3" ht="15" customHeight="1" x14ac:dyDescent="0.35"/>
    <row r="3890" spans="2:33" ht="15" customHeight="1" x14ac:dyDescent="0.35"/>
    <row r="3891" spans="2:33" ht="15" customHeight="1" x14ac:dyDescent="0.35"/>
    <row r="3892" spans="2:33" ht="15" customHeight="1" x14ac:dyDescent="0.35"/>
    <row r="3893" spans="2:33" ht="15" customHeight="1" x14ac:dyDescent="0.35"/>
    <row r="3894" spans="2:33" ht="15" customHeight="1" x14ac:dyDescent="0.35"/>
    <row r="3895" spans="2:33" ht="15" customHeight="1" x14ac:dyDescent="0.35"/>
    <row r="3896" spans="2:33" ht="12" customHeight="1" x14ac:dyDescent="0.35"/>
    <row r="3897" spans="2:33" ht="15" customHeight="1" x14ac:dyDescent="0.35"/>
    <row r="3898" spans="2:33" ht="15" customHeight="1" x14ac:dyDescent="0.35"/>
    <row r="3899" spans="2:33" ht="12" customHeight="1" x14ac:dyDescent="0.35"/>
    <row r="3900" spans="2:33" ht="15" customHeight="1" x14ac:dyDescent="0.35"/>
    <row r="3901" spans="2:33" ht="15" customHeight="1" x14ac:dyDescent="0.35"/>
    <row r="3902" spans="2:33" ht="15" customHeight="1" x14ac:dyDescent="0.35">
      <c r="B3902" s="130"/>
      <c r="C3902" s="130"/>
      <c r="D3902" s="130"/>
      <c r="E3902" s="130"/>
      <c r="F3902" s="130"/>
      <c r="G3902" s="130"/>
      <c r="H3902" s="130"/>
      <c r="I3902" s="130"/>
      <c r="J3902" s="130"/>
      <c r="K3902" s="130"/>
      <c r="L3902" s="130"/>
      <c r="M3902" s="130"/>
      <c r="N3902" s="130"/>
      <c r="O3902" s="130"/>
      <c r="P3902" s="130"/>
      <c r="Q3902" s="130"/>
      <c r="R3902" s="130"/>
      <c r="S3902" s="130"/>
      <c r="T3902" s="130"/>
      <c r="U3902" s="130"/>
      <c r="V3902" s="130"/>
      <c r="W3902" s="130"/>
      <c r="X3902" s="130"/>
      <c r="Y3902" s="130"/>
      <c r="Z3902" s="130"/>
      <c r="AA3902" s="130"/>
      <c r="AB3902" s="130"/>
      <c r="AC3902" s="130"/>
      <c r="AD3902" s="130"/>
      <c r="AE3902" s="130"/>
      <c r="AF3902" s="130"/>
      <c r="AG3902" s="130"/>
    </row>
    <row r="3903" spans="2:33" ht="15" customHeight="1" x14ac:dyDescent="0.35"/>
    <row r="3904" spans="2:33"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3" ht="15" customHeight="1" x14ac:dyDescent="0.35"/>
    <row r="4018" spans="2:33" ht="15" customHeight="1" x14ac:dyDescent="0.35"/>
    <row r="4019" spans="2:33" ht="15" customHeight="1" x14ac:dyDescent="0.35"/>
    <row r="4020" spans="2:33" ht="15" customHeight="1" x14ac:dyDescent="0.35"/>
    <row r="4021" spans="2:33" ht="12" customHeight="1" x14ac:dyDescent="0.35"/>
    <row r="4022" spans="2:33" ht="15" customHeight="1" x14ac:dyDescent="0.35"/>
    <row r="4023" spans="2:33" ht="15" customHeight="1" x14ac:dyDescent="0.35"/>
    <row r="4024" spans="2:33" ht="12" customHeight="1" x14ac:dyDescent="0.35"/>
    <row r="4025" spans="2:33" ht="15" customHeight="1" x14ac:dyDescent="0.35"/>
    <row r="4026" spans="2:33" ht="15" customHeight="1" x14ac:dyDescent="0.35"/>
    <row r="4027" spans="2:33" ht="15" customHeight="1" x14ac:dyDescent="0.35">
      <c r="B4027" s="130"/>
      <c r="C4027" s="130"/>
      <c r="D4027" s="130"/>
      <c r="E4027" s="130"/>
      <c r="F4027" s="130"/>
      <c r="G4027" s="130"/>
      <c r="H4027" s="130"/>
      <c r="I4027" s="130"/>
      <c r="J4027" s="130"/>
      <c r="K4027" s="130"/>
      <c r="L4027" s="130"/>
      <c r="M4027" s="130"/>
      <c r="N4027" s="130"/>
      <c r="O4027" s="130"/>
      <c r="P4027" s="130"/>
      <c r="Q4027" s="130"/>
      <c r="R4027" s="130"/>
      <c r="S4027" s="130"/>
      <c r="T4027" s="130"/>
      <c r="U4027" s="130"/>
      <c r="V4027" s="130"/>
      <c r="W4027" s="130"/>
      <c r="X4027" s="130"/>
      <c r="Y4027" s="130"/>
      <c r="Z4027" s="130"/>
      <c r="AA4027" s="130"/>
      <c r="AB4027" s="130"/>
      <c r="AC4027" s="130"/>
      <c r="AD4027" s="130"/>
      <c r="AE4027" s="130"/>
      <c r="AF4027" s="130"/>
      <c r="AG4027" s="130"/>
    </row>
    <row r="4028" spans="2:33" ht="15" customHeight="1" x14ac:dyDescent="0.35"/>
    <row r="4029" spans="2:33" ht="15" customHeight="1" x14ac:dyDescent="0.35"/>
    <row r="4030" spans="2:33" ht="15" customHeight="1" x14ac:dyDescent="0.35"/>
    <row r="4031" spans="2:33" ht="15" customHeight="1" x14ac:dyDescent="0.35"/>
    <row r="4032" spans="2:33"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3" ht="15" customHeight="1" x14ac:dyDescent="0.35"/>
    <row r="4146" spans="2:33" ht="12" customHeight="1" x14ac:dyDescent="0.35"/>
    <row r="4147" spans="2:33" ht="15" customHeight="1" x14ac:dyDescent="0.35"/>
    <row r="4148" spans="2:33" ht="15" customHeight="1" x14ac:dyDescent="0.35"/>
    <row r="4149" spans="2:33" ht="12" customHeight="1" x14ac:dyDescent="0.35"/>
    <row r="4150" spans="2:33" ht="15" customHeight="1" x14ac:dyDescent="0.35"/>
    <row r="4151" spans="2:33" ht="15" customHeight="1" x14ac:dyDescent="0.35"/>
    <row r="4152" spans="2:33" ht="15" customHeight="1" x14ac:dyDescent="0.35">
      <c r="B4152" s="130"/>
      <c r="C4152" s="130"/>
      <c r="D4152" s="130"/>
      <c r="E4152" s="130"/>
      <c r="F4152" s="130"/>
      <c r="G4152" s="130"/>
      <c r="H4152" s="130"/>
      <c r="I4152" s="130"/>
      <c r="J4152" s="130"/>
      <c r="K4152" s="130"/>
      <c r="L4152" s="130"/>
      <c r="M4152" s="130"/>
      <c r="N4152" s="130"/>
      <c r="O4152" s="130"/>
      <c r="P4152" s="130"/>
      <c r="Q4152" s="130"/>
      <c r="R4152" s="130"/>
      <c r="S4152" s="130"/>
      <c r="T4152" s="130"/>
      <c r="U4152" s="130"/>
      <c r="V4152" s="130"/>
      <c r="W4152" s="130"/>
      <c r="X4152" s="130"/>
      <c r="Y4152" s="130"/>
      <c r="Z4152" s="130"/>
      <c r="AA4152" s="130"/>
      <c r="AB4152" s="130"/>
      <c r="AC4152" s="130"/>
      <c r="AD4152" s="130"/>
      <c r="AE4152" s="130"/>
      <c r="AF4152" s="130"/>
      <c r="AG4152" s="130"/>
    </row>
    <row r="4153" spans="2:33" ht="15" customHeight="1" x14ac:dyDescent="0.35"/>
    <row r="4154" spans="2:33" ht="15" customHeight="1" x14ac:dyDescent="0.35"/>
    <row r="4155" spans="2:33" ht="15" customHeight="1" x14ac:dyDescent="0.35"/>
    <row r="4156" spans="2:33" ht="15" customHeight="1" x14ac:dyDescent="0.35"/>
    <row r="4157" spans="2:33" ht="15" customHeight="1" x14ac:dyDescent="0.35"/>
    <row r="4158" spans="2:33" ht="15" customHeight="1" x14ac:dyDescent="0.35"/>
    <row r="4159" spans="2:33" ht="15" customHeight="1" x14ac:dyDescent="0.35"/>
    <row r="4160" spans="2:33"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3" ht="15" customHeight="1" x14ac:dyDescent="0.35"/>
    <row r="4274" spans="2:33" ht="12" customHeight="1" x14ac:dyDescent="0.35"/>
    <row r="4275" spans="2:33" ht="15" customHeight="1" x14ac:dyDescent="0.35"/>
    <row r="4276" spans="2:33" ht="15" customHeight="1" x14ac:dyDescent="0.35"/>
    <row r="4277" spans="2:33" ht="15" customHeight="1" x14ac:dyDescent="0.35">
      <c r="B4277" s="130"/>
      <c r="C4277" s="130"/>
      <c r="D4277" s="130"/>
      <c r="E4277" s="130"/>
      <c r="F4277" s="130"/>
      <c r="G4277" s="130"/>
      <c r="H4277" s="130"/>
      <c r="I4277" s="130"/>
      <c r="J4277" s="130"/>
      <c r="K4277" s="130"/>
      <c r="L4277" s="130"/>
      <c r="M4277" s="130"/>
      <c r="N4277" s="130"/>
      <c r="O4277" s="130"/>
      <c r="P4277" s="130"/>
      <c r="Q4277" s="130"/>
      <c r="R4277" s="130"/>
      <c r="S4277" s="130"/>
      <c r="T4277" s="130"/>
      <c r="U4277" s="130"/>
      <c r="V4277" s="130"/>
      <c r="W4277" s="130"/>
      <c r="X4277" s="130"/>
      <c r="Y4277" s="130"/>
      <c r="Z4277" s="130"/>
      <c r="AA4277" s="130"/>
      <c r="AB4277" s="130"/>
      <c r="AC4277" s="130"/>
      <c r="AD4277" s="130"/>
      <c r="AE4277" s="130"/>
      <c r="AF4277" s="130"/>
      <c r="AG4277" s="130"/>
    </row>
    <row r="4278" spans="2:33" ht="15" customHeight="1" x14ac:dyDescent="0.35"/>
    <row r="4279" spans="2:33" ht="15" customHeight="1" x14ac:dyDescent="0.35"/>
    <row r="4280" spans="2:33" ht="15" customHeight="1" x14ac:dyDescent="0.35"/>
    <row r="4281" spans="2:33" ht="15" customHeight="1" x14ac:dyDescent="0.35"/>
    <row r="4282" spans="2:33" ht="15" customHeight="1" x14ac:dyDescent="0.35"/>
    <row r="4283" spans="2:33" ht="15" customHeight="1" x14ac:dyDescent="0.35"/>
    <row r="4284" spans="2:33" ht="15" customHeight="1" x14ac:dyDescent="0.35"/>
    <row r="4285" spans="2:33" ht="12" customHeight="1" x14ac:dyDescent="0.35"/>
    <row r="4286" spans="2:33" ht="12" customHeight="1" x14ac:dyDescent="0.35"/>
    <row r="4287" spans="2:33" ht="12" customHeight="1" x14ac:dyDescent="0.35"/>
    <row r="4288" spans="2:33"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3" ht="15" customHeight="1" x14ac:dyDescent="0.35"/>
    <row r="4402" spans="2:33" ht="15" customHeight="1" x14ac:dyDescent="0.35">
      <c r="B4402" s="130"/>
      <c r="C4402" s="130"/>
      <c r="D4402" s="130"/>
      <c r="E4402" s="130"/>
      <c r="F4402" s="130"/>
      <c r="G4402" s="130"/>
      <c r="H4402" s="130"/>
      <c r="I4402" s="130"/>
      <c r="J4402" s="130"/>
      <c r="K4402" s="130"/>
      <c r="L4402" s="130"/>
      <c r="M4402" s="130"/>
      <c r="N4402" s="130"/>
      <c r="O4402" s="130"/>
      <c r="P4402" s="130"/>
      <c r="Q4402" s="130"/>
      <c r="R4402" s="130"/>
      <c r="S4402" s="130"/>
      <c r="T4402" s="130"/>
      <c r="U4402" s="130"/>
      <c r="V4402" s="130"/>
      <c r="W4402" s="130"/>
      <c r="X4402" s="130"/>
      <c r="Y4402" s="130"/>
      <c r="Z4402" s="130"/>
      <c r="AA4402" s="130"/>
      <c r="AB4402" s="130"/>
      <c r="AC4402" s="130"/>
      <c r="AD4402" s="130"/>
      <c r="AE4402" s="130"/>
      <c r="AF4402" s="130"/>
      <c r="AG4402" s="130"/>
    </row>
    <row r="4403" spans="2:33" ht="15" customHeight="1" x14ac:dyDescent="0.35"/>
    <row r="4404" spans="2:33" ht="15" customHeight="1" x14ac:dyDescent="0.35"/>
    <row r="4405" spans="2:33" ht="15" customHeight="1" x14ac:dyDescent="0.35"/>
    <row r="4406" spans="2:33" ht="15" customHeight="1" x14ac:dyDescent="0.35"/>
    <row r="4407" spans="2:33" ht="15" customHeight="1" x14ac:dyDescent="0.35"/>
    <row r="4408" spans="2:33" ht="15" customHeight="1" x14ac:dyDescent="0.35"/>
    <row r="4409" spans="2:33" ht="15" customHeight="1" x14ac:dyDescent="0.3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activeCell="E10" sqref="E10"/>
    </sheetView>
  </sheetViews>
  <sheetFormatPr defaultColWidth="9.1796875" defaultRowHeight="14.5" x14ac:dyDescent="0.35"/>
  <sheetData>
    <row r="1" spans="1:36" x14ac:dyDescent="0.35">
      <c r="A1" t="s">
        <v>250</v>
      </c>
    </row>
    <row r="2" spans="1:36" x14ac:dyDescent="0.35">
      <c r="A2" t="s">
        <v>2581</v>
      </c>
    </row>
    <row r="3" spans="1:36" x14ac:dyDescent="0.35">
      <c r="A3" t="s">
        <v>2582</v>
      </c>
    </row>
    <row r="4" spans="1:36" x14ac:dyDescent="0.35">
      <c r="A4" t="s">
        <v>253</v>
      </c>
    </row>
    <row r="5" spans="1:36" x14ac:dyDescent="0.3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35">
      <c r="A6" t="s">
        <v>255</v>
      </c>
      <c r="C6" t="s">
        <v>2583</v>
      </c>
    </row>
    <row r="7" spans="1:36" x14ac:dyDescent="0.35">
      <c r="A7" t="s">
        <v>256</v>
      </c>
      <c r="C7" t="s">
        <v>2584</v>
      </c>
    </row>
    <row r="8" spans="1:36" x14ac:dyDescent="0.35">
      <c r="A8" t="s">
        <v>257</v>
      </c>
      <c r="B8" t="s">
        <v>2585</v>
      </c>
      <c r="C8" t="s">
        <v>2586</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35">
      <c r="A9" t="s">
        <v>259</v>
      </c>
      <c r="B9" t="s">
        <v>2587</v>
      </c>
      <c r="C9" t="s">
        <v>2588</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35">
      <c r="A10" t="s">
        <v>261</v>
      </c>
      <c r="B10" t="s">
        <v>2589</v>
      </c>
      <c r="C10" t="s">
        <v>2590</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35">
      <c r="A11" t="s">
        <v>263</v>
      </c>
      <c r="C11" t="s">
        <v>2591</v>
      </c>
    </row>
    <row r="12" spans="1:36" x14ac:dyDescent="0.35">
      <c r="A12" t="s">
        <v>264</v>
      </c>
      <c r="B12" t="s">
        <v>2592</v>
      </c>
      <c r="C12" t="s">
        <v>2593</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35">
      <c r="A13" t="s">
        <v>24</v>
      </c>
      <c r="B13" t="s">
        <v>2594</v>
      </c>
      <c r="C13" t="s">
        <v>2595</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35">
      <c r="A14" t="s">
        <v>23</v>
      </c>
      <c r="B14" t="s">
        <v>2596</v>
      </c>
      <c r="C14" t="s">
        <v>2597</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35">
      <c r="A15" t="s">
        <v>200</v>
      </c>
      <c r="B15" t="s">
        <v>2598</v>
      </c>
      <c r="C15" t="s">
        <v>2599</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35">
      <c r="A16" t="s">
        <v>2221</v>
      </c>
      <c r="B16" t="s">
        <v>2600</v>
      </c>
      <c r="C16" t="s">
        <v>2601</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35">
      <c r="A17" t="s">
        <v>2238</v>
      </c>
      <c r="B17" t="s">
        <v>2602</v>
      </c>
      <c r="C17" t="s">
        <v>2603</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35">
      <c r="A18" t="s">
        <v>271</v>
      </c>
      <c r="B18" t="s">
        <v>2604</v>
      </c>
      <c r="C18" t="s">
        <v>2605</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35">
      <c r="A19" t="s">
        <v>273</v>
      </c>
      <c r="B19" t="s">
        <v>2606</v>
      </c>
      <c r="C19" t="s">
        <v>2607</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35">
      <c r="A20" t="s">
        <v>275</v>
      </c>
      <c r="B20" t="s">
        <v>2608</v>
      </c>
      <c r="C20" t="s">
        <v>2609</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35">
      <c r="A21" t="s">
        <v>277</v>
      </c>
      <c r="B21" t="s">
        <v>2610</v>
      </c>
      <c r="C21" t="s">
        <v>2611</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35">
      <c r="A22" t="s">
        <v>279</v>
      </c>
      <c r="B22" t="s">
        <v>2612</v>
      </c>
      <c r="C22" t="s">
        <v>2613</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35">
      <c r="A23" t="s">
        <v>281</v>
      </c>
      <c r="B23" t="s">
        <v>2614</v>
      </c>
      <c r="C23" t="s">
        <v>2615</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35">
      <c r="A24" t="s">
        <v>20</v>
      </c>
      <c r="B24" t="s">
        <v>2616</v>
      </c>
      <c r="C24" t="s">
        <v>2617</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35">
      <c r="A25" t="s">
        <v>19</v>
      </c>
      <c r="B25" t="s">
        <v>2618</v>
      </c>
      <c r="C25" t="s">
        <v>2619</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35">
      <c r="A26" t="s">
        <v>285</v>
      </c>
      <c r="B26" t="s">
        <v>2620</v>
      </c>
      <c r="C26" t="s">
        <v>2621</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35">
      <c r="A27" t="s">
        <v>234</v>
      </c>
      <c r="B27" t="s">
        <v>2622</v>
      </c>
      <c r="C27" t="s">
        <v>2623</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35">
      <c r="A28" t="s">
        <v>288</v>
      </c>
      <c r="C28" t="s">
        <v>2624</v>
      </c>
    </row>
    <row r="29" spans="1:36" x14ac:dyDescent="0.35">
      <c r="A29" t="s">
        <v>289</v>
      </c>
      <c r="C29" t="s">
        <v>2625</v>
      </c>
    </row>
    <row r="30" spans="1:36" x14ac:dyDescent="0.35">
      <c r="A30" t="s">
        <v>257</v>
      </c>
      <c r="B30" t="s">
        <v>2626</v>
      </c>
      <c r="C30" t="s">
        <v>2627</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35">
      <c r="A31" t="s">
        <v>259</v>
      </c>
      <c r="B31" t="s">
        <v>2628</v>
      </c>
      <c r="C31" t="s">
        <v>2629</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35">
      <c r="A32" t="s">
        <v>292</v>
      </c>
      <c r="B32" t="s">
        <v>2630</v>
      </c>
      <c r="C32" t="s">
        <v>2631</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35">
      <c r="A33" t="s">
        <v>294</v>
      </c>
      <c r="C33" t="s">
        <v>2632</v>
      </c>
    </row>
    <row r="34" spans="1:36" x14ac:dyDescent="0.35">
      <c r="A34" t="s">
        <v>264</v>
      </c>
      <c r="B34" t="s">
        <v>2633</v>
      </c>
      <c r="C34" t="s">
        <v>2634</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35">
      <c r="A35" t="s">
        <v>24</v>
      </c>
      <c r="B35" t="s">
        <v>2635</v>
      </c>
      <c r="C35" t="s">
        <v>2636</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35">
      <c r="A36" t="s">
        <v>23</v>
      </c>
      <c r="B36" t="s">
        <v>2637</v>
      </c>
      <c r="C36" t="s">
        <v>2638</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35">
      <c r="A37" t="s">
        <v>200</v>
      </c>
      <c r="B37" t="s">
        <v>2639</v>
      </c>
      <c r="C37" t="s">
        <v>2640</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35">
      <c r="A38" t="s">
        <v>2221</v>
      </c>
      <c r="B38" t="s">
        <v>2641</v>
      </c>
      <c r="C38" t="s">
        <v>2642</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35">
      <c r="A39" t="s">
        <v>2238</v>
      </c>
      <c r="B39" t="s">
        <v>2643</v>
      </c>
      <c r="C39" t="s">
        <v>2644</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35">
      <c r="A40" t="s">
        <v>271</v>
      </c>
      <c r="B40" t="s">
        <v>2645</v>
      </c>
      <c r="C40" t="s">
        <v>2646</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35">
      <c r="A41" t="s">
        <v>273</v>
      </c>
      <c r="B41" t="s">
        <v>2647</v>
      </c>
      <c r="C41" t="s">
        <v>2648</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35">
      <c r="A42" t="s">
        <v>275</v>
      </c>
      <c r="B42" t="s">
        <v>2649</v>
      </c>
      <c r="C42" t="s">
        <v>2650</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35">
      <c r="A43" t="s">
        <v>277</v>
      </c>
      <c r="B43" t="s">
        <v>2651</v>
      </c>
      <c r="C43" t="s">
        <v>2652</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35">
      <c r="A44" t="s">
        <v>279</v>
      </c>
      <c r="B44" t="s">
        <v>2653</v>
      </c>
      <c r="C44" t="s">
        <v>2654</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35">
      <c r="A45" t="s">
        <v>281</v>
      </c>
      <c r="B45" t="s">
        <v>2655</v>
      </c>
      <c r="C45" t="s">
        <v>2656</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35">
      <c r="A46" t="s">
        <v>20</v>
      </c>
      <c r="B46" t="s">
        <v>2657</v>
      </c>
      <c r="C46" t="s">
        <v>2658</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35">
      <c r="A47" t="s">
        <v>19</v>
      </c>
      <c r="B47" t="s">
        <v>2659</v>
      </c>
      <c r="C47" t="s">
        <v>2660</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35">
      <c r="A48" t="s">
        <v>309</v>
      </c>
      <c r="B48" t="s">
        <v>2661</v>
      </c>
      <c r="C48" t="s">
        <v>2662</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35">
      <c r="A49" t="s">
        <v>235</v>
      </c>
      <c r="B49" t="s">
        <v>2663</v>
      </c>
      <c r="C49" t="s">
        <v>2664</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35">
      <c r="A50" t="s">
        <v>236</v>
      </c>
      <c r="B50" t="s">
        <v>2665</v>
      </c>
      <c r="C50" t="s">
        <v>2666</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E10" sqref="E10"/>
    </sheetView>
  </sheetViews>
  <sheetFormatPr defaultRowHeight="14.5" x14ac:dyDescent="0.35"/>
  <cols>
    <col min="1" max="1" width="21.453125" hidden="1" customWidth="1"/>
    <col min="2" max="2" width="46.7265625" customWidth="1"/>
  </cols>
  <sheetData>
    <row r="1" spans="1:33" ht="15" customHeight="1" thickBot="1" x14ac:dyDescent="0.4">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35"/>
    <row r="3" spans="1:33" ht="15" customHeight="1" x14ac:dyDescent="0.35">
      <c r="C3" s="81" t="s">
        <v>1516</v>
      </c>
      <c r="D3" s="81" t="s">
        <v>1517</v>
      </c>
      <c r="E3" s="82"/>
      <c r="F3" s="82"/>
      <c r="G3" s="82"/>
    </row>
    <row r="4" spans="1:33" ht="15" customHeight="1" x14ac:dyDescent="0.35">
      <c r="C4" s="81" t="s">
        <v>1518</v>
      </c>
      <c r="D4" s="81" t="s">
        <v>1519</v>
      </c>
      <c r="E4" s="82"/>
      <c r="F4" s="82"/>
      <c r="G4" s="81" t="s">
        <v>1520</v>
      </c>
    </row>
    <row r="5" spans="1:33" ht="15" customHeight="1" x14ac:dyDescent="0.35">
      <c r="C5" s="81" t="s">
        <v>1521</v>
      </c>
      <c r="D5" s="81" t="s">
        <v>1522</v>
      </c>
      <c r="E5" s="82"/>
      <c r="F5" s="82"/>
      <c r="G5" s="82"/>
    </row>
    <row r="6" spans="1:33" ht="15" customHeight="1" x14ac:dyDescent="0.35">
      <c r="C6" s="81" t="s">
        <v>1523</v>
      </c>
      <c r="D6" s="82"/>
      <c r="E6" s="81" t="s">
        <v>1524</v>
      </c>
      <c r="F6" s="82"/>
      <c r="G6" s="82"/>
    </row>
    <row r="7" spans="1:33" ht="12" customHeight="1" x14ac:dyDescent="0.35"/>
    <row r="8" spans="1:33" ht="12" customHeight="1" x14ac:dyDescent="0.35"/>
    <row r="9" spans="1:33" ht="12" customHeight="1" x14ac:dyDescent="0.35"/>
    <row r="10" spans="1:33" ht="15" customHeight="1" x14ac:dyDescent="0.35">
      <c r="A10" s="83" t="s">
        <v>1633</v>
      </c>
      <c r="B10" s="84" t="s">
        <v>1634</v>
      </c>
      <c r="AG10" s="85" t="s">
        <v>1527</v>
      </c>
    </row>
    <row r="11" spans="1:33" ht="15" customHeight="1" x14ac:dyDescent="0.35">
      <c r="B11" s="80" t="s">
        <v>1635</v>
      </c>
      <c r="AG11" s="85" t="s">
        <v>1529</v>
      </c>
    </row>
    <row r="12" spans="1:33" ht="15" customHeight="1" x14ac:dyDescent="0.3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4">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35">
      <c r="AG14" s="87"/>
    </row>
    <row r="15" spans="1:33" ht="15" customHeight="1" x14ac:dyDescent="0.35">
      <c r="B15" s="35" t="s">
        <v>1636</v>
      </c>
    </row>
    <row r="16" spans="1:33" ht="15" customHeight="1" x14ac:dyDescent="0.35">
      <c r="B16" s="35" t="s">
        <v>1534</v>
      </c>
    </row>
    <row r="17" spans="1:33" ht="15" customHeight="1" x14ac:dyDescent="0.35">
      <c r="A17" s="83" t="s">
        <v>1637</v>
      </c>
      <c r="B17" s="88" t="s">
        <v>1536</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35">
      <c r="A18" s="83" t="s">
        <v>1638</v>
      </c>
      <c r="B18" s="88" t="s">
        <v>1538</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35">
      <c r="A19" s="83" t="s">
        <v>1639</v>
      </c>
      <c r="B19" s="88" t="s">
        <v>1540</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3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35">
      <c r="B21" s="35" t="s">
        <v>1541</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35">
      <c r="A22" s="83" t="s">
        <v>1640</v>
      </c>
      <c r="B22" s="88" t="s">
        <v>1543</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35">
      <c r="A23" s="83" t="s">
        <v>1641</v>
      </c>
      <c r="B23" s="88" t="s">
        <v>1545</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35">
      <c r="A24" s="83" t="s">
        <v>1642</v>
      </c>
      <c r="B24" s="88" t="s">
        <v>1547</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35">
      <c r="A25" s="83" t="s">
        <v>1643</v>
      </c>
      <c r="B25" s="88" t="s">
        <v>1549</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35">
      <c r="A26" s="83" t="s">
        <v>1644</v>
      </c>
      <c r="B26" s="88" t="s">
        <v>1551</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35">
      <c r="A27" s="83" t="s">
        <v>1645</v>
      </c>
      <c r="B27" s="88" t="s">
        <v>1553</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35">
      <c r="A28" s="83" t="s">
        <v>1646</v>
      </c>
      <c r="B28" s="88" t="s">
        <v>1555</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35">
      <c r="A29" s="83" t="s">
        <v>1647</v>
      </c>
      <c r="B29" s="88" t="s">
        <v>1557</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35">
      <c r="A30" s="83" t="s">
        <v>1648</v>
      </c>
      <c r="B30" s="88" t="s">
        <v>1559</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35">
      <c r="A31" s="83" t="s">
        <v>1649</v>
      </c>
      <c r="B31" s="88" t="s">
        <v>1561</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35">
      <c r="A32" s="83" t="s">
        <v>1650</v>
      </c>
      <c r="B32" s="88" t="s">
        <v>1563</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35">
      <c r="A33" s="83" t="s">
        <v>1651</v>
      </c>
      <c r="B33" s="88" t="s">
        <v>1565</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35">
      <c r="A34" s="83" t="s">
        <v>1652</v>
      </c>
      <c r="B34" s="88" t="s">
        <v>1567</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35">
      <c r="A35" s="83" t="s">
        <v>1653</v>
      </c>
      <c r="B35" s="88" t="s">
        <v>1569</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35">
      <c r="A36" s="83" t="s">
        <v>1654</v>
      </c>
      <c r="B36" s="88" t="s">
        <v>1571</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3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35">
      <c r="A38" s="83" t="s">
        <v>1655</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3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35">
      <c r="B40" s="35" t="s">
        <v>1656</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35">
      <c r="B41" s="35" t="s">
        <v>1575</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35">
      <c r="A42" s="83" t="s">
        <v>1657</v>
      </c>
      <c r="B42" s="88" t="s">
        <v>1536</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35">
      <c r="A43" s="83" t="s">
        <v>1658</v>
      </c>
      <c r="B43" s="88" t="s">
        <v>1538</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35">
      <c r="A44" s="83" t="s">
        <v>1659</v>
      </c>
      <c r="B44" s="88" t="s">
        <v>1579</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3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35">
      <c r="B46" s="35" t="s">
        <v>1580</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35">
      <c r="A47" s="83" t="s">
        <v>1660</v>
      </c>
      <c r="B47" s="88" t="s">
        <v>1543</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35">
      <c r="A48" s="83" t="s">
        <v>1661</v>
      </c>
      <c r="B48" s="88" t="s">
        <v>1545</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35">
      <c r="A49" s="83" t="s">
        <v>1662</v>
      </c>
      <c r="B49" s="88" t="s">
        <v>1547</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35">
      <c r="A50" s="83" t="s">
        <v>1663</v>
      </c>
      <c r="B50" s="88" t="s">
        <v>1549</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35">
      <c r="A51" s="83" t="s">
        <v>1664</v>
      </c>
      <c r="B51" s="88" t="s">
        <v>1551</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35">
      <c r="A52" s="83" t="s">
        <v>1665</v>
      </c>
      <c r="B52" s="88" t="s">
        <v>1553</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35">
      <c r="A53" s="83" t="s">
        <v>1666</v>
      </c>
      <c r="B53" s="88" t="s">
        <v>1555</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35">
      <c r="A54" s="83" t="s">
        <v>1667</v>
      </c>
      <c r="B54" s="88" t="s">
        <v>1557</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35">
      <c r="A55" s="83" t="s">
        <v>1668</v>
      </c>
      <c r="B55" s="88" t="s">
        <v>1559</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35">
      <c r="A56" s="83" t="s">
        <v>1669</v>
      </c>
      <c r="B56" s="88" t="s">
        <v>1561</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35">
      <c r="A57" s="83" t="s">
        <v>1670</v>
      </c>
      <c r="B57" s="88" t="s">
        <v>1563</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35">
      <c r="A58" s="83" t="s">
        <v>1671</v>
      </c>
      <c r="B58" s="88" t="s">
        <v>1565</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35">
      <c r="A59" s="83" t="s">
        <v>1672</v>
      </c>
      <c r="B59" s="88" t="s">
        <v>1567</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35">
      <c r="A60" s="83" t="s">
        <v>1673</v>
      </c>
      <c r="B60" s="88" t="s">
        <v>1569</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35">
      <c r="A61" s="83" t="s">
        <v>1674</v>
      </c>
      <c r="B61" s="88" t="s">
        <v>1596</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3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35">
      <c r="A63" s="83" t="s">
        <v>1675</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3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35">
      <c r="A65" s="83" t="s">
        <v>1676</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4"/>
    <row r="67" spans="1:34" ht="15" customHeight="1" x14ac:dyDescent="0.35">
      <c r="B67" s="131" t="s">
        <v>1677</v>
      </c>
      <c r="C67" s="132"/>
      <c r="D67" s="132"/>
      <c r="E67" s="132"/>
      <c r="F67" s="132"/>
      <c r="G67" s="132"/>
      <c r="H67" s="132"/>
      <c r="I67" s="132"/>
      <c r="J67" s="132"/>
      <c r="K67" s="132"/>
      <c r="L67" s="132"/>
      <c r="M67" s="132"/>
      <c r="N67" s="132"/>
      <c r="O67" s="132"/>
      <c r="P67" s="132"/>
      <c r="Q67" s="132"/>
      <c r="R67" s="132"/>
      <c r="S67" s="132"/>
      <c r="T67" s="132"/>
      <c r="U67" s="132"/>
      <c r="V67" s="132"/>
      <c r="W67" s="132"/>
      <c r="X67" s="132"/>
      <c r="Y67" s="132"/>
      <c r="Z67" s="132"/>
      <c r="AA67" s="132"/>
      <c r="AB67" s="132"/>
      <c r="AC67" s="132"/>
      <c r="AD67" s="132"/>
      <c r="AE67" s="132"/>
      <c r="AF67" s="132"/>
      <c r="AG67" s="132"/>
      <c r="AH67" s="90"/>
    </row>
    <row r="68" spans="1:34" ht="15" customHeight="1" x14ac:dyDescent="0.35">
      <c r="B68" s="91" t="s">
        <v>1627</v>
      </c>
    </row>
    <row r="69" spans="1:34" ht="15" customHeight="1" x14ac:dyDescent="0.35">
      <c r="B69" s="91" t="s">
        <v>1630</v>
      </c>
    </row>
    <row r="70" spans="1:34" ht="12" customHeight="1" x14ac:dyDescent="0.35">
      <c r="B70" s="91" t="s">
        <v>1631</v>
      </c>
    </row>
    <row r="71" spans="1:34" ht="15" customHeight="1" x14ac:dyDescent="0.35">
      <c r="B71" s="91" t="s">
        <v>1632</v>
      </c>
    </row>
    <row r="72" spans="1:34" ht="15" customHeight="1" x14ac:dyDescent="0.35"/>
    <row r="73" spans="1:34" ht="15" customHeight="1" x14ac:dyDescent="0.35"/>
    <row r="74" spans="1:34" ht="15" customHeight="1" x14ac:dyDescent="0.35"/>
    <row r="75" spans="1:34" ht="15" customHeight="1" x14ac:dyDescent="0.35"/>
    <row r="76" spans="1:34" ht="15" customHeight="1" x14ac:dyDescent="0.35"/>
    <row r="77" spans="1:34" ht="15" customHeight="1" x14ac:dyDescent="0.35"/>
    <row r="78" spans="1:34" ht="15" customHeight="1" x14ac:dyDescent="0.35"/>
    <row r="79" spans="1:34" ht="15" customHeight="1" x14ac:dyDescent="0.35"/>
    <row r="80" spans="1:34" ht="15" customHeight="1" x14ac:dyDescent="0.35"/>
    <row r="81" ht="15" customHeight="1" x14ac:dyDescent="0.35"/>
    <row r="82" ht="15" customHeight="1" x14ac:dyDescent="0.35"/>
    <row r="83" ht="15" customHeight="1" x14ac:dyDescent="0.35"/>
    <row r="84" ht="15" customHeight="1" x14ac:dyDescent="0.35"/>
    <row r="85" ht="15" customHeight="1" x14ac:dyDescent="0.35"/>
    <row r="86" ht="15" customHeight="1" x14ac:dyDescent="0.35"/>
    <row r="87" ht="15" customHeight="1" x14ac:dyDescent="0.35"/>
    <row r="88" ht="15" customHeight="1" x14ac:dyDescent="0.35"/>
    <row r="89" ht="15" customHeight="1" x14ac:dyDescent="0.35"/>
    <row r="90" ht="12" customHeight="1" x14ac:dyDescent="0.35"/>
    <row r="91" ht="15" customHeight="1" x14ac:dyDescent="0.35"/>
    <row r="92" ht="15" customHeight="1" x14ac:dyDescent="0.35"/>
    <row r="93" ht="15" customHeight="1" x14ac:dyDescent="0.35"/>
    <row r="94" ht="15" customHeight="1" x14ac:dyDescent="0.35"/>
    <row r="95" ht="12"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spans="2:33" ht="12" customHeight="1" x14ac:dyDescent="0.35"/>
    <row r="114" spans="2:33" ht="15" customHeight="1" x14ac:dyDescent="0.35"/>
    <row r="115" spans="2:33" ht="15" customHeight="1" x14ac:dyDescent="0.35"/>
    <row r="116" spans="2:33" ht="15" customHeight="1" x14ac:dyDescent="0.35">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c r="Z116" s="130"/>
      <c r="AA116" s="130"/>
      <c r="AB116" s="130"/>
      <c r="AC116" s="130"/>
      <c r="AD116" s="130"/>
      <c r="AE116" s="130"/>
      <c r="AF116" s="130"/>
      <c r="AG116" s="130"/>
    </row>
    <row r="117" spans="2:33" ht="15" customHeight="1" x14ac:dyDescent="0.35"/>
    <row r="118" spans="2:33" ht="15" customHeight="1" x14ac:dyDescent="0.35"/>
    <row r="119" spans="2:33" ht="15" customHeight="1" x14ac:dyDescent="0.35"/>
    <row r="120" spans="2:33" ht="15" customHeight="1" x14ac:dyDescent="0.35"/>
    <row r="121" spans="2:33" ht="15" customHeight="1" x14ac:dyDescent="0.35"/>
    <row r="122" spans="2:33" ht="15" customHeight="1" x14ac:dyDescent="0.35"/>
    <row r="123" spans="2:33" ht="15" customHeight="1" x14ac:dyDescent="0.35"/>
    <row r="124" spans="2:33" ht="15" customHeight="1" x14ac:dyDescent="0.35"/>
    <row r="125" spans="2:33" ht="15" customHeight="1" x14ac:dyDescent="0.35"/>
    <row r="126" spans="2:33" ht="15" customHeight="1" x14ac:dyDescent="0.35"/>
    <row r="127" spans="2:33" ht="15" customHeight="1" x14ac:dyDescent="0.35"/>
    <row r="128" spans="2:33"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3" ht="15" customHeight="1" x14ac:dyDescent="0.35"/>
    <row r="258" spans="2:33" ht="15" customHeight="1" x14ac:dyDescent="0.35">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c r="Z258" s="130"/>
      <c r="AA258" s="130"/>
      <c r="AB258" s="130"/>
      <c r="AC258" s="130"/>
      <c r="AD258" s="130"/>
      <c r="AE258" s="130"/>
      <c r="AF258" s="130"/>
      <c r="AG258" s="130"/>
    </row>
    <row r="259" spans="2:33" ht="15" customHeight="1" x14ac:dyDescent="0.35"/>
    <row r="260" spans="2:33" ht="15" customHeight="1" x14ac:dyDescent="0.35"/>
    <row r="261" spans="2:33" ht="15" customHeight="1" x14ac:dyDescent="0.35"/>
    <row r="262" spans="2:33" ht="15" customHeight="1" x14ac:dyDescent="0.35"/>
    <row r="263" spans="2:33" ht="15" customHeight="1" x14ac:dyDescent="0.35"/>
    <row r="264" spans="2:33" ht="15" customHeight="1" x14ac:dyDescent="0.35"/>
    <row r="265" spans="2:33" ht="15" customHeight="1" x14ac:dyDescent="0.35"/>
    <row r="266" spans="2:33" ht="15" customHeight="1" x14ac:dyDescent="0.35"/>
    <row r="267" spans="2:33" ht="12" customHeight="1" x14ac:dyDescent="0.35"/>
    <row r="268" spans="2:33" ht="12" customHeight="1" x14ac:dyDescent="0.35"/>
    <row r="269" spans="2:33" ht="12" customHeight="1" x14ac:dyDescent="0.35"/>
    <row r="270" spans="2:33" ht="12" customHeight="1" x14ac:dyDescent="0.35"/>
    <row r="271" spans="2:33" ht="12" customHeight="1" x14ac:dyDescent="0.35"/>
    <row r="272" spans="2:33"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3" ht="15" customHeight="1" x14ac:dyDescent="0.35"/>
    <row r="338" spans="2:33" ht="15" customHeight="1" x14ac:dyDescent="0.35"/>
    <row r="339" spans="2:33" ht="15" customHeight="1" x14ac:dyDescent="0.35"/>
    <row r="340" spans="2:33" ht="15" customHeight="1" x14ac:dyDescent="0.35">
      <c r="B340" s="130"/>
      <c r="C340" s="130"/>
      <c r="D340" s="130"/>
      <c r="E340" s="130"/>
      <c r="F340" s="130"/>
      <c r="G340" s="130"/>
      <c r="H340" s="130"/>
      <c r="I340" s="130"/>
      <c r="J340" s="130"/>
      <c r="K340" s="130"/>
      <c r="L340" s="130"/>
      <c r="M340" s="130"/>
      <c r="N340" s="130"/>
      <c r="O340" s="130"/>
      <c r="P340" s="130"/>
      <c r="Q340" s="130"/>
      <c r="R340" s="130"/>
      <c r="S340" s="130"/>
      <c r="T340" s="130"/>
      <c r="U340" s="130"/>
      <c r="V340" s="130"/>
      <c r="W340" s="130"/>
      <c r="X340" s="130"/>
      <c r="Y340" s="130"/>
      <c r="Z340" s="130"/>
      <c r="AA340" s="130"/>
      <c r="AB340" s="130"/>
      <c r="AC340" s="130"/>
      <c r="AD340" s="130"/>
      <c r="AE340" s="130"/>
      <c r="AF340" s="130"/>
      <c r="AG340" s="130"/>
    </row>
    <row r="341" spans="2:33" ht="15" customHeight="1" x14ac:dyDescent="0.35"/>
    <row r="342" spans="2:33" ht="15" customHeight="1" x14ac:dyDescent="0.35"/>
    <row r="343" spans="2:33" ht="15" customHeight="1" x14ac:dyDescent="0.35"/>
    <row r="344" spans="2:33" ht="15" customHeight="1" x14ac:dyDescent="0.35"/>
    <row r="345" spans="2:33" ht="15" customHeight="1" x14ac:dyDescent="0.35"/>
    <row r="346" spans="2:33" ht="12" customHeight="1" x14ac:dyDescent="0.35"/>
    <row r="347" spans="2:33" ht="12" customHeight="1" x14ac:dyDescent="0.35"/>
    <row r="348" spans="2:33" ht="12" customHeight="1" x14ac:dyDescent="0.35"/>
    <row r="349" spans="2:33" ht="12" customHeight="1" x14ac:dyDescent="0.35"/>
    <row r="350" spans="2:33" ht="12" customHeight="1" x14ac:dyDescent="0.35"/>
    <row r="351" spans="2:33" ht="12" customHeight="1" x14ac:dyDescent="0.35"/>
    <row r="352" spans="2:33"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3" ht="12" customHeight="1" x14ac:dyDescent="0.35"/>
    <row r="450" spans="2:33" ht="15" customHeight="1" x14ac:dyDescent="0.35"/>
    <row r="451" spans="2:33" ht="15" customHeight="1" x14ac:dyDescent="0.35"/>
    <row r="452" spans="2:33" ht="15" customHeight="1" x14ac:dyDescent="0.35">
      <c r="B452" s="130"/>
      <c r="C452" s="130"/>
      <c r="D452" s="130"/>
      <c r="E452" s="130"/>
      <c r="F452" s="130"/>
      <c r="G452" s="130"/>
      <c r="H452" s="130"/>
      <c r="I452" s="130"/>
      <c r="J452" s="130"/>
      <c r="K452" s="130"/>
      <c r="L452" s="130"/>
      <c r="M452" s="130"/>
      <c r="N452" s="130"/>
      <c r="O452" s="130"/>
      <c r="P452" s="130"/>
      <c r="Q452" s="130"/>
      <c r="R452" s="130"/>
      <c r="S452" s="130"/>
      <c r="T452" s="130"/>
      <c r="U452" s="130"/>
      <c r="V452" s="130"/>
      <c r="W452" s="130"/>
      <c r="X452" s="130"/>
      <c r="Y452" s="130"/>
      <c r="Z452" s="130"/>
      <c r="AA452" s="130"/>
      <c r="AB452" s="130"/>
      <c r="AC452" s="130"/>
      <c r="AD452" s="130"/>
      <c r="AE452" s="130"/>
      <c r="AF452" s="130"/>
      <c r="AG452" s="130"/>
    </row>
    <row r="453" spans="2:33" ht="15" customHeight="1" x14ac:dyDescent="0.35"/>
    <row r="454" spans="2:33" ht="15" customHeight="1" x14ac:dyDescent="0.35"/>
    <row r="455" spans="2:33" ht="15" customHeight="1" x14ac:dyDescent="0.35"/>
    <row r="456" spans="2:33" ht="15" customHeight="1" x14ac:dyDescent="0.35"/>
    <row r="457" spans="2:33" ht="15" customHeight="1" x14ac:dyDescent="0.35"/>
    <row r="458" spans="2:33" ht="15" customHeight="1" x14ac:dyDescent="0.35"/>
    <row r="459" spans="2:33" ht="15" customHeight="1" x14ac:dyDescent="0.35"/>
    <row r="460" spans="2:33" ht="12" customHeight="1" x14ac:dyDescent="0.35"/>
    <row r="461" spans="2:33" ht="12" customHeight="1" x14ac:dyDescent="0.35"/>
    <row r="462" spans="2:33" ht="12" customHeight="1" x14ac:dyDescent="0.35"/>
    <row r="463" spans="2:33" ht="12" customHeight="1" x14ac:dyDescent="0.35"/>
    <row r="464" spans="2:33"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row r="552" spans="2:33" ht="12" customHeight="1" x14ac:dyDescent="0.35"/>
    <row r="553" spans="2:33" ht="15" customHeight="1" x14ac:dyDescent="0.35"/>
    <row r="554" spans="2:33" ht="12" customHeight="1" x14ac:dyDescent="0.35"/>
    <row r="555" spans="2:33" ht="15" customHeight="1" x14ac:dyDescent="0.35"/>
    <row r="556" spans="2:33" ht="15" customHeight="1" x14ac:dyDescent="0.35"/>
    <row r="557" spans="2:33" ht="15" customHeight="1" x14ac:dyDescent="0.35">
      <c r="B557" s="130"/>
      <c r="C557" s="130"/>
      <c r="D557" s="130"/>
      <c r="E557" s="130"/>
      <c r="F557" s="130"/>
      <c r="G557" s="130"/>
      <c r="H557" s="130"/>
      <c r="I557" s="130"/>
      <c r="J557" s="130"/>
      <c r="K557" s="130"/>
      <c r="L557" s="130"/>
      <c r="M557" s="130"/>
      <c r="N557" s="130"/>
      <c r="O557" s="130"/>
      <c r="P557" s="130"/>
      <c r="Q557" s="130"/>
      <c r="R557" s="130"/>
      <c r="S557" s="130"/>
      <c r="T557" s="130"/>
      <c r="U557" s="130"/>
      <c r="V557" s="130"/>
      <c r="W557" s="130"/>
      <c r="X557" s="130"/>
      <c r="Y557" s="130"/>
      <c r="Z557" s="130"/>
      <c r="AA557" s="130"/>
      <c r="AB557" s="130"/>
      <c r="AC557" s="130"/>
      <c r="AD557" s="130"/>
      <c r="AE557" s="130"/>
      <c r="AF557" s="130"/>
      <c r="AG557" s="130"/>
    </row>
    <row r="558" spans="2:33" ht="15" customHeight="1" x14ac:dyDescent="0.35"/>
    <row r="559" spans="2:33" ht="15" customHeight="1" x14ac:dyDescent="0.35"/>
    <row r="560" spans="2:33"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3" ht="12" customHeight="1" x14ac:dyDescent="0.35"/>
    <row r="626" spans="2:33" ht="15" customHeight="1" x14ac:dyDescent="0.35"/>
    <row r="627" spans="2:33" ht="12" customHeight="1" x14ac:dyDescent="0.35"/>
    <row r="628" spans="2:33" ht="15" customHeight="1" x14ac:dyDescent="0.35"/>
    <row r="629" spans="2:33" ht="15" customHeight="1" x14ac:dyDescent="0.35"/>
    <row r="630" spans="2:33" ht="12" customHeight="1" x14ac:dyDescent="0.35"/>
    <row r="631" spans="2:33" ht="15" customHeight="1" x14ac:dyDescent="0.35"/>
    <row r="632" spans="2:33" ht="12" customHeight="1" x14ac:dyDescent="0.35"/>
    <row r="633" spans="2:33" ht="12" customHeight="1" x14ac:dyDescent="0.35"/>
    <row r="634" spans="2:33" ht="15" customHeight="1" x14ac:dyDescent="0.35"/>
    <row r="635" spans="2:33" ht="12" customHeight="1" x14ac:dyDescent="0.35"/>
    <row r="636" spans="2:33" ht="15" customHeight="1" x14ac:dyDescent="0.35"/>
    <row r="637" spans="2:33" ht="15" customHeight="1" x14ac:dyDescent="0.35"/>
    <row r="638" spans="2:33" ht="15" customHeight="1" x14ac:dyDescent="0.35">
      <c r="B638" s="130"/>
      <c r="C638" s="130"/>
      <c r="D638" s="130"/>
      <c r="E638" s="130"/>
      <c r="F638" s="130"/>
      <c r="G638" s="130"/>
      <c r="H638" s="130"/>
      <c r="I638" s="130"/>
      <c r="J638" s="130"/>
      <c r="K638" s="130"/>
      <c r="L638" s="130"/>
      <c r="M638" s="130"/>
      <c r="N638" s="130"/>
      <c r="O638" s="130"/>
      <c r="P638" s="130"/>
      <c r="Q638" s="130"/>
      <c r="R638" s="130"/>
      <c r="S638" s="130"/>
      <c r="T638" s="130"/>
      <c r="U638" s="130"/>
      <c r="V638" s="130"/>
      <c r="W638" s="130"/>
      <c r="X638" s="130"/>
      <c r="Y638" s="130"/>
      <c r="Z638" s="130"/>
      <c r="AA638" s="130"/>
      <c r="AB638" s="130"/>
      <c r="AC638" s="130"/>
      <c r="AD638" s="130"/>
      <c r="AE638" s="130"/>
      <c r="AF638" s="130"/>
      <c r="AG638" s="130"/>
    </row>
    <row r="639" spans="2:33" ht="15" customHeight="1" x14ac:dyDescent="0.35"/>
    <row r="640" spans="2:33"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c r="B710" s="130"/>
      <c r="C710" s="130"/>
      <c r="D710" s="130"/>
      <c r="E710" s="130"/>
      <c r="F710" s="130"/>
      <c r="G710" s="130"/>
      <c r="H710" s="130"/>
      <c r="I710" s="130"/>
      <c r="J710" s="130"/>
      <c r="K710" s="130"/>
      <c r="L710" s="130"/>
      <c r="M710" s="130"/>
      <c r="N710" s="130"/>
      <c r="O710" s="130"/>
      <c r="P710" s="130"/>
      <c r="Q710" s="130"/>
      <c r="R710" s="130"/>
      <c r="S710" s="130"/>
      <c r="T710" s="130"/>
      <c r="U710" s="130"/>
      <c r="V710" s="130"/>
      <c r="W710" s="130"/>
      <c r="X710" s="130"/>
      <c r="Y710" s="130"/>
      <c r="Z710" s="130"/>
      <c r="AA710" s="130"/>
      <c r="AB710" s="130"/>
      <c r="AC710" s="130"/>
      <c r="AD710" s="130"/>
      <c r="AE710" s="130"/>
      <c r="AF710" s="130"/>
      <c r="AG710" s="130"/>
    </row>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2" customHeight="1" x14ac:dyDescent="0.35"/>
    <row r="717" spans="2:33" ht="12" customHeight="1" x14ac:dyDescent="0.35"/>
    <row r="718" spans="2:33" ht="12" customHeight="1" x14ac:dyDescent="0.35"/>
    <row r="719" spans="2:33" ht="12" customHeight="1" x14ac:dyDescent="0.35"/>
    <row r="720" spans="2:33"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2"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c r="B886" s="130"/>
      <c r="C886" s="130"/>
      <c r="D886" s="130"/>
      <c r="E886" s="130"/>
      <c r="F886" s="130"/>
      <c r="G886" s="130"/>
      <c r="H886" s="130"/>
      <c r="I886" s="130"/>
      <c r="J886" s="130"/>
      <c r="K886" s="130"/>
      <c r="L886" s="130"/>
      <c r="M886" s="130"/>
      <c r="N886" s="130"/>
      <c r="O886" s="130"/>
      <c r="P886" s="130"/>
      <c r="Q886" s="130"/>
      <c r="R886" s="130"/>
      <c r="S886" s="130"/>
      <c r="T886" s="130"/>
      <c r="U886" s="130"/>
      <c r="V886" s="130"/>
      <c r="W886" s="130"/>
      <c r="X886" s="130"/>
      <c r="Y886" s="130"/>
      <c r="Z886" s="130"/>
      <c r="AA886" s="130"/>
      <c r="AB886" s="130"/>
      <c r="AC886" s="130"/>
      <c r="AD886" s="130"/>
      <c r="AE886" s="130"/>
      <c r="AF886" s="130"/>
      <c r="AG886" s="130"/>
    </row>
    <row r="887" spans="2:33" ht="15" customHeight="1" x14ac:dyDescent="0.35"/>
    <row r="888" spans="2:33" ht="15" customHeight="1" x14ac:dyDescent="0.35"/>
    <row r="889" spans="2:33" ht="12" customHeight="1" x14ac:dyDescent="0.35"/>
    <row r="890" spans="2:33" ht="12" customHeight="1" x14ac:dyDescent="0.35"/>
    <row r="891" spans="2:33" ht="12" customHeight="1" x14ac:dyDescent="0.35"/>
    <row r="892" spans="2:33" ht="12" customHeight="1" x14ac:dyDescent="0.35"/>
    <row r="893" spans="2:33" ht="12" customHeight="1" x14ac:dyDescent="0.35"/>
    <row r="894" spans="2:33" ht="12" customHeight="1" x14ac:dyDescent="0.35"/>
    <row r="895" spans="2:33" ht="12" customHeight="1" x14ac:dyDescent="0.35"/>
    <row r="896" spans="2:33"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c r="B969" s="130"/>
      <c r="C969" s="130"/>
      <c r="D969" s="130"/>
      <c r="E969" s="130"/>
      <c r="F969" s="130"/>
      <c r="G969" s="130"/>
      <c r="H969" s="130"/>
      <c r="I969" s="130"/>
      <c r="J969" s="130"/>
      <c r="K969" s="130"/>
      <c r="L969" s="130"/>
      <c r="M969" s="130"/>
      <c r="N969" s="130"/>
      <c r="O969" s="130"/>
      <c r="P969" s="130"/>
      <c r="Q969" s="130"/>
      <c r="R969" s="130"/>
      <c r="S969" s="130"/>
      <c r="T969" s="130"/>
      <c r="U969" s="130"/>
      <c r="V969" s="130"/>
      <c r="W969" s="130"/>
      <c r="X969" s="130"/>
      <c r="Y969" s="130"/>
      <c r="Z969" s="130"/>
      <c r="AA969" s="130"/>
      <c r="AB969" s="130"/>
      <c r="AC969" s="130"/>
      <c r="AD969" s="130"/>
      <c r="AE969" s="130"/>
      <c r="AF969" s="130"/>
      <c r="AG969" s="130"/>
    </row>
    <row r="970" spans="2:33" ht="15" customHeight="1" x14ac:dyDescent="0.35"/>
    <row r="971" spans="2:33" ht="15" customHeight="1" x14ac:dyDescent="0.35"/>
    <row r="972" spans="2:33" ht="15" customHeight="1" x14ac:dyDescent="0.35"/>
    <row r="973" spans="2:33" ht="15" customHeight="1" x14ac:dyDescent="0.35"/>
    <row r="974" spans="2:33" ht="15" customHeight="1" x14ac:dyDescent="0.35"/>
    <row r="975" spans="2:33" ht="12" customHeight="1" x14ac:dyDescent="0.35"/>
    <row r="976" spans="2:33"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3" ht="15" customHeight="1" x14ac:dyDescent="0.35"/>
    <row r="1058" spans="2:33" ht="12" customHeight="1" x14ac:dyDescent="0.35"/>
    <row r="1059" spans="2:33" ht="15" customHeight="1" x14ac:dyDescent="0.35"/>
    <row r="1060" spans="2:33" ht="15" customHeight="1" x14ac:dyDescent="0.35"/>
    <row r="1061" spans="2:33" ht="15" customHeight="1" x14ac:dyDescent="0.35"/>
    <row r="1062" spans="2:33" ht="15" customHeight="1" x14ac:dyDescent="0.35"/>
    <row r="1063" spans="2:33" ht="15" customHeight="1" x14ac:dyDescent="0.35"/>
    <row r="1064" spans="2:33" ht="15" customHeight="1" x14ac:dyDescent="0.35"/>
    <row r="1065" spans="2:33" ht="15" customHeight="1" x14ac:dyDescent="0.35"/>
    <row r="1066" spans="2:33" ht="15" customHeight="1" x14ac:dyDescent="0.35"/>
    <row r="1067" spans="2:33" ht="15" customHeight="1" x14ac:dyDescent="0.35"/>
    <row r="1068" spans="2:33" ht="15" customHeight="1" x14ac:dyDescent="0.35"/>
    <row r="1069" spans="2:33" ht="15" customHeight="1" x14ac:dyDescent="0.35"/>
    <row r="1070" spans="2:33" ht="15" customHeight="1" x14ac:dyDescent="0.35"/>
    <row r="1071" spans="2:33" ht="15" customHeight="1" x14ac:dyDescent="0.35">
      <c r="B1071" s="130"/>
      <c r="C1071" s="130"/>
      <c r="D1071" s="130"/>
      <c r="E1071" s="130"/>
      <c r="F1071" s="130"/>
      <c r="G1071" s="130"/>
      <c r="H1071" s="130"/>
      <c r="I1071" s="130"/>
      <c r="J1071" s="130"/>
      <c r="K1071" s="130"/>
      <c r="L1071" s="130"/>
      <c r="M1071" s="130"/>
      <c r="N1071" s="130"/>
      <c r="O1071" s="130"/>
      <c r="P1071" s="130"/>
      <c r="Q1071" s="130"/>
      <c r="R1071" s="130"/>
      <c r="S1071" s="130"/>
      <c r="T1071" s="130"/>
      <c r="U1071" s="130"/>
      <c r="V1071" s="130"/>
      <c r="W1071" s="130"/>
      <c r="X1071" s="130"/>
      <c r="Y1071" s="130"/>
      <c r="Z1071" s="130"/>
      <c r="AA1071" s="130"/>
      <c r="AB1071" s="130"/>
      <c r="AC1071" s="130"/>
      <c r="AD1071" s="130"/>
      <c r="AE1071" s="130"/>
      <c r="AF1071" s="130"/>
      <c r="AG1071" s="130"/>
    </row>
    <row r="1072" spans="2:33"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3" ht="15" customHeight="1" x14ac:dyDescent="0.35">
      <c r="B1169" s="130"/>
      <c r="C1169" s="130"/>
      <c r="D1169" s="130"/>
      <c r="E1169" s="130"/>
      <c r="F1169" s="130"/>
      <c r="G1169" s="130"/>
      <c r="H1169" s="130"/>
      <c r="I1169" s="130"/>
      <c r="J1169" s="130"/>
      <c r="K1169" s="130"/>
      <c r="L1169" s="130"/>
      <c r="M1169" s="130"/>
      <c r="N1169" s="130"/>
      <c r="O1169" s="130"/>
      <c r="P1169" s="130"/>
      <c r="Q1169" s="130"/>
      <c r="R1169" s="130"/>
      <c r="S1169" s="130"/>
      <c r="T1169" s="130"/>
      <c r="U1169" s="130"/>
      <c r="V1169" s="130"/>
      <c r="W1169" s="130"/>
      <c r="X1169" s="130"/>
      <c r="Y1169" s="130"/>
      <c r="Z1169" s="130"/>
      <c r="AA1169" s="130"/>
      <c r="AB1169" s="130"/>
      <c r="AC1169" s="130"/>
      <c r="AD1169" s="130"/>
      <c r="AE1169" s="130"/>
      <c r="AF1169" s="130"/>
      <c r="AG1169" s="130"/>
    </row>
    <row r="1170" spans="2:33" ht="15" customHeight="1" x14ac:dyDescent="0.35"/>
    <row r="1171" spans="2:33" ht="15" customHeight="1" x14ac:dyDescent="0.35"/>
    <row r="1172" spans="2:33" ht="15" customHeight="1" x14ac:dyDescent="0.35"/>
    <row r="1173" spans="2:33" ht="15" customHeight="1" x14ac:dyDescent="0.35"/>
    <row r="1174" spans="2:33" ht="15" customHeight="1" x14ac:dyDescent="0.35"/>
    <row r="1175" spans="2:33" ht="12" customHeight="1" x14ac:dyDescent="0.35"/>
    <row r="1176" spans="2:33" ht="12" customHeight="1" x14ac:dyDescent="0.35"/>
    <row r="1177" spans="2:33" ht="12" customHeight="1" x14ac:dyDescent="0.35"/>
    <row r="1178" spans="2:33" ht="12" customHeight="1" x14ac:dyDescent="0.35"/>
    <row r="1179" spans="2:33" ht="12" customHeight="1" x14ac:dyDescent="0.35"/>
    <row r="1180" spans="2:33" ht="12" customHeight="1" x14ac:dyDescent="0.35"/>
    <row r="1181" spans="2:33" ht="12" customHeight="1" x14ac:dyDescent="0.35"/>
    <row r="1182" spans="2:33" ht="12" customHeight="1" x14ac:dyDescent="0.35"/>
    <row r="1183" spans="2:33" ht="12" customHeight="1" x14ac:dyDescent="0.35"/>
    <row r="1184" spans="2:33"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c r="B1269" s="130"/>
      <c r="C1269" s="130"/>
      <c r="D1269" s="130"/>
      <c r="E1269" s="130"/>
      <c r="F1269" s="130"/>
      <c r="G1269" s="130"/>
      <c r="H1269" s="130"/>
      <c r="I1269" s="130"/>
      <c r="J1269" s="130"/>
      <c r="K1269" s="130"/>
      <c r="L1269" s="130"/>
      <c r="M1269" s="130"/>
      <c r="N1269" s="130"/>
      <c r="O1269" s="130"/>
      <c r="P1269" s="130"/>
      <c r="Q1269" s="130"/>
      <c r="R1269" s="130"/>
      <c r="S1269" s="130"/>
      <c r="T1269" s="130"/>
      <c r="U1269" s="130"/>
      <c r="V1269" s="130"/>
      <c r="W1269" s="130"/>
      <c r="X1269" s="130"/>
      <c r="Y1269" s="130"/>
      <c r="Z1269" s="130"/>
      <c r="AA1269" s="130"/>
      <c r="AB1269" s="130"/>
      <c r="AC1269" s="130"/>
      <c r="AD1269" s="130"/>
      <c r="AE1269" s="130"/>
      <c r="AF1269" s="130"/>
      <c r="AG1269" s="130"/>
    </row>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2" customHeight="1" x14ac:dyDescent="0.35"/>
    <row r="1276" spans="2:33" ht="12" customHeight="1" x14ac:dyDescent="0.35"/>
    <row r="1277" spans="2:33" ht="12" customHeight="1" x14ac:dyDescent="0.35"/>
    <row r="1278" spans="2:33" ht="12" customHeight="1" x14ac:dyDescent="0.35"/>
    <row r="1279" spans="2:33" ht="12" customHeight="1" x14ac:dyDescent="0.35"/>
    <row r="1280" spans="2:33"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3" ht="15" customHeight="1" x14ac:dyDescent="0.35"/>
    <row r="1474" spans="2:33" ht="15" customHeight="1" x14ac:dyDescent="0.35"/>
    <row r="1475" spans="2:33" ht="15" customHeight="1" x14ac:dyDescent="0.35"/>
    <row r="1476" spans="2:33" ht="15" customHeight="1" x14ac:dyDescent="0.35"/>
    <row r="1477" spans="2:33" ht="15" customHeight="1" x14ac:dyDescent="0.35"/>
    <row r="1478" spans="2:33" ht="15" customHeight="1" x14ac:dyDescent="0.35"/>
    <row r="1479" spans="2:33" ht="15" customHeight="1" x14ac:dyDescent="0.35"/>
    <row r="1480" spans="2:33" ht="15" customHeight="1" x14ac:dyDescent="0.35"/>
    <row r="1481" spans="2:33" ht="15" customHeight="1" x14ac:dyDescent="0.35"/>
    <row r="1482" spans="2:33" ht="15" customHeight="1" x14ac:dyDescent="0.35"/>
    <row r="1483" spans="2:33" ht="15" customHeight="1" x14ac:dyDescent="0.35"/>
    <row r="1484" spans="2:33" ht="15" customHeight="1" x14ac:dyDescent="0.35">
      <c r="B1484" s="130"/>
      <c r="C1484" s="130"/>
      <c r="D1484" s="130"/>
      <c r="E1484" s="130"/>
      <c r="F1484" s="130"/>
      <c r="G1484" s="130"/>
      <c r="H1484" s="130"/>
      <c r="I1484" s="130"/>
      <c r="J1484" s="130"/>
      <c r="K1484" s="130"/>
      <c r="L1484" s="130"/>
      <c r="M1484" s="130"/>
      <c r="N1484" s="130"/>
      <c r="O1484" s="130"/>
      <c r="P1484" s="130"/>
      <c r="Q1484" s="130"/>
      <c r="R1484" s="130"/>
      <c r="S1484" s="130"/>
      <c r="T1484" s="130"/>
      <c r="U1484" s="130"/>
      <c r="V1484" s="130"/>
      <c r="W1484" s="130"/>
      <c r="X1484" s="130"/>
      <c r="Y1484" s="130"/>
      <c r="Z1484" s="130"/>
      <c r="AA1484" s="130"/>
      <c r="AB1484" s="130"/>
      <c r="AC1484" s="130"/>
      <c r="AD1484" s="130"/>
      <c r="AE1484" s="130"/>
      <c r="AF1484" s="130"/>
      <c r="AG1484" s="130"/>
    </row>
    <row r="1485" spans="2:33" ht="15" customHeight="1" x14ac:dyDescent="0.35"/>
    <row r="1486" spans="2:33" ht="15" customHeight="1" x14ac:dyDescent="0.35"/>
    <row r="1487" spans="2:33" ht="15" customHeight="1" x14ac:dyDescent="0.35"/>
    <row r="1488" spans="2:33"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3" ht="15" customHeight="1" x14ac:dyDescent="0.35">
      <c r="B1713" s="130"/>
      <c r="C1713" s="130"/>
      <c r="D1713" s="130"/>
      <c r="E1713" s="130"/>
      <c r="F1713" s="130"/>
      <c r="G1713" s="130"/>
      <c r="H1713" s="130"/>
      <c r="I1713" s="130"/>
      <c r="J1713" s="130"/>
      <c r="K1713" s="130"/>
      <c r="L1713" s="130"/>
      <c r="M1713" s="130"/>
      <c r="N1713" s="130"/>
      <c r="O1713" s="130"/>
      <c r="P1713" s="130"/>
      <c r="Q1713" s="130"/>
      <c r="R1713" s="130"/>
      <c r="S1713" s="130"/>
      <c r="T1713" s="130"/>
      <c r="U1713" s="130"/>
      <c r="V1713" s="130"/>
      <c r="W1713" s="130"/>
      <c r="X1713" s="130"/>
      <c r="Y1713" s="130"/>
      <c r="Z1713" s="130"/>
      <c r="AA1713" s="130"/>
      <c r="AB1713" s="130"/>
      <c r="AC1713" s="130"/>
      <c r="AD1713" s="130"/>
      <c r="AE1713" s="130"/>
      <c r="AF1713" s="130"/>
      <c r="AG1713" s="130"/>
    </row>
    <row r="1714" spans="2:33" ht="12" customHeight="1" x14ac:dyDescent="0.35"/>
    <row r="1715" spans="2:33" ht="12" customHeight="1" x14ac:dyDescent="0.35"/>
    <row r="1716" spans="2:33" ht="12" customHeight="1" x14ac:dyDescent="0.35"/>
    <row r="1717" spans="2:33" ht="12" customHeight="1" x14ac:dyDescent="0.35"/>
    <row r="1718" spans="2:33" ht="12" customHeight="1" x14ac:dyDescent="0.35"/>
    <row r="1719" spans="2:33" ht="12" customHeight="1" x14ac:dyDescent="0.35"/>
    <row r="1720" spans="2:33" ht="12" customHeight="1" x14ac:dyDescent="0.35"/>
    <row r="1721" spans="2:33" ht="12" customHeight="1" x14ac:dyDescent="0.35"/>
    <row r="1722" spans="2:33" ht="12" customHeight="1" x14ac:dyDescent="0.35"/>
    <row r="1723" spans="2:33" ht="12" customHeight="1" x14ac:dyDescent="0.35"/>
    <row r="1724" spans="2:33" ht="12" customHeight="1" x14ac:dyDescent="0.35"/>
    <row r="1725" spans="2:33" ht="15" customHeight="1" x14ac:dyDescent="0.35"/>
    <row r="1726" spans="2:33" ht="15" customHeight="1" x14ac:dyDescent="0.35"/>
    <row r="1727" spans="2:33" ht="15" customHeight="1" x14ac:dyDescent="0.35"/>
    <row r="1728" spans="2:33"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3" ht="15" customHeight="1" x14ac:dyDescent="0.35"/>
    <row r="1986" spans="2:33" ht="15" customHeight="1" x14ac:dyDescent="0.35"/>
    <row r="1987" spans="2:33" ht="15" customHeight="1" x14ac:dyDescent="0.35"/>
    <row r="1988" spans="2:33" ht="15" customHeight="1" x14ac:dyDescent="0.35"/>
    <row r="1989" spans="2:33" ht="15" customHeight="1" x14ac:dyDescent="0.35"/>
    <row r="1990" spans="2:33" ht="15" customHeight="1" x14ac:dyDescent="0.35">
      <c r="B1990" s="130"/>
      <c r="C1990" s="130"/>
      <c r="D1990" s="130"/>
      <c r="E1990" s="130"/>
      <c r="F1990" s="130"/>
      <c r="G1990" s="130"/>
      <c r="H1990" s="130"/>
      <c r="I1990" s="130"/>
      <c r="J1990" s="130"/>
      <c r="K1990" s="130"/>
      <c r="L1990" s="130"/>
      <c r="M1990" s="130"/>
      <c r="N1990" s="130"/>
      <c r="O1990" s="130"/>
      <c r="P1990" s="130"/>
      <c r="Q1990" s="130"/>
      <c r="R1990" s="130"/>
      <c r="S1990" s="130"/>
      <c r="T1990" s="130"/>
      <c r="U1990" s="130"/>
      <c r="V1990" s="130"/>
      <c r="W1990" s="130"/>
      <c r="X1990" s="130"/>
      <c r="Y1990" s="130"/>
      <c r="Z1990" s="130"/>
      <c r="AA1990" s="130"/>
      <c r="AB1990" s="130"/>
      <c r="AC1990" s="130"/>
      <c r="AD1990" s="130"/>
      <c r="AE1990" s="130"/>
      <c r="AF1990" s="130"/>
      <c r="AG1990" s="130"/>
    </row>
    <row r="1991" spans="2:33" ht="15" customHeight="1" x14ac:dyDescent="0.35"/>
    <row r="1992" spans="2:33" ht="15" customHeight="1" x14ac:dyDescent="0.35"/>
    <row r="1993" spans="2:33" ht="15" customHeight="1" x14ac:dyDescent="0.35"/>
    <row r="1994" spans="2:33" ht="15" customHeight="1" x14ac:dyDescent="0.35"/>
    <row r="1995" spans="2:33" ht="15" customHeight="1" x14ac:dyDescent="0.35"/>
    <row r="1996" spans="2:33" ht="15" customHeight="1" x14ac:dyDescent="0.35"/>
    <row r="1997" spans="2:33" ht="15" customHeight="1" x14ac:dyDescent="0.35"/>
    <row r="1998" spans="2:33" ht="12" customHeight="1" x14ac:dyDescent="0.35"/>
    <row r="1999" spans="2:33" ht="12" customHeight="1" x14ac:dyDescent="0.35"/>
    <row r="2000" spans="2:33"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3" ht="15" customHeight="1" x14ac:dyDescent="0.35"/>
    <row r="2322" spans="2:33" ht="15" customHeight="1" x14ac:dyDescent="0.35"/>
    <row r="2323" spans="2:33" ht="15" customHeight="1" x14ac:dyDescent="0.35"/>
    <row r="2324" spans="2:33" ht="15" customHeight="1" x14ac:dyDescent="0.35"/>
    <row r="2325" spans="2:33" ht="15" customHeight="1" x14ac:dyDescent="0.35">
      <c r="B2325" s="130"/>
      <c r="C2325" s="130"/>
      <c r="D2325" s="130"/>
      <c r="E2325" s="130"/>
      <c r="F2325" s="130"/>
      <c r="G2325" s="130"/>
      <c r="H2325" s="130"/>
      <c r="I2325" s="130"/>
      <c r="J2325" s="130"/>
      <c r="K2325" s="130"/>
      <c r="L2325" s="130"/>
      <c r="M2325" s="130"/>
      <c r="N2325" s="130"/>
      <c r="O2325" s="130"/>
      <c r="P2325" s="130"/>
      <c r="Q2325" s="130"/>
      <c r="R2325" s="130"/>
      <c r="S2325" s="130"/>
      <c r="T2325" s="130"/>
      <c r="U2325" s="130"/>
      <c r="V2325" s="130"/>
      <c r="W2325" s="130"/>
      <c r="X2325" s="130"/>
      <c r="Y2325" s="130"/>
      <c r="Z2325" s="130"/>
      <c r="AA2325" s="130"/>
      <c r="AB2325" s="130"/>
      <c r="AC2325" s="130"/>
      <c r="AD2325" s="130"/>
      <c r="AE2325" s="130"/>
      <c r="AF2325" s="130"/>
      <c r="AG2325" s="130"/>
    </row>
    <row r="2326" spans="2:33" ht="15" customHeight="1" x14ac:dyDescent="0.35"/>
    <row r="2327" spans="2:33" ht="12" customHeight="1" x14ac:dyDescent="0.35"/>
    <row r="2328" spans="2:33" ht="12" customHeight="1" x14ac:dyDescent="0.35"/>
    <row r="2329" spans="2:33" ht="12" customHeight="1" x14ac:dyDescent="0.35"/>
    <row r="2330" spans="2:33" ht="12" customHeight="1" x14ac:dyDescent="0.35"/>
    <row r="2331" spans="2:33" ht="12" customHeight="1" x14ac:dyDescent="0.35"/>
    <row r="2332" spans="2:33" ht="12" customHeight="1" x14ac:dyDescent="0.35"/>
    <row r="2333" spans="2:33" ht="12" customHeight="1" x14ac:dyDescent="0.35"/>
    <row r="2334" spans="2:33" ht="12" customHeight="1" x14ac:dyDescent="0.35"/>
    <row r="2335" spans="2:33" ht="12" customHeight="1" x14ac:dyDescent="0.35"/>
    <row r="2336" spans="2:33"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3" ht="15" customHeight="1" x14ac:dyDescent="0.35"/>
    <row r="2642" spans="2:33" ht="15" customHeight="1" x14ac:dyDescent="0.35"/>
    <row r="2643" spans="2:33" ht="15" customHeight="1" x14ac:dyDescent="0.35"/>
    <row r="2644" spans="2:33" ht="15" customHeight="1" x14ac:dyDescent="0.35"/>
    <row r="2645" spans="2:33" ht="15" customHeight="1" x14ac:dyDescent="0.35">
      <c r="B2645" s="130"/>
      <c r="C2645" s="130"/>
      <c r="D2645" s="130"/>
      <c r="E2645" s="130"/>
      <c r="F2645" s="130"/>
      <c r="G2645" s="130"/>
      <c r="H2645" s="130"/>
      <c r="I2645" s="130"/>
      <c r="J2645" s="130"/>
      <c r="K2645" s="130"/>
      <c r="L2645" s="130"/>
      <c r="M2645" s="130"/>
      <c r="N2645" s="130"/>
      <c r="O2645" s="130"/>
      <c r="P2645" s="130"/>
      <c r="Q2645" s="130"/>
      <c r="R2645" s="130"/>
      <c r="S2645" s="130"/>
      <c r="T2645" s="130"/>
      <c r="U2645" s="130"/>
      <c r="V2645" s="130"/>
      <c r="W2645" s="130"/>
      <c r="X2645" s="130"/>
      <c r="Y2645" s="130"/>
      <c r="Z2645" s="130"/>
      <c r="AA2645" s="130"/>
      <c r="AB2645" s="130"/>
      <c r="AC2645" s="130"/>
      <c r="AD2645" s="130"/>
      <c r="AE2645" s="130"/>
      <c r="AF2645" s="130"/>
      <c r="AG2645" s="130"/>
    </row>
    <row r="2646" spans="2:33" ht="15" customHeight="1" x14ac:dyDescent="0.35"/>
    <row r="2647" spans="2:33" ht="12" customHeight="1" x14ac:dyDescent="0.35"/>
    <row r="2648" spans="2:33" ht="12" customHeight="1" x14ac:dyDescent="0.35"/>
    <row r="2649" spans="2:33" ht="12" customHeight="1" x14ac:dyDescent="0.35"/>
    <row r="2650" spans="2:33" ht="12" customHeight="1" x14ac:dyDescent="0.35"/>
    <row r="2651" spans="2:33" ht="12" customHeight="1" x14ac:dyDescent="0.35"/>
    <row r="2652" spans="2:33" ht="12" customHeight="1" x14ac:dyDescent="0.35"/>
    <row r="2653" spans="2:33" ht="12" customHeight="1" x14ac:dyDescent="0.35"/>
    <row r="2654" spans="2:33" ht="12" customHeight="1" x14ac:dyDescent="0.35"/>
    <row r="2655" spans="2:33" ht="12" customHeight="1" x14ac:dyDescent="0.35"/>
    <row r="2656" spans="2:33"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3" ht="15" customHeight="1" x14ac:dyDescent="0.35"/>
    <row r="2962" spans="2:33" ht="15" customHeight="1" x14ac:dyDescent="0.35"/>
    <row r="2963" spans="2:33" ht="15" customHeight="1" x14ac:dyDescent="0.35"/>
    <row r="2964" spans="2:33" ht="15" customHeight="1" x14ac:dyDescent="0.35"/>
    <row r="2965" spans="2:33" ht="12" customHeight="1" x14ac:dyDescent="0.35"/>
    <row r="2966" spans="2:33" ht="15" customHeight="1" x14ac:dyDescent="0.35"/>
    <row r="2967" spans="2:33" ht="15" customHeight="1" x14ac:dyDescent="0.35"/>
    <row r="2968" spans="2:33" ht="15" customHeight="1" x14ac:dyDescent="0.35"/>
    <row r="2969" spans="2:33" ht="15" customHeight="1" x14ac:dyDescent="0.35"/>
    <row r="2970" spans="2:33" ht="15" customHeight="1" x14ac:dyDescent="0.35"/>
    <row r="2971" spans="2:33" ht="15" customHeight="1" x14ac:dyDescent="0.35">
      <c r="B2971" s="130"/>
      <c r="C2971" s="130"/>
      <c r="D2971" s="130"/>
      <c r="E2971" s="130"/>
      <c r="F2971" s="130"/>
      <c r="G2971" s="130"/>
      <c r="H2971" s="130"/>
      <c r="I2971" s="130"/>
      <c r="J2971" s="130"/>
      <c r="K2971" s="130"/>
      <c r="L2971" s="130"/>
      <c r="M2971" s="130"/>
      <c r="N2971" s="130"/>
      <c r="O2971" s="130"/>
      <c r="P2971" s="130"/>
      <c r="Q2971" s="130"/>
      <c r="R2971" s="130"/>
      <c r="S2971" s="130"/>
      <c r="T2971" s="130"/>
      <c r="U2971" s="130"/>
      <c r="V2971" s="130"/>
      <c r="W2971" s="130"/>
      <c r="X2971" s="130"/>
      <c r="Y2971" s="130"/>
      <c r="Z2971" s="130"/>
      <c r="AA2971" s="130"/>
      <c r="AB2971" s="130"/>
      <c r="AC2971" s="130"/>
      <c r="AD2971" s="130"/>
      <c r="AE2971" s="130"/>
      <c r="AF2971" s="130"/>
      <c r="AG2971" s="130"/>
    </row>
    <row r="2972" spans="2:33" ht="15" customHeight="1" x14ac:dyDescent="0.35"/>
    <row r="2973" spans="2:33" ht="12" customHeight="1" x14ac:dyDescent="0.35"/>
    <row r="2974" spans="2:33" ht="12" customHeight="1" x14ac:dyDescent="0.35"/>
    <row r="2975" spans="2:33" ht="12" customHeight="1" x14ac:dyDescent="0.35"/>
    <row r="2976" spans="2:33"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3" ht="15" customHeight="1" x14ac:dyDescent="0.35"/>
    <row r="3282" spans="2:33" ht="15" customHeight="1" x14ac:dyDescent="0.35"/>
    <row r="3283" spans="2:33" ht="15" customHeight="1" x14ac:dyDescent="0.35"/>
    <row r="3284" spans="2:33" ht="15" customHeight="1" x14ac:dyDescent="0.35"/>
    <row r="3285" spans="2:33" ht="15" customHeight="1" x14ac:dyDescent="0.35"/>
    <row r="3286" spans="2:33" ht="15" customHeight="1" x14ac:dyDescent="0.35"/>
    <row r="3287" spans="2:33" ht="15" customHeight="1" x14ac:dyDescent="0.35"/>
    <row r="3288" spans="2:33" ht="15" customHeight="1" x14ac:dyDescent="0.35"/>
    <row r="3289" spans="2:33" ht="15" customHeight="1" x14ac:dyDescent="0.35"/>
    <row r="3290" spans="2:33" ht="15" customHeight="1" x14ac:dyDescent="0.35"/>
    <row r="3291" spans="2:33" ht="15" customHeight="1" x14ac:dyDescent="0.35"/>
    <row r="3292" spans="2:33" ht="15" customHeight="1" x14ac:dyDescent="0.35"/>
    <row r="3293" spans="2:33" ht="15" customHeight="1" x14ac:dyDescent="0.35">
      <c r="B3293" s="130"/>
      <c r="C3293" s="130"/>
      <c r="D3293" s="130"/>
      <c r="E3293" s="130"/>
      <c r="F3293" s="130"/>
      <c r="G3293" s="130"/>
      <c r="H3293" s="130"/>
      <c r="I3293" s="130"/>
      <c r="J3293" s="130"/>
      <c r="K3293" s="130"/>
      <c r="L3293" s="130"/>
      <c r="M3293" s="130"/>
      <c r="N3293" s="130"/>
      <c r="O3293" s="130"/>
      <c r="P3293" s="130"/>
      <c r="Q3293" s="130"/>
      <c r="R3293" s="130"/>
      <c r="S3293" s="130"/>
      <c r="T3293" s="130"/>
      <c r="U3293" s="130"/>
      <c r="V3293" s="130"/>
      <c r="W3293" s="130"/>
      <c r="X3293" s="130"/>
      <c r="Y3293" s="130"/>
      <c r="Z3293" s="130"/>
      <c r="AA3293" s="130"/>
      <c r="AB3293" s="130"/>
      <c r="AC3293" s="130"/>
      <c r="AD3293" s="130"/>
      <c r="AE3293" s="130"/>
      <c r="AF3293" s="130"/>
      <c r="AG3293" s="130"/>
    </row>
    <row r="3294" spans="2:33" ht="12" customHeight="1" x14ac:dyDescent="0.35"/>
    <row r="3295" spans="2:33" ht="12" customHeight="1" x14ac:dyDescent="0.35"/>
    <row r="3296" spans="2:33"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3" ht="15" customHeight="1" x14ac:dyDescent="0.35"/>
    <row r="3394" spans="2:33" ht="15" customHeight="1" x14ac:dyDescent="0.35"/>
    <row r="3395" spans="2:33" ht="15" customHeight="1" x14ac:dyDescent="0.35"/>
    <row r="3396" spans="2:33" ht="12" customHeight="1" x14ac:dyDescent="0.35"/>
    <row r="3397" spans="2:33" ht="15" customHeight="1" x14ac:dyDescent="0.35"/>
    <row r="3398" spans="2:33" ht="15" customHeight="1" x14ac:dyDescent="0.35"/>
    <row r="3399" spans="2:33" ht="12" customHeight="1" x14ac:dyDescent="0.35"/>
    <row r="3400" spans="2:33" ht="15" customHeight="1" x14ac:dyDescent="0.35"/>
    <row r="3401" spans="2:33" ht="15" customHeight="1" x14ac:dyDescent="0.35"/>
    <row r="3402" spans="2:33" ht="15" customHeight="1" x14ac:dyDescent="0.35">
      <c r="B3402" s="130"/>
      <c r="C3402" s="130"/>
      <c r="D3402" s="130"/>
      <c r="E3402" s="130"/>
      <c r="F3402" s="130"/>
      <c r="G3402" s="130"/>
      <c r="H3402" s="130"/>
      <c r="I3402" s="130"/>
      <c r="J3402" s="130"/>
      <c r="K3402" s="130"/>
      <c r="L3402" s="130"/>
      <c r="M3402" s="130"/>
      <c r="N3402" s="130"/>
      <c r="O3402" s="130"/>
      <c r="P3402" s="130"/>
      <c r="Q3402" s="130"/>
      <c r="R3402" s="130"/>
      <c r="S3402" s="130"/>
      <c r="T3402" s="130"/>
      <c r="U3402" s="130"/>
      <c r="V3402" s="130"/>
      <c r="W3402" s="130"/>
      <c r="X3402" s="130"/>
      <c r="Y3402" s="130"/>
      <c r="Z3402" s="130"/>
      <c r="AA3402" s="130"/>
      <c r="AB3402" s="130"/>
      <c r="AC3402" s="130"/>
      <c r="AD3402" s="130"/>
      <c r="AE3402" s="130"/>
      <c r="AF3402" s="130"/>
      <c r="AG3402" s="130"/>
    </row>
    <row r="3403" spans="2:33" ht="15" customHeight="1" x14ac:dyDescent="0.35"/>
    <row r="3404" spans="2:33" ht="15" customHeight="1" x14ac:dyDescent="0.35"/>
    <row r="3405" spans="2:33" ht="15" customHeight="1" x14ac:dyDescent="0.35"/>
    <row r="3406" spans="2:33" ht="15" customHeight="1" x14ac:dyDescent="0.35"/>
    <row r="3407" spans="2:33" ht="15" customHeight="1" x14ac:dyDescent="0.35"/>
    <row r="3408" spans="2:33"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3" ht="12" customHeight="1" x14ac:dyDescent="0.35"/>
    <row r="3522" spans="2:33" ht="15" customHeight="1" x14ac:dyDescent="0.35"/>
    <row r="3523" spans="2:33" ht="15" customHeight="1" x14ac:dyDescent="0.35"/>
    <row r="3524" spans="2:33" ht="12" customHeight="1" x14ac:dyDescent="0.35"/>
    <row r="3525" spans="2:33" ht="15" customHeight="1" x14ac:dyDescent="0.35"/>
    <row r="3526" spans="2:33" ht="15" customHeight="1" x14ac:dyDescent="0.35"/>
    <row r="3527" spans="2:33" ht="15" customHeight="1" x14ac:dyDescent="0.35">
      <c r="B3527" s="130"/>
      <c r="C3527" s="130"/>
      <c r="D3527" s="130"/>
      <c r="E3527" s="130"/>
      <c r="F3527" s="130"/>
      <c r="G3527" s="130"/>
      <c r="H3527" s="130"/>
      <c r="I3527" s="130"/>
      <c r="J3527" s="130"/>
      <c r="K3527" s="130"/>
      <c r="L3527" s="130"/>
      <c r="M3527" s="130"/>
      <c r="N3527" s="130"/>
      <c r="O3527" s="130"/>
      <c r="P3527" s="130"/>
      <c r="Q3527" s="130"/>
      <c r="R3527" s="130"/>
      <c r="S3527" s="130"/>
      <c r="T3527" s="130"/>
      <c r="U3527" s="130"/>
      <c r="V3527" s="130"/>
      <c r="W3527" s="130"/>
      <c r="X3527" s="130"/>
      <c r="Y3527" s="130"/>
      <c r="Z3527" s="130"/>
      <c r="AA3527" s="130"/>
      <c r="AB3527" s="130"/>
      <c r="AC3527" s="130"/>
      <c r="AD3527" s="130"/>
      <c r="AE3527" s="130"/>
      <c r="AF3527" s="130"/>
      <c r="AG3527" s="130"/>
    </row>
    <row r="3528" spans="2:33" ht="15" customHeight="1" x14ac:dyDescent="0.35"/>
    <row r="3529" spans="2:33" ht="15" customHeight="1" x14ac:dyDescent="0.35"/>
    <row r="3530" spans="2:33" ht="15" customHeight="1" x14ac:dyDescent="0.35"/>
    <row r="3531" spans="2:33" ht="15" customHeight="1" x14ac:dyDescent="0.35"/>
    <row r="3532" spans="2:33" ht="15" customHeight="1" x14ac:dyDescent="0.35"/>
    <row r="3533" spans="2:33" ht="15" customHeight="1" x14ac:dyDescent="0.35"/>
    <row r="3534" spans="2:33" ht="15" customHeight="1" x14ac:dyDescent="0.35"/>
    <row r="3535" spans="2:33" ht="12" customHeight="1" x14ac:dyDescent="0.35"/>
    <row r="3536" spans="2:33"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3" ht="12" customHeight="1" x14ac:dyDescent="0.35"/>
    <row r="3650" spans="2:33" ht="15" customHeight="1" x14ac:dyDescent="0.35"/>
    <row r="3651" spans="2:33" ht="15" customHeight="1" x14ac:dyDescent="0.35"/>
    <row r="3652" spans="2:33" ht="15" customHeight="1" x14ac:dyDescent="0.35">
      <c r="B3652" s="130"/>
      <c r="C3652" s="130"/>
      <c r="D3652" s="130"/>
      <c r="E3652" s="130"/>
      <c r="F3652" s="130"/>
      <c r="G3652" s="130"/>
      <c r="H3652" s="130"/>
      <c r="I3652" s="130"/>
      <c r="J3652" s="130"/>
      <c r="K3652" s="130"/>
      <c r="L3652" s="130"/>
      <c r="M3652" s="130"/>
      <c r="N3652" s="130"/>
      <c r="O3652" s="130"/>
      <c r="P3652" s="130"/>
      <c r="Q3652" s="130"/>
      <c r="R3652" s="130"/>
      <c r="S3652" s="130"/>
      <c r="T3652" s="130"/>
      <c r="U3652" s="130"/>
      <c r="V3652" s="130"/>
      <c r="W3652" s="130"/>
      <c r="X3652" s="130"/>
      <c r="Y3652" s="130"/>
      <c r="Z3652" s="130"/>
      <c r="AA3652" s="130"/>
      <c r="AB3652" s="130"/>
      <c r="AC3652" s="130"/>
      <c r="AD3652" s="130"/>
      <c r="AE3652" s="130"/>
      <c r="AF3652" s="130"/>
      <c r="AG3652" s="130"/>
    </row>
    <row r="3653" spans="2:33" ht="15" customHeight="1" x14ac:dyDescent="0.35"/>
    <row r="3654" spans="2:33" ht="15" customHeight="1" x14ac:dyDescent="0.35"/>
    <row r="3655" spans="2:33" ht="15" customHeight="1" x14ac:dyDescent="0.35"/>
    <row r="3656" spans="2:33" ht="15" customHeight="1" x14ac:dyDescent="0.35"/>
    <row r="3657" spans="2:33" ht="15" customHeight="1" x14ac:dyDescent="0.35"/>
    <row r="3658" spans="2:33" ht="15" customHeight="1" x14ac:dyDescent="0.35"/>
    <row r="3659" spans="2:33" ht="15" customHeight="1" x14ac:dyDescent="0.35"/>
    <row r="3660" spans="2:33" ht="12" customHeight="1" x14ac:dyDescent="0.35"/>
    <row r="3661" spans="2:33" ht="12" customHeight="1" x14ac:dyDescent="0.35"/>
    <row r="3662" spans="2:33" ht="12" customHeight="1" x14ac:dyDescent="0.35"/>
    <row r="3663" spans="2:33" ht="12" customHeight="1" x14ac:dyDescent="0.35"/>
    <row r="3664" spans="2:33"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3" ht="15" customHeight="1" x14ac:dyDescent="0.35">
      <c r="B3777" s="130"/>
      <c r="C3777" s="130"/>
      <c r="D3777" s="130"/>
      <c r="E3777" s="130"/>
      <c r="F3777" s="130"/>
      <c r="G3777" s="130"/>
      <c r="H3777" s="130"/>
      <c r="I3777" s="130"/>
      <c r="J3777" s="130"/>
      <c r="K3777" s="130"/>
      <c r="L3777" s="130"/>
      <c r="M3777" s="130"/>
      <c r="N3777" s="130"/>
      <c r="O3777" s="130"/>
      <c r="P3777" s="130"/>
      <c r="Q3777" s="130"/>
      <c r="R3777" s="130"/>
      <c r="S3777" s="130"/>
      <c r="T3777" s="130"/>
      <c r="U3777" s="130"/>
      <c r="V3777" s="130"/>
      <c r="W3777" s="130"/>
      <c r="X3777" s="130"/>
      <c r="Y3777" s="130"/>
      <c r="Z3777" s="130"/>
      <c r="AA3777" s="130"/>
      <c r="AB3777" s="130"/>
      <c r="AC3777" s="130"/>
      <c r="AD3777" s="130"/>
      <c r="AE3777" s="130"/>
      <c r="AF3777" s="130"/>
      <c r="AG3777" s="130"/>
    </row>
    <row r="3778" spans="2:33" ht="15" customHeight="1" x14ac:dyDescent="0.35"/>
    <row r="3779" spans="2:33" ht="15" customHeight="1" x14ac:dyDescent="0.35"/>
    <row r="3780" spans="2:33" ht="15" customHeight="1" x14ac:dyDescent="0.35"/>
    <row r="3781" spans="2:33" ht="15" customHeight="1" x14ac:dyDescent="0.35"/>
    <row r="3782" spans="2:33" ht="15" customHeight="1" x14ac:dyDescent="0.35"/>
    <row r="3783" spans="2:33" ht="15" customHeight="1" x14ac:dyDescent="0.35"/>
    <row r="3784" spans="2:33" ht="15" customHeight="1" x14ac:dyDescent="0.35"/>
    <row r="3785" spans="2:33" ht="12" customHeight="1" x14ac:dyDescent="0.35"/>
    <row r="3786" spans="2:33" ht="12" customHeight="1" x14ac:dyDescent="0.35"/>
    <row r="3787" spans="2:33" ht="12" customHeight="1" x14ac:dyDescent="0.35"/>
    <row r="3788" spans="2:33" ht="12" customHeight="1" x14ac:dyDescent="0.35"/>
    <row r="3789" spans="2:33" ht="12" customHeight="1" x14ac:dyDescent="0.35"/>
    <row r="3790" spans="2:33" ht="12" customHeight="1" x14ac:dyDescent="0.35"/>
    <row r="3791" spans="2:33" ht="12" customHeight="1" x14ac:dyDescent="0.35"/>
    <row r="3792" spans="2:33"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3" ht="15" customHeight="1" x14ac:dyDescent="0.35"/>
    <row r="3890" spans="2:33" ht="15" customHeight="1" x14ac:dyDescent="0.35"/>
    <row r="3891" spans="2:33" ht="15" customHeight="1" x14ac:dyDescent="0.35"/>
    <row r="3892" spans="2:33" ht="15" customHeight="1" x14ac:dyDescent="0.35"/>
    <row r="3893" spans="2:33" ht="15" customHeight="1" x14ac:dyDescent="0.35"/>
    <row r="3894" spans="2:33" ht="15" customHeight="1" x14ac:dyDescent="0.35"/>
    <row r="3895" spans="2:33" ht="15" customHeight="1" x14ac:dyDescent="0.35"/>
    <row r="3896" spans="2:33" ht="12" customHeight="1" x14ac:dyDescent="0.35"/>
    <row r="3897" spans="2:33" ht="15" customHeight="1" x14ac:dyDescent="0.35"/>
    <row r="3898" spans="2:33" ht="15" customHeight="1" x14ac:dyDescent="0.35"/>
    <row r="3899" spans="2:33" ht="12" customHeight="1" x14ac:dyDescent="0.35"/>
    <row r="3900" spans="2:33" ht="15" customHeight="1" x14ac:dyDescent="0.35"/>
    <row r="3901" spans="2:33" ht="15" customHeight="1" x14ac:dyDescent="0.35"/>
    <row r="3902" spans="2:33" ht="15" customHeight="1" x14ac:dyDescent="0.35">
      <c r="B3902" s="130"/>
      <c r="C3902" s="130"/>
      <c r="D3902" s="130"/>
      <c r="E3902" s="130"/>
      <c r="F3902" s="130"/>
      <c r="G3902" s="130"/>
      <c r="H3902" s="130"/>
      <c r="I3902" s="130"/>
      <c r="J3902" s="130"/>
      <c r="K3902" s="130"/>
      <c r="L3902" s="130"/>
      <c r="M3902" s="130"/>
      <c r="N3902" s="130"/>
      <c r="O3902" s="130"/>
      <c r="P3902" s="130"/>
      <c r="Q3902" s="130"/>
      <c r="R3902" s="130"/>
      <c r="S3902" s="130"/>
      <c r="T3902" s="130"/>
      <c r="U3902" s="130"/>
      <c r="V3902" s="130"/>
      <c r="W3902" s="130"/>
      <c r="X3902" s="130"/>
      <c r="Y3902" s="130"/>
      <c r="Z3902" s="130"/>
      <c r="AA3902" s="130"/>
      <c r="AB3902" s="130"/>
      <c r="AC3902" s="130"/>
      <c r="AD3902" s="130"/>
      <c r="AE3902" s="130"/>
      <c r="AF3902" s="130"/>
      <c r="AG3902" s="130"/>
    </row>
    <row r="3903" spans="2:33" ht="15" customHeight="1" x14ac:dyDescent="0.35"/>
    <row r="3904" spans="2:33"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3" ht="15" customHeight="1" x14ac:dyDescent="0.35"/>
    <row r="4018" spans="2:33" ht="15" customHeight="1" x14ac:dyDescent="0.35"/>
    <row r="4019" spans="2:33" ht="15" customHeight="1" x14ac:dyDescent="0.35"/>
    <row r="4020" spans="2:33" ht="15" customHeight="1" x14ac:dyDescent="0.35"/>
    <row r="4021" spans="2:33" ht="12" customHeight="1" x14ac:dyDescent="0.35"/>
    <row r="4022" spans="2:33" ht="15" customHeight="1" x14ac:dyDescent="0.35"/>
    <row r="4023" spans="2:33" ht="15" customHeight="1" x14ac:dyDescent="0.35"/>
    <row r="4024" spans="2:33" ht="12" customHeight="1" x14ac:dyDescent="0.35"/>
    <row r="4025" spans="2:33" ht="15" customHeight="1" x14ac:dyDescent="0.35"/>
    <row r="4026" spans="2:33" ht="15" customHeight="1" x14ac:dyDescent="0.35"/>
    <row r="4027" spans="2:33" ht="15" customHeight="1" x14ac:dyDescent="0.35">
      <c r="B4027" s="130"/>
      <c r="C4027" s="130"/>
      <c r="D4027" s="130"/>
      <c r="E4027" s="130"/>
      <c r="F4027" s="130"/>
      <c r="G4027" s="130"/>
      <c r="H4027" s="130"/>
      <c r="I4027" s="130"/>
      <c r="J4027" s="130"/>
      <c r="K4027" s="130"/>
      <c r="L4027" s="130"/>
      <c r="M4027" s="130"/>
      <c r="N4027" s="130"/>
      <c r="O4027" s="130"/>
      <c r="P4027" s="130"/>
      <c r="Q4027" s="130"/>
      <c r="R4027" s="130"/>
      <c r="S4027" s="130"/>
      <c r="T4027" s="130"/>
      <c r="U4027" s="130"/>
      <c r="V4027" s="130"/>
      <c r="W4027" s="130"/>
      <c r="X4027" s="130"/>
      <c r="Y4027" s="130"/>
      <c r="Z4027" s="130"/>
      <c r="AA4027" s="130"/>
      <c r="AB4027" s="130"/>
      <c r="AC4027" s="130"/>
      <c r="AD4027" s="130"/>
      <c r="AE4027" s="130"/>
      <c r="AF4027" s="130"/>
      <c r="AG4027" s="130"/>
    </row>
    <row r="4028" spans="2:33" ht="15" customHeight="1" x14ac:dyDescent="0.35"/>
    <row r="4029" spans="2:33" ht="15" customHeight="1" x14ac:dyDescent="0.35"/>
    <row r="4030" spans="2:33" ht="15" customHeight="1" x14ac:dyDescent="0.35"/>
    <row r="4031" spans="2:33" ht="15" customHeight="1" x14ac:dyDescent="0.35"/>
    <row r="4032" spans="2:33"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3" ht="15" customHeight="1" x14ac:dyDescent="0.35"/>
    <row r="4146" spans="2:33" ht="12" customHeight="1" x14ac:dyDescent="0.35"/>
    <row r="4147" spans="2:33" ht="15" customHeight="1" x14ac:dyDescent="0.35"/>
    <row r="4148" spans="2:33" ht="15" customHeight="1" x14ac:dyDescent="0.35"/>
    <row r="4149" spans="2:33" ht="12" customHeight="1" x14ac:dyDescent="0.35"/>
    <row r="4150" spans="2:33" ht="15" customHeight="1" x14ac:dyDescent="0.35"/>
    <row r="4151" spans="2:33" ht="15" customHeight="1" x14ac:dyDescent="0.35"/>
    <row r="4152" spans="2:33" ht="15" customHeight="1" x14ac:dyDescent="0.35">
      <c r="B4152" s="130"/>
      <c r="C4152" s="130"/>
      <c r="D4152" s="130"/>
      <c r="E4152" s="130"/>
      <c r="F4152" s="130"/>
      <c r="G4152" s="130"/>
      <c r="H4152" s="130"/>
      <c r="I4152" s="130"/>
      <c r="J4152" s="130"/>
      <c r="K4152" s="130"/>
      <c r="L4152" s="130"/>
      <c r="M4152" s="130"/>
      <c r="N4152" s="130"/>
      <c r="O4152" s="130"/>
      <c r="P4152" s="130"/>
      <c r="Q4152" s="130"/>
      <c r="R4152" s="130"/>
      <c r="S4152" s="130"/>
      <c r="T4152" s="130"/>
      <c r="U4152" s="130"/>
      <c r="V4152" s="130"/>
      <c r="W4152" s="130"/>
      <c r="X4152" s="130"/>
      <c r="Y4152" s="130"/>
      <c r="Z4152" s="130"/>
      <c r="AA4152" s="130"/>
      <c r="AB4152" s="130"/>
      <c r="AC4152" s="130"/>
      <c r="AD4152" s="130"/>
      <c r="AE4152" s="130"/>
      <c r="AF4152" s="130"/>
      <c r="AG4152" s="130"/>
    </row>
    <row r="4153" spans="2:33" ht="15" customHeight="1" x14ac:dyDescent="0.35"/>
    <row r="4154" spans="2:33" ht="15" customHeight="1" x14ac:dyDescent="0.35"/>
    <row r="4155" spans="2:33" ht="15" customHeight="1" x14ac:dyDescent="0.35"/>
    <row r="4156" spans="2:33" ht="15" customHeight="1" x14ac:dyDescent="0.35"/>
    <row r="4157" spans="2:33" ht="15" customHeight="1" x14ac:dyDescent="0.35"/>
    <row r="4158" spans="2:33" ht="15" customHeight="1" x14ac:dyDescent="0.35"/>
    <row r="4159" spans="2:33" ht="15" customHeight="1" x14ac:dyDescent="0.35"/>
    <row r="4160" spans="2:33"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3" ht="15" customHeight="1" x14ac:dyDescent="0.35"/>
    <row r="4274" spans="2:33" ht="12" customHeight="1" x14ac:dyDescent="0.35"/>
    <row r="4275" spans="2:33" ht="15" customHeight="1" x14ac:dyDescent="0.35"/>
    <row r="4276" spans="2:33" ht="15" customHeight="1" x14ac:dyDescent="0.35"/>
    <row r="4277" spans="2:33" ht="15" customHeight="1" x14ac:dyDescent="0.35">
      <c r="B4277" s="130"/>
      <c r="C4277" s="130"/>
      <c r="D4277" s="130"/>
      <c r="E4277" s="130"/>
      <c r="F4277" s="130"/>
      <c r="G4277" s="130"/>
      <c r="H4277" s="130"/>
      <c r="I4277" s="130"/>
      <c r="J4277" s="130"/>
      <c r="K4277" s="130"/>
      <c r="L4277" s="130"/>
      <c r="M4277" s="130"/>
      <c r="N4277" s="130"/>
      <c r="O4277" s="130"/>
      <c r="P4277" s="130"/>
      <c r="Q4277" s="130"/>
      <c r="R4277" s="130"/>
      <c r="S4277" s="130"/>
      <c r="T4277" s="130"/>
      <c r="U4277" s="130"/>
      <c r="V4277" s="130"/>
      <c r="W4277" s="130"/>
      <c r="X4277" s="130"/>
      <c r="Y4277" s="130"/>
      <c r="Z4277" s="130"/>
      <c r="AA4277" s="130"/>
      <c r="AB4277" s="130"/>
      <c r="AC4277" s="130"/>
      <c r="AD4277" s="130"/>
      <c r="AE4277" s="130"/>
      <c r="AF4277" s="130"/>
      <c r="AG4277" s="130"/>
    </row>
    <row r="4278" spans="2:33" ht="15" customHeight="1" x14ac:dyDescent="0.35"/>
    <row r="4279" spans="2:33" ht="15" customHeight="1" x14ac:dyDescent="0.35"/>
    <row r="4280" spans="2:33" ht="15" customHeight="1" x14ac:dyDescent="0.35"/>
    <row r="4281" spans="2:33" ht="15" customHeight="1" x14ac:dyDescent="0.35"/>
    <row r="4282" spans="2:33" ht="15" customHeight="1" x14ac:dyDescent="0.35"/>
    <row r="4283" spans="2:33" ht="15" customHeight="1" x14ac:dyDescent="0.35"/>
    <row r="4284" spans="2:33" ht="15" customHeight="1" x14ac:dyDescent="0.35"/>
    <row r="4285" spans="2:33" ht="12" customHeight="1" x14ac:dyDescent="0.35"/>
    <row r="4286" spans="2:33" ht="12" customHeight="1" x14ac:dyDescent="0.35"/>
    <row r="4287" spans="2:33" ht="12" customHeight="1" x14ac:dyDescent="0.35"/>
    <row r="4288" spans="2:33"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3" ht="15" customHeight="1" x14ac:dyDescent="0.35"/>
    <row r="4402" spans="2:33" ht="15" customHeight="1" x14ac:dyDescent="0.35">
      <c r="B4402" s="130"/>
      <c r="C4402" s="130"/>
      <c r="D4402" s="130"/>
      <c r="E4402" s="130"/>
      <c r="F4402" s="130"/>
      <c r="G4402" s="130"/>
      <c r="H4402" s="130"/>
      <c r="I4402" s="130"/>
      <c r="J4402" s="130"/>
      <c r="K4402" s="130"/>
      <c r="L4402" s="130"/>
      <c r="M4402" s="130"/>
      <c r="N4402" s="130"/>
      <c r="O4402" s="130"/>
      <c r="P4402" s="130"/>
      <c r="Q4402" s="130"/>
      <c r="R4402" s="130"/>
      <c r="S4402" s="130"/>
      <c r="T4402" s="130"/>
      <c r="U4402" s="130"/>
      <c r="V4402" s="130"/>
      <c r="W4402" s="130"/>
      <c r="X4402" s="130"/>
      <c r="Y4402" s="130"/>
      <c r="Z4402" s="130"/>
      <c r="AA4402" s="130"/>
      <c r="AB4402" s="130"/>
      <c r="AC4402" s="130"/>
      <c r="AD4402" s="130"/>
      <c r="AE4402" s="130"/>
      <c r="AF4402" s="130"/>
      <c r="AG4402" s="130"/>
    </row>
    <row r="4403" spans="2:33" ht="15" customHeight="1" x14ac:dyDescent="0.35"/>
    <row r="4404" spans="2:33" ht="15" customHeight="1" x14ac:dyDescent="0.35"/>
    <row r="4405" spans="2:33" ht="15" customHeight="1" x14ac:dyDescent="0.35"/>
    <row r="4406" spans="2:33" ht="15" customHeight="1" x14ac:dyDescent="0.35"/>
    <row r="4407" spans="2:33" ht="15" customHeight="1" x14ac:dyDescent="0.35"/>
    <row r="4408" spans="2:33" ht="15" customHeight="1" x14ac:dyDescent="0.35"/>
    <row r="4409" spans="2:33" ht="15" customHeight="1" x14ac:dyDescent="0.3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activeCell="E10" sqref="E10"/>
    </sheetView>
  </sheetViews>
  <sheetFormatPr defaultRowHeight="14.5" x14ac:dyDescent="0.35"/>
  <sheetData>
    <row r="1" spans="1:36" x14ac:dyDescent="0.35">
      <c r="A1" t="s">
        <v>362</v>
      </c>
    </row>
    <row r="2" spans="1:36" x14ac:dyDescent="0.35">
      <c r="A2" t="s">
        <v>2667</v>
      </c>
    </row>
    <row r="3" spans="1:36" x14ac:dyDescent="0.35">
      <c r="A3" t="s">
        <v>2668</v>
      </c>
    </row>
    <row r="4" spans="1:36" x14ac:dyDescent="0.35">
      <c r="A4" t="s">
        <v>253</v>
      </c>
    </row>
    <row r="5" spans="1:36" x14ac:dyDescent="0.3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35">
      <c r="A6" t="s">
        <v>161</v>
      </c>
      <c r="C6" t="s">
        <v>2669</v>
      </c>
    </row>
    <row r="7" spans="1:36" x14ac:dyDescent="0.35">
      <c r="A7" t="s">
        <v>365</v>
      </c>
      <c r="C7" t="s">
        <v>2670</v>
      </c>
    </row>
    <row r="8" spans="1:36" x14ac:dyDescent="0.35">
      <c r="A8" t="s">
        <v>366</v>
      </c>
      <c r="C8" t="s">
        <v>2671</v>
      </c>
    </row>
    <row r="9" spans="1:36" x14ac:dyDescent="0.35">
      <c r="A9" t="s">
        <v>367</v>
      </c>
      <c r="B9" t="s">
        <v>2672</v>
      </c>
      <c r="C9" t="s">
        <v>2673</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35">
      <c r="A10" t="s">
        <v>369</v>
      </c>
      <c r="B10" t="s">
        <v>2674</v>
      </c>
      <c r="C10" t="s">
        <v>2675</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35">
      <c r="A11" t="s">
        <v>371</v>
      </c>
      <c r="B11" t="s">
        <v>2676</v>
      </c>
      <c r="C11" t="s">
        <v>2677</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35">
      <c r="A12" t="s">
        <v>373</v>
      </c>
      <c r="B12" t="s">
        <v>2678</v>
      </c>
      <c r="C12" t="s">
        <v>2679</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35">
      <c r="A13" t="s">
        <v>375</v>
      </c>
      <c r="B13" t="s">
        <v>2680</v>
      </c>
      <c r="C13" t="s">
        <v>2681</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35">
      <c r="A14" t="s">
        <v>377</v>
      </c>
      <c r="B14" t="s">
        <v>2682</v>
      </c>
      <c r="C14" t="s">
        <v>2683</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35">
      <c r="A15" t="s">
        <v>201</v>
      </c>
      <c r="B15" t="s">
        <v>2684</v>
      </c>
      <c r="C15" t="s">
        <v>2685</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35">
      <c r="A16" t="s">
        <v>202</v>
      </c>
      <c r="B16" t="s">
        <v>2686</v>
      </c>
      <c r="C16" t="s">
        <v>2687</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35">
      <c r="A17" t="s">
        <v>381</v>
      </c>
      <c r="B17" t="s">
        <v>2688</v>
      </c>
      <c r="C17" t="s">
        <v>2689</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35">
      <c r="A18" t="s">
        <v>383</v>
      </c>
      <c r="B18" t="s">
        <v>2690</v>
      </c>
      <c r="C18" t="s">
        <v>2691</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35">
      <c r="A19" t="s">
        <v>289</v>
      </c>
      <c r="C19" t="s">
        <v>2692</v>
      </c>
    </row>
    <row r="20" spans="1:36" x14ac:dyDescent="0.35">
      <c r="A20" t="s">
        <v>167</v>
      </c>
      <c r="B20" t="s">
        <v>2693</v>
      </c>
      <c r="C20" t="s">
        <v>2694</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35">
      <c r="A21" t="s">
        <v>174</v>
      </c>
      <c r="B21" t="s">
        <v>2695</v>
      </c>
      <c r="C21" t="s">
        <v>2696</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35">
      <c r="A22" t="s">
        <v>175</v>
      </c>
      <c r="B22" t="s">
        <v>2697</v>
      </c>
      <c r="C22" t="s">
        <v>2698</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35">
      <c r="A23" t="s">
        <v>176</v>
      </c>
      <c r="B23" t="s">
        <v>2699</v>
      </c>
      <c r="C23" t="s">
        <v>2700</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35">
      <c r="A24" t="s">
        <v>177</v>
      </c>
      <c r="B24" t="s">
        <v>2701</v>
      </c>
      <c r="C24" t="s">
        <v>2702</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35">
      <c r="A25" t="s">
        <v>178</v>
      </c>
      <c r="B25" t="s">
        <v>2703</v>
      </c>
      <c r="C25" t="s">
        <v>2704</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35">
      <c r="A26" t="s">
        <v>201</v>
      </c>
      <c r="B26" t="s">
        <v>2705</v>
      </c>
      <c r="C26" t="s">
        <v>2706</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35">
      <c r="A27" t="s">
        <v>202</v>
      </c>
      <c r="B27" t="s">
        <v>2707</v>
      </c>
      <c r="C27" t="s">
        <v>2708</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35">
      <c r="A28" t="s">
        <v>393</v>
      </c>
      <c r="B28" t="s">
        <v>2709</v>
      </c>
      <c r="C28" t="s">
        <v>2710</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35">
      <c r="A29" t="s">
        <v>395</v>
      </c>
      <c r="B29" t="s">
        <v>2711</v>
      </c>
      <c r="C29" t="s">
        <v>2712</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35">
      <c r="A30" t="s">
        <v>397</v>
      </c>
      <c r="C30" t="s">
        <v>2713</v>
      </c>
    </row>
    <row r="31" spans="1:36" x14ac:dyDescent="0.35">
      <c r="A31" t="s">
        <v>162</v>
      </c>
      <c r="B31" t="s">
        <v>2714</v>
      </c>
      <c r="C31" t="s">
        <v>2715</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35">
      <c r="A32" t="s">
        <v>163</v>
      </c>
      <c r="B32" t="s">
        <v>2716</v>
      </c>
      <c r="C32" t="s">
        <v>2717</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35">
      <c r="A33" t="s">
        <v>400</v>
      </c>
      <c r="C33" t="s">
        <v>2718</v>
      </c>
    </row>
    <row r="34" spans="1:36" x14ac:dyDescent="0.35">
      <c r="A34" t="s">
        <v>263</v>
      </c>
      <c r="C34" t="s">
        <v>2719</v>
      </c>
    </row>
    <row r="35" spans="1:36" x14ac:dyDescent="0.35">
      <c r="A35" t="s">
        <v>367</v>
      </c>
      <c r="B35" t="s">
        <v>2720</v>
      </c>
      <c r="C35" t="s">
        <v>2721</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35">
      <c r="A36" t="s">
        <v>369</v>
      </c>
      <c r="B36" t="s">
        <v>2722</v>
      </c>
      <c r="C36" t="s">
        <v>2723</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35">
      <c r="A37" t="s">
        <v>371</v>
      </c>
      <c r="B37" t="s">
        <v>2724</v>
      </c>
      <c r="C37" t="s">
        <v>2725</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35">
      <c r="A38" t="s">
        <v>373</v>
      </c>
      <c r="B38" t="s">
        <v>2726</v>
      </c>
      <c r="C38" t="s">
        <v>2727</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35">
      <c r="A39" t="s">
        <v>375</v>
      </c>
      <c r="B39" t="s">
        <v>2728</v>
      </c>
      <c r="C39" t="s">
        <v>2729</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35">
      <c r="A40" t="s">
        <v>377</v>
      </c>
      <c r="B40" t="s">
        <v>2730</v>
      </c>
      <c r="C40" t="s">
        <v>2731</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35">
      <c r="A41" t="s">
        <v>201</v>
      </c>
      <c r="B41" t="s">
        <v>2732</v>
      </c>
      <c r="C41" t="s">
        <v>2733</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35">
      <c r="A42" t="s">
        <v>202</v>
      </c>
      <c r="B42" t="s">
        <v>2734</v>
      </c>
      <c r="C42" t="s">
        <v>2735</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35">
      <c r="A43" t="s">
        <v>409</v>
      </c>
      <c r="B43" t="s">
        <v>2736</v>
      </c>
      <c r="C43" t="s">
        <v>2737</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35">
      <c r="A44" t="s">
        <v>294</v>
      </c>
      <c r="C44" t="s">
        <v>2738</v>
      </c>
    </row>
    <row r="45" spans="1:36" x14ac:dyDescent="0.35">
      <c r="A45" t="s">
        <v>167</v>
      </c>
      <c r="B45" t="s">
        <v>2739</v>
      </c>
      <c r="C45" t="s">
        <v>2740</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35">
      <c r="A46" t="s">
        <v>174</v>
      </c>
      <c r="B46" t="s">
        <v>2741</v>
      </c>
      <c r="C46" t="s">
        <v>2742</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35">
      <c r="A47" t="s">
        <v>175</v>
      </c>
      <c r="B47" t="s">
        <v>2743</v>
      </c>
      <c r="C47" t="s">
        <v>2744</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35">
      <c r="A48" t="s">
        <v>176</v>
      </c>
      <c r="B48" t="s">
        <v>2745</v>
      </c>
      <c r="C48" t="s">
        <v>2746</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35">
      <c r="A49" t="s">
        <v>177</v>
      </c>
      <c r="B49" t="s">
        <v>2747</v>
      </c>
      <c r="C49" t="s">
        <v>2748</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35">
      <c r="A50" t="s">
        <v>178</v>
      </c>
      <c r="B50" t="s">
        <v>2749</v>
      </c>
      <c r="C50" t="s">
        <v>2750</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35">
      <c r="A51" t="s">
        <v>201</v>
      </c>
      <c r="B51" t="s">
        <v>2751</v>
      </c>
      <c r="C51" t="s">
        <v>2752</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35">
      <c r="A52" t="s">
        <v>202</v>
      </c>
      <c r="B52" t="s">
        <v>2753</v>
      </c>
      <c r="C52" t="s">
        <v>2754</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35">
      <c r="A53" t="s">
        <v>419</v>
      </c>
      <c r="B53" t="s">
        <v>2755</v>
      </c>
      <c r="C53" t="s">
        <v>2756</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35">
      <c r="A54" t="s">
        <v>160</v>
      </c>
      <c r="C54" t="s">
        <v>2757</v>
      </c>
    </row>
    <row r="55" spans="1:36" x14ac:dyDescent="0.35">
      <c r="A55" t="s">
        <v>365</v>
      </c>
      <c r="C55" t="s">
        <v>2758</v>
      </c>
    </row>
    <row r="56" spans="1:36" x14ac:dyDescent="0.35">
      <c r="A56" t="s">
        <v>162</v>
      </c>
      <c r="B56" t="s">
        <v>2759</v>
      </c>
      <c r="C56" t="s">
        <v>2760</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35">
      <c r="A57" t="s">
        <v>163</v>
      </c>
      <c r="B57" t="s">
        <v>2761</v>
      </c>
      <c r="C57" t="s">
        <v>2762</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35">
      <c r="A58" t="s">
        <v>423</v>
      </c>
      <c r="C58" t="s">
        <v>2763</v>
      </c>
    </row>
    <row r="59" spans="1:36" x14ac:dyDescent="0.35">
      <c r="A59" t="s">
        <v>162</v>
      </c>
      <c r="B59" t="s">
        <v>2764</v>
      </c>
      <c r="C59" t="s">
        <v>2765</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35">
      <c r="A60" t="s">
        <v>163</v>
      </c>
      <c r="B60" t="s">
        <v>2766</v>
      </c>
      <c r="C60" t="s">
        <v>2767</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35">
      <c r="A61" t="s">
        <v>159</v>
      </c>
      <c r="C61" t="s">
        <v>2768</v>
      </c>
    </row>
    <row r="62" spans="1:36" x14ac:dyDescent="0.35">
      <c r="A62" t="s">
        <v>162</v>
      </c>
      <c r="C62" t="s">
        <v>2769</v>
      </c>
    </row>
    <row r="63" spans="1:36" x14ac:dyDescent="0.35">
      <c r="A63" t="s">
        <v>367</v>
      </c>
      <c r="B63" t="s">
        <v>2770</v>
      </c>
      <c r="C63" t="s">
        <v>2771</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35">
      <c r="A64" t="s">
        <v>369</v>
      </c>
      <c r="B64" t="s">
        <v>2772</v>
      </c>
      <c r="C64" t="s">
        <v>2773</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35">
      <c r="A65" t="s">
        <v>371</v>
      </c>
      <c r="B65" t="s">
        <v>2774</v>
      </c>
      <c r="C65" t="s">
        <v>2775</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35">
      <c r="A66" t="s">
        <v>373</v>
      </c>
      <c r="B66" t="s">
        <v>2776</v>
      </c>
      <c r="C66" t="s">
        <v>2777</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35">
      <c r="A67" t="s">
        <v>375</v>
      </c>
      <c r="B67" t="s">
        <v>2778</v>
      </c>
      <c r="C67" t="s">
        <v>2779</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35">
      <c r="A68" t="s">
        <v>377</v>
      </c>
      <c r="B68" t="s">
        <v>2780</v>
      </c>
      <c r="C68" t="s">
        <v>2781</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35">
      <c r="A69" t="s">
        <v>201</v>
      </c>
      <c r="B69" t="s">
        <v>2782</v>
      </c>
      <c r="C69" t="s">
        <v>2783</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35">
      <c r="A70" t="s">
        <v>202</v>
      </c>
      <c r="B70" t="s">
        <v>2784</v>
      </c>
      <c r="C70" t="s">
        <v>2785</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35">
      <c r="A71" t="s">
        <v>163</v>
      </c>
      <c r="C71" t="s">
        <v>2786</v>
      </c>
    </row>
    <row r="72" spans="1:36" x14ac:dyDescent="0.35">
      <c r="A72" t="s">
        <v>167</v>
      </c>
      <c r="B72" t="s">
        <v>2787</v>
      </c>
      <c r="C72" t="s">
        <v>2788</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35">
      <c r="A73" t="s">
        <v>174</v>
      </c>
      <c r="B73" t="s">
        <v>2789</v>
      </c>
      <c r="C73" t="s">
        <v>2790</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35">
      <c r="A74" t="s">
        <v>175</v>
      </c>
      <c r="B74" t="s">
        <v>2791</v>
      </c>
      <c r="C74" t="s">
        <v>2792</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35">
      <c r="A75" t="s">
        <v>176</v>
      </c>
      <c r="B75" t="s">
        <v>2793</v>
      </c>
      <c r="C75" t="s">
        <v>2794</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35">
      <c r="A76" t="s">
        <v>177</v>
      </c>
      <c r="B76" t="s">
        <v>2795</v>
      </c>
      <c r="C76" t="s">
        <v>2796</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35">
      <c r="A77" t="s">
        <v>178</v>
      </c>
      <c r="B77" t="s">
        <v>2797</v>
      </c>
      <c r="C77" t="s">
        <v>2798</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35">
      <c r="A78" t="s">
        <v>201</v>
      </c>
      <c r="B78" t="s">
        <v>2799</v>
      </c>
      <c r="C78" t="s">
        <v>2800</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35">
      <c r="A79" t="s">
        <v>202</v>
      </c>
      <c r="B79" t="s">
        <v>2801</v>
      </c>
      <c r="C79" t="s">
        <v>2802</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35">
      <c r="A80" t="s">
        <v>158</v>
      </c>
      <c r="C80" t="s">
        <v>2803</v>
      </c>
    </row>
    <row r="81" spans="1:36" x14ac:dyDescent="0.35">
      <c r="A81" t="s">
        <v>256</v>
      </c>
      <c r="C81" t="s">
        <v>2804</v>
      </c>
    </row>
    <row r="82" spans="1:36" x14ac:dyDescent="0.35">
      <c r="A82" t="s">
        <v>367</v>
      </c>
      <c r="B82" t="s">
        <v>2805</v>
      </c>
      <c r="C82" t="s">
        <v>2806</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35">
      <c r="A83" t="s">
        <v>369</v>
      </c>
      <c r="B83" t="s">
        <v>2807</v>
      </c>
      <c r="C83" t="s">
        <v>2808</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35">
      <c r="A84" t="s">
        <v>371</v>
      </c>
      <c r="B84" t="s">
        <v>2809</v>
      </c>
      <c r="C84" t="s">
        <v>2810</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35">
      <c r="A85" t="s">
        <v>373</v>
      </c>
      <c r="B85" t="s">
        <v>2811</v>
      </c>
      <c r="C85" t="s">
        <v>2812</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35">
      <c r="A86" t="s">
        <v>375</v>
      </c>
      <c r="B86" t="s">
        <v>2813</v>
      </c>
      <c r="C86" t="s">
        <v>2814</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35">
      <c r="A87" t="s">
        <v>377</v>
      </c>
      <c r="B87" t="s">
        <v>2815</v>
      </c>
      <c r="C87" t="s">
        <v>2816</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35">
      <c r="A88" t="s">
        <v>201</v>
      </c>
      <c r="B88" t="s">
        <v>2817</v>
      </c>
      <c r="C88" t="s">
        <v>2818</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35">
      <c r="A89" t="s">
        <v>202</v>
      </c>
      <c r="B89" t="s">
        <v>2819</v>
      </c>
      <c r="C89" t="s">
        <v>2820</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35">
      <c r="A90" t="s">
        <v>381</v>
      </c>
      <c r="B90" t="s">
        <v>2821</v>
      </c>
      <c r="C90" t="s">
        <v>2822</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35">
      <c r="A91" t="s">
        <v>289</v>
      </c>
      <c r="C91" t="s">
        <v>2823</v>
      </c>
    </row>
    <row r="92" spans="1:36" x14ac:dyDescent="0.35">
      <c r="A92" t="s">
        <v>167</v>
      </c>
      <c r="B92" t="s">
        <v>2824</v>
      </c>
      <c r="C92" t="s">
        <v>2825</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35">
      <c r="A93" t="s">
        <v>174</v>
      </c>
      <c r="B93" t="s">
        <v>2826</v>
      </c>
      <c r="C93" t="s">
        <v>2827</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35">
      <c r="A94" t="s">
        <v>175</v>
      </c>
      <c r="B94" t="s">
        <v>2828</v>
      </c>
      <c r="C94" t="s">
        <v>2829</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35">
      <c r="A95" t="s">
        <v>176</v>
      </c>
      <c r="B95" t="s">
        <v>2830</v>
      </c>
      <c r="C95" t="s">
        <v>2831</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35">
      <c r="A96" t="s">
        <v>177</v>
      </c>
      <c r="B96" t="s">
        <v>2832</v>
      </c>
      <c r="C96" t="s">
        <v>2833</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35">
      <c r="A97" t="s">
        <v>178</v>
      </c>
      <c r="B97" t="s">
        <v>2834</v>
      </c>
      <c r="C97" t="s">
        <v>2835</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35">
      <c r="A98" t="s">
        <v>201</v>
      </c>
      <c r="B98" t="s">
        <v>2836</v>
      </c>
      <c r="C98" t="s">
        <v>2837</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35">
      <c r="A99" t="s">
        <v>202</v>
      </c>
      <c r="B99" t="s">
        <v>2838</v>
      </c>
      <c r="C99" t="s">
        <v>2839</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35">
      <c r="A100" t="s">
        <v>393</v>
      </c>
      <c r="B100" t="s">
        <v>2840</v>
      </c>
      <c r="C100" t="s">
        <v>2841</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35">
      <c r="A101" t="s">
        <v>157</v>
      </c>
      <c r="C101" t="s">
        <v>2842</v>
      </c>
    </row>
    <row r="102" spans="1:36" x14ac:dyDescent="0.35">
      <c r="A102" t="s">
        <v>256</v>
      </c>
      <c r="C102" t="s">
        <v>2843</v>
      </c>
    </row>
    <row r="103" spans="1:36" x14ac:dyDescent="0.35">
      <c r="A103" t="s">
        <v>367</v>
      </c>
      <c r="B103" t="s">
        <v>2844</v>
      </c>
      <c r="C103" t="s">
        <v>2845</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35">
      <c r="A104" t="s">
        <v>369</v>
      </c>
      <c r="B104" t="s">
        <v>2846</v>
      </c>
      <c r="C104" t="s">
        <v>2847</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35">
      <c r="A105" t="s">
        <v>371</v>
      </c>
      <c r="B105" t="s">
        <v>2848</v>
      </c>
      <c r="C105" t="s">
        <v>2849</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35">
      <c r="A106" t="s">
        <v>373</v>
      </c>
      <c r="B106" t="s">
        <v>2850</v>
      </c>
      <c r="C106" t="s">
        <v>2851</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35">
      <c r="A107" t="s">
        <v>375</v>
      </c>
      <c r="B107" t="s">
        <v>2852</v>
      </c>
      <c r="C107" t="s">
        <v>2853</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35">
      <c r="A108" t="s">
        <v>377</v>
      </c>
      <c r="B108" t="s">
        <v>2854</v>
      </c>
      <c r="C108" t="s">
        <v>2855</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35">
      <c r="A109" t="s">
        <v>201</v>
      </c>
      <c r="B109" t="s">
        <v>2856</v>
      </c>
      <c r="C109" t="s">
        <v>2857</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35">
      <c r="A110" t="s">
        <v>202</v>
      </c>
      <c r="B110" t="s">
        <v>2858</v>
      </c>
      <c r="C110" t="s">
        <v>2859</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35">
      <c r="A111" t="s">
        <v>381</v>
      </c>
      <c r="B111" t="s">
        <v>2860</v>
      </c>
      <c r="C111" t="s">
        <v>2861</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35">
      <c r="A112" t="s">
        <v>289</v>
      </c>
      <c r="C112" t="s">
        <v>2862</v>
      </c>
    </row>
    <row r="113" spans="1:36" x14ac:dyDescent="0.35">
      <c r="A113" t="s">
        <v>167</v>
      </c>
      <c r="B113" t="s">
        <v>2863</v>
      </c>
      <c r="C113" t="s">
        <v>2864</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35">
      <c r="A114" t="s">
        <v>174</v>
      </c>
      <c r="B114" t="s">
        <v>2865</v>
      </c>
      <c r="C114" t="s">
        <v>2866</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35">
      <c r="A115" t="s">
        <v>175</v>
      </c>
      <c r="B115" t="s">
        <v>2867</v>
      </c>
      <c r="C115" t="s">
        <v>2868</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35">
      <c r="A116" t="s">
        <v>176</v>
      </c>
      <c r="B116" t="s">
        <v>2869</v>
      </c>
      <c r="C116" t="s">
        <v>2870</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35">
      <c r="A117" t="s">
        <v>177</v>
      </c>
      <c r="B117" t="s">
        <v>2871</v>
      </c>
      <c r="C117" t="s">
        <v>2872</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35">
      <c r="A118" t="s">
        <v>178</v>
      </c>
      <c r="B118" t="s">
        <v>2873</v>
      </c>
      <c r="C118" t="s">
        <v>2874</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35">
      <c r="A119" t="s">
        <v>201</v>
      </c>
      <c r="B119" t="s">
        <v>2875</v>
      </c>
      <c r="C119" t="s">
        <v>2876</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35">
      <c r="A120" t="s">
        <v>202</v>
      </c>
      <c r="B120" t="s">
        <v>2877</v>
      </c>
      <c r="C120" t="s">
        <v>2878</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35">
      <c r="A121" t="s">
        <v>393</v>
      </c>
      <c r="B121" t="s">
        <v>2879</v>
      </c>
      <c r="C121" t="s">
        <v>2880</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35">
      <c r="A122" t="s">
        <v>156</v>
      </c>
      <c r="C122" t="s">
        <v>2881</v>
      </c>
    </row>
    <row r="123" spans="1:36" x14ac:dyDescent="0.35">
      <c r="A123" t="s">
        <v>256</v>
      </c>
      <c r="B123" t="s">
        <v>2882</v>
      </c>
      <c r="C123" t="s">
        <v>2883</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35">
      <c r="A124" t="s">
        <v>289</v>
      </c>
      <c r="B124" t="s">
        <v>2884</v>
      </c>
      <c r="C124" t="s">
        <v>2885</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E10" sqref="E10"/>
    </sheetView>
  </sheetViews>
  <sheetFormatPr defaultRowHeight="14.5" x14ac:dyDescent="0.35"/>
  <cols>
    <col min="1" max="1" width="21.453125" hidden="1" customWidth="1"/>
    <col min="2" max="2" width="46.7265625" customWidth="1"/>
  </cols>
  <sheetData>
    <row r="1" spans="1:33" ht="15" customHeight="1" thickBot="1" x14ac:dyDescent="0.4">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35"/>
    <row r="3" spans="1:33" ht="15" customHeight="1" x14ac:dyDescent="0.35">
      <c r="C3" s="81" t="s">
        <v>1516</v>
      </c>
      <c r="D3" s="81" t="s">
        <v>1517</v>
      </c>
      <c r="E3" s="82"/>
      <c r="F3" s="82"/>
      <c r="G3" s="82"/>
    </row>
    <row r="4" spans="1:33" ht="15" customHeight="1" x14ac:dyDescent="0.35">
      <c r="C4" s="81" t="s">
        <v>1518</v>
      </c>
      <c r="D4" s="81" t="s">
        <v>1519</v>
      </c>
      <c r="E4" s="82"/>
      <c r="F4" s="82"/>
      <c r="G4" s="81" t="s">
        <v>1520</v>
      </c>
    </row>
    <row r="5" spans="1:33" ht="15" customHeight="1" x14ac:dyDescent="0.35">
      <c r="C5" s="81" t="s">
        <v>1521</v>
      </c>
      <c r="D5" s="81" t="s">
        <v>1522</v>
      </c>
      <c r="E5" s="82"/>
      <c r="F5" s="82"/>
      <c r="G5" s="82"/>
    </row>
    <row r="6" spans="1:33" ht="15" customHeight="1" x14ac:dyDescent="0.35">
      <c r="C6" s="81" t="s">
        <v>1523</v>
      </c>
      <c r="D6" s="82"/>
      <c r="E6" s="81" t="s">
        <v>1524</v>
      </c>
      <c r="F6" s="82"/>
      <c r="G6" s="82"/>
    </row>
    <row r="7" spans="1:33" ht="12" customHeight="1" x14ac:dyDescent="0.35"/>
    <row r="8" spans="1:33" ht="12" customHeight="1" x14ac:dyDescent="0.35"/>
    <row r="9" spans="1:33" ht="12" customHeight="1" x14ac:dyDescent="0.35"/>
    <row r="10" spans="1:33" ht="15" customHeight="1" x14ac:dyDescent="0.35">
      <c r="A10" s="83" t="s">
        <v>1678</v>
      </c>
      <c r="B10" s="84" t="s">
        <v>1679</v>
      </c>
      <c r="AG10" s="85" t="s">
        <v>1527</v>
      </c>
    </row>
    <row r="11" spans="1:33" ht="15" customHeight="1" x14ac:dyDescent="0.35">
      <c r="B11" s="80"/>
      <c r="AG11" s="85" t="s">
        <v>1529</v>
      </c>
    </row>
    <row r="12" spans="1:33" ht="15" customHeight="1" x14ac:dyDescent="0.3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4">
      <c r="B13" s="33" t="s">
        <v>1680</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35">
      <c r="AG14" s="87"/>
    </row>
    <row r="15" spans="1:33" ht="15" customHeight="1" x14ac:dyDescent="0.35">
      <c r="B15" s="35" t="s">
        <v>161</v>
      </c>
    </row>
    <row r="16" spans="1:33" ht="15" customHeight="1" x14ac:dyDescent="0.35">
      <c r="B16" s="35" t="s">
        <v>1681</v>
      </c>
    </row>
    <row r="17" spans="1:33" ht="15" customHeight="1" x14ac:dyDescent="0.35">
      <c r="B17" s="35" t="s">
        <v>1682</v>
      </c>
    </row>
    <row r="18" spans="1:33" ht="15" customHeight="1" x14ac:dyDescent="0.35">
      <c r="A18" s="83" t="s">
        <v>1683</v>
      </c>
      <c r="B18" s="88" t="s">
        <v>1684</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35">
      <c r="A19" s="83" t="s">
        <v>1685</v>
      </c>
      <c r="B19" s="88" t="s">
        <v>1686</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35">
      <c r="A20" s="83" t="s">
        <v>1687</v>
      </c>
      <c r="B20" s="88" t="s">
        <v>1688</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35">
      <c r="A21" s="83" t="s">
        <v>1689</v>
      </c>
      <c r="B21" s="88" t="s">
        <v>1690</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35">
      <c r="A22" s="83" t="s">
        <v>1691</v>
      </c>
      <c r="B22" s="88" t="s">
        <v>1692</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35">
      <c r="A23" s="83" t="s">
        <v>1693</v>
      </c>
      <c r="B23" s="88" t="s">
        <v>1694</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35">
      <c r="A24" s="83" t="s">
        <v>1695</v>
      </c>
      <c r="B24" s="88" t="s">
        <v>1696</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35">
      <c r="A25" s="83" t="s">
        <v>1697</v>
      </c>
      <c r="B25" s="88" t="s">
        <v>1698</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35">
      <c r="A26" s="83" t="s">
        <v>1699</v>
      </c>
      <c r="B26" s="88" t="s">
        <v>1700</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35">
      <c r="A27" s="83" t="s">
        <v>1701</v>
      </c>
      <c r="B27" s="88" t="s">
        <v>1702</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3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35">
      <c r="B29" s="35" t="s">
        <v>1703</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35">
      <c r="A30" s="83" t="s">
        <v>1704</v>
      </c>
      <c r="B30" s="88" t="s">
        <v>1705</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35">
      <c r="A31" s="83" t="s">
        <v>1706</v>
      </c>
      <c r="B31" s="88" t="s">
        <v>1707</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35">
      <c r="A32" s="83" t="s">
        <v>1708</v>
      </c>
      <c r="B32" s="88" t="s">
        <v>1709</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35">
      <c r="A33" s="83" t="s">
        <v>1710</v>
      </c>
      <c r="B33" s="88" t="s">
        <v>1711</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35">
      <c r="A34" s="83" t="s">
        <v>1712</v>
      </c>
      <c r="B34" s="88" t="s">
        <v>1713</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35">
      <c r="A35" s="83" t="s">
        <v>1714</v>
      </c>
      <c r="B35" s="88" t="s">
        <v>1715</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35">
      <c r="A36" s="83" t="s">
        <v>1716</v>
      </c>
      <c r="B36" s="88" t="s">
        <v>1696</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35">
      <c r="A37" s="83" t="s">
        <v>1717</v>
      </c>
      <c r="B37" s="88" t="s">
        <v>1698</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35">
      <c r="A38" s="83" t="s">
        <v>1718</v>
      </c>
      <c r="B38" s="88" t="s">
        <v>1719</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35">
      <c r="A39" s="83" t="s">
        <v>1720</v>
      </c>
      <c r="B39" s="88" t="s">
        <v>1721</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3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35">
      <c r="B41" s="35" t="s">
        <v>1722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35">
      <c r="A42" s="83" t="s">
        <v>1723</v>
      </c>
      <c r="B42" s="88" t="s">
        <v>1724</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35">
      <c r="A43" s="83" t="s">
        <v>1725</v>
      </c>
      <c r="B43" s="88" t="s">
        <v>1726</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3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35">
      <c r="B45" s="35" t="s">
        <v>1727</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35">
      <c r="B46" s="35" t="s">
        <v>1728</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35">
      <c r="A47" s="83" t="s">
        <v>1729</v>
      </c>
      <c r="B47" s="88" t="s">
        <v>1684</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35">
      <c r="A48" s="83" t="s">
        <v>1730</v>
      </c>
      <c r="B48" s="88" t="s">
        <v>1686</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35">
      <c r="A49" s="83" t="s">
        <v>1731</v>
      </c>
      <c r="B49" s="88" t="s">
        <v>1688</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35">
      <c r="A50" s="83" t="s">
        <v>1732</v>
      </c>
      <c r="B50" s="88" t="s">
        <v>1690</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35">
      <c r="A51" s="83" t="s">
        <v>1733</v>
      </c>
      <c r="B51" s="88" t="s">
        <v>1692</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35">
      <c r="A52" s="83" t="s">
        <v>1734</v>
      </c>
      <c r="B52" s="88" t="s">
        <v>1694</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35">
      <c r="A53" s="83" t="s">
        <v>1735</v>
      </c>
      <c r="B53" s="88" t="s">
        <v>1696</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35">
      <c r="A54" s="83" t="s">
        <v>1736</v>
      </c>
      <c r="B54" s="88" t="s">
        <v>1698</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35">
      <c r="A55" s="83" t="s">
        <v>1737</v>
      </c>
      <c r="B55" s="88" t="s">
        <v>1738</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3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35">
      <c r="B57" s="35" t="s">
        <v>1739</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35">
      <c r="A58" s="83" t="s">
        <v>1740</v>
      </c>
      <c r="B58" s="88" t="s">
        <v>1705</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35">
      <c r="A59" s="83" t="s">
        <v>1741</v>
      </c>
      <c r="B59" s="88" t="s">
        <v>1707</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35">
      <c r="A60" s="83" t="s">
        <v>1742</v>
      </c>
      <c r="B60" s="88" t="s">
        <v>1709</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35">
      <c r="A61" s="83" t="s">
        <v>1743</v>
      </c>
      <c r="B61" s="88" t="s">
        <v>1711</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35">
      <c r="A62" s="83" t="s">
        <v>1744</v>
      </c>
      <c r="B62" s="88" t="s">
        <v>1713</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35">
      <c r="A63" s="83" t="s">
        <v>1745</v>
      </c>
      <c r="B63" s="88" t="s">
        <v>1715</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35">
      <c r="A64" s="83" t="s">
        <v>1746</v>
      </c>
      <c r="B64" s="88" t="s">
        <v>1696</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35">
      <c r="A65" s="83" t="s">
        <v>1747</v>
      </c>
      <c r="B65" s="88" t="s">
        <v>1698</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3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35">
      <c r="B67" s="35" t="s">
        <v>1681</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35">
      <c r="A68" s="83" t="s">
        <v>1748</v>
      </c>
      <c r="B68" s="88" t="s">
        <v>1724</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35">
      <c r="A69" s="83" t="s">
        <v>1749</v>
      </c>
      <c r="B69" s="88" t="s">
        <v>1726</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3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35">
      <c r="B71" s="35" t="s">
        <v>1750</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35">
      <c r="A72" s="83" t="s">
        <v>1751</v>
      </c>
      <c r="B72" s="88" t="s">
        <v>1724</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35">
      <c r="A73" s="83" t="s">
        <v>1752</v>
      </c>
      <c r="B73" s="88" t="s">
        <v>1726</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3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35">
      <c r="B75" s="35" t="s">
        <v>1753</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35">
      <c r="B76" s="35" t="s">
        <v>1754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35">
      <c r="A77" s="83" t="s">
        <v>1755</v>
      </c>
      <c r="B77" s="88" t="s">
        <v>1756</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35">
      <c r="A78" s="83" t="s">
        <v>1757</v>
      </c>
      <c r="B78" s="88" t="s">
        <v>1758</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35">
      <c r="A79" s="83" t="s">
        <v>1759</v>
      </c>
      <c r="B79" s="88" t="s">
        <v>1760</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35">
      <c r="A80" s="83" t="s">
        <v>1761</v>
      </c>
      <c r="B80" s="88" t="s">
        <v>1762</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35">
      <c r="A81" s="83" t="s">
        <v>1763</v>
      </c>
      <c r="B81" s="88" t="s">
        <v>1764</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35">
      <c r="A82" s="83" t="s">
        <v>1765</v>
      </c>
      <c r="B82" s="88" t="s">
        <v>1766</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35">
      <c r="A83" s="83" t="s">
        <v>1767</v>
      </c>
      <c r="B83" s="88" t="s">
        <v>1768</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35">
      <c r="A84" s="83" t="s">
        <v>1769</v>
      </c>
      <c r="B84" s="88" t="s">
        <v>1770</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3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35">
      <c r="B86" s="35" t="s">
        <v>1771</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35">
      <c r="A87" s="83" t="s">
        <v>1772</v>
      </c>
      <c r="B87" s="88" t="s">
        <v>1773</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35">
      <c r="A88" s="83" t="s">
        <v>1774</v>
      </c>
      <c r="B88" s="88" t="s">
        <v>1775</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35">
      <c r="A89" s="83" t="s">
        <v>1776</v>
      </c>
      <c r="B89" s="88" t="s">
        <v>1777</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35">
      <c r="A90" s="83" t="s">
        <v>1778</v>
      </c>
      <c r="B90" s="88" t="s">
        <v>1779</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35">
      <c r="A91" s="83" t="s">
        <v>1780</v>
      </c>
      <c r="B91" s="88" t="s">
        <v>1781</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35">
      <c r="A92" s="83" t="s">
        <v>1782</v>
      </c>
      <c r="B92" s="88" t="s">
        <v>1783</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35">
      <c r="A93" s="83" t="s">
        <v>1784</v>
      </c>
      <c r="B93" s="88" t="s">
        <v>1768</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35">
      <c r="A94" s="83" t="s">
        <v>1785</v>
      </c>
      <c r="B94" s="88" t="s">
        <v>1770</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3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3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35">
      <c r="B97" s="35" t="s">
        <v>1786</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35">
      <c r="A98" s="83" t="s">
        <v>1787</v>
      </c>
      <c r="B98" s="88" t="s">
        <v>1756</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35">
      <c r="A99" s="83" t="s">
        <v>1788</v>
      </c>
      <c r="B99" s="88" t="s">
        <v>1758</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35">
      <c r="A100" s="83" t="s">
        <v>1789</v>
      </c>
      <c r="B100" s="88" t="s">
        <v>1760</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35">
      <c r="A101" s="83" t="s">
        <v>1790</v>
      </c>
      <c r="B101" s="88" t="s">
        <v>1762</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35">
      <c r="A102" s="83" t="s">
        <v>1791</v>
      </c>
      <c r="B102" s="88" t="s">
        <v>1764</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35">
      <c r="A103" s="83" t="s">
        <v>1792</v>
      </c>
      <c r="B103" s="88" t="s">
        <v>1766</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35">
      <c r="A104" s="83" t="s">
        <v>1793</v>
      </c>
      <c r="B104" s="88" t="s">
        <v>1768</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35">
      <c r="A105" s="83" t="s">
        <v>1794</v>
      </c>
      <c r="B105" s="88" t="s">
        <v>1770</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35">
      <c r="A106" s="83" t="s">
        <v>1795</v>
      </c>
      <c r="B106" s="88" t="s">
        <v>1796</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3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35">
      <c r="B108" s="35" t="s">
        <v>1797</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35">
      <c r="A109" s="83" t="s">
        <v>1798</v>
      </c>
      <c r="B109" s="88" t="s">
        <v>1773</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35">
      <c r="A110" s="83" t="s">
        <v>1799</v>
      </c>
      <c r="B110" s="88" t="s">
        <v>1775</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35">
      <c r="A111" s="83" t="s">
        <v>1800</v>
      </c>
      <c r="B111" s="88" t="s">
        <v>1777</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35">
      <c r="A112" s="83" t="s">
        <v>1801</v>
      </c>
      <c r="B112" s="88" t="s">
        <v>1779</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35">
      <c r="A113" s="83" t="s">
        <v>1802</v>
      </c>
      <c r="B113" s="88" t="s">
        <v>1781</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35">
      <c r="A114" s="83" t="s">
        <v>1803</v>
      </c>
      <c r="B114" s="88" t="s">
        <v>1783</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35">
      <c r="A115" s="83" t="s">
        <v>1804</v>
      </c>
      <c r="B115" s="88" t="s">
        <v>1768</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35">
      <c r="A116" s="83" t="s">
        <v>1805</v>
      </c>
      <c r="B116" s="88" t="s">
        <v>1770</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35">
      <c r="A117" s="83" t="s">
        <v>1806</v>
      </c>
      <c r="B117" s="88" t="s">
        <v>1807</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3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3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35">
      <c r="B120" s="35" t="s">
        <v>1786</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35">
      <c r="A121" s="83" t="s">
        <v>1808</v>
      </c>
      <c r="B121" s="88" t="s">
        <v>1756</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35">
      <c r="A122" s="83" t="s">
        <v>1809</v>
      </c>
      <c r="B122" s="88" t="s">
        <v>1758</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35">
      <c r="A123" s="83" t="s">
        <v>1810</v>
      </c>
      <c r="B123" s="88" t="s">
        <v>1760</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35">
      <c r="A124" s="83" t="s">
        <v>1811</v>
      </c>
      <c r="B124" s="88" t="s">
        <v>1762</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35">
      <c r="A125" s="83" t="s">
        <v>1812</v>
      </c>
      <c r="B125" s="88" t="s">
        <v>1764</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35">
      <c r="A126" s="83" t="s">
        <v>1813</v>
      </c>
      <c r="B126" s="88" t="s">
        <v>1766</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35">
      <c r="A127" s="83" t="s">
        <v>1814</v>
      </c>
      <c r="B127" s="88" t="s">
        <v>1768</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35">
      <c r="A128" s="83" t="s">
        <v>1815</v>
      </c>
      <c r="B128" s="88" t="s">
        <v>1770</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35">
      <c r="A129" s="83" t="s">
        <v>1816</v>
      </c>
      <c r="B129" s="88" t="s">
        <v>1796</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3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35">
      <c r="B131" s="35" t="s">
        <v>1797</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35">
      <c r="A132" s="83" t="s">
        <v>1817</v>
      </c>
      <c r="B132" s="88" t="s">
        <v>1773</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35">
      <c r="A133" s="83" t="s">
        <v>1818</v>
      </c>
      <c r="B133" s="88" t="s">
        <v>1775</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35">
      <c r="A134" s="83" t="s">
        <v>1819</v>
      </c>
      <c r="B134" s="88" t="s">
        <v>1777</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35">
      <c r="A135" s="83" t="s">
        <v>1820</v>
      </c>
      <c r="B135" s="88" t="s">
        <v>1779</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35">
      <c r="A136" s="83" t="s">
        <v>1821</v>
      </c>
      <c r="B136" s="88" t="s">
        <v>1781</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35">
      <c r="A137" s="83" t="s">
        <v>1822</v>
      </c>
      <c r="B137" s="88" t="s">
        <v>1783</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35">
      <c r="A138" s="83" t="s">
        <v>1823</v>
      </c>
      <c r="B138" s="88" t="s">
        <v>1768</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35">
      <c r="A139" s="83" t="s">
        <v>1824</v>
      </c>
      <c r="B139" s="88" t="s">
        <v>1770</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35">
      <c r="A140" s="83" t="s">
        <v>1825</v>
      </c>
      <c r="B140" s="88" t="s">
        <v>1807</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3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3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35">
      <c r="A143" s="83" t="s">
        <v>1826</v>
      </c>
      <c r="B143" s="88" t="s">
        <v>1786</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35">
      <c r="A144" s="83" t="s">
        <v>1827</v>
      </c>
      <c r="B144" s="88" t="s">
        <v>1797</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4"/>
    <row r="146" spans="2:34" ht="12" customHeight="1" x14ac:dyDescent="0.35">
      <c r="B146" s="131" t="s">
        <v>1828</v>
      </c>
      <c r="C146" s="132"/>
      <c r="D146" s="132"/>
      <c r="E146" s="132"/>
      <c r="F146" s="132"/>
      <c r="G146" s="132"/>
      <c r="H146" s="132"/>
      <c r="I146" s="132"/>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90"/>
    </row>
    <row r="147" spans="2:34" ht="12" customHeight="1" x14ac:dyDescent="0.35">
      <c r="B147" s="91" t="s">
        <v>1829</v>
      </c>
    </row>
    <row r="148" spans="2:34" ht="12" customHeight="1" x14ac:dyDescent="0.35">
      <c r="B148" s="91" t="s">
        <v>1632</v>
      </c>
    </row>
    <row r="149" spans="2:34" ht="12" customHeight="1" x14ac:dyDescent="0.35"/>
    <row r="150" spans="2:34" ht="15" customHeight="1" x14ac:dyDescent="0.35"/>
    <row r="151" spans="2:34" ht="15" customHeight="1" x14ac:dyDescent="0.35"/>
    <row r="152" spans="2:34" ht="15" customHeight="1" x14ac:dyDescent="0.35"/>
    <row r="153" spans="2:34" ht="15" customHeight="1" x14ac:dyDescent="0.35"/>
    <row r="154" spans="2:34" ht="15" customHeight="1" x14ac:dyDescent="0.35"/>
    <row r="155" spans="2:34" ht="15" customHeight="1" x14ac:dyDescent="0.35"/>
    <row r="156" spans="2:34" ht="15" customHeight="1" x14ac:dyDescent="0.35"/>
    <row r="157" spans="2:34" ht="15" customHeight="1" x14ac:dyDescent="0.35"/>
    <row r="158" spans="2:34" ht="15" customHeight="1" x14ac:dyDescent="0.35"/>
    <row r="159" spans="2:34" ht="15" customHeight="1" x14ac:dyDescent="0.35"/>
    <row r="160" spans="2:34"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3" ht="15" customHeight="1" x14ac:dyDescent="0.35"/>
    <row r="258" spans="2:33" ht="15" customHeight="1" x14ac:dyDescent="0.35">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c r="Z258" s="130"/>
      <c r="AA258" s="130"/>
      <c r="AB258" s="130"/>
      <c r="AC258" s="130"/>
      <c r="AD258" s="130"/>
      <c r="AE258" s="130"/>
      <c r="AF258" s="130"/>
      <c r="AG258" s="130"/>
    </row>
    <row r="259" spans="2:33" ht="15" customHeight="1" x14ac:dyDescent="0.35"/>
    <row r="260" spans="2:33" ht="15" customHeight="1" x14ac:dyDescent="0.35"/>
    <row r="261" spans="2:33" ht="15" customHeight="1" x14ac:dyDescent="0.35"/>
    <row r="262" spans="2:33" ht="15" customHeight="1" x14ac:dyDescent="0.35"/>
    <row r="263" spans="2:33" ht="15" customHeight="1" x14ac:dyDescent="0.35"/>
    <row r="264" spans="2:33" ht="15" customHeight="1" x14ac:dyDescent="0.35"/>
    <row r="265" spans="2:33" ht="15" customHeight="1" x14ac:dyDescent="0.35"/>
    <row r="266" spans="2:33" ht="15" customHeight="1" x14ac:dyDescent="0.35"/>
    <row r="267" spans="2:33" ht="12" customHeight="1" x14ac:dyDescent="0.35"/>
    <row r="268" spans="2:33" ht="12" customHeight="1" x14ac:dyDescent="0.35"/>
    <row r="269" spans="2:33" ht="12" customHeight="1" x14ac:dyDescent="0.35"/>
    <row r="270" spans="2:33" ht="12" customHeight="1" x14ac:dyDescent="0.35"/>
    <row r="271" spans="2:33" ht="12" customHeight="1" x14ac:dyDescent="0.35"/>
    <row r="272" spans="2:33"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3" ht="15" customHeight="1" x14ac:dyDescent="0.35"/>
    <row r="338" spans="2:33" ht="15" customHeight="1" x14ac:dyDescent="0.35"/>
    <row r="339" spans="2:33" ht="15" customHeight="1" x14ac:dyDescent="0.35"/>
    <row r="340" spans="2:33" ht="15" customHeight="1" x14ac:dyDescent="0.35">
      <c r="B340" s="130"/>
      <c r="C340" s="130"/>
      <c r="D340" s="130"/>
      <c r="E340" s="130"/>
      <c r="F340" s="130"/>
      <c r="G340" s="130"/>
      <c r="H340" s="130"/>
      <c r="I340" s="130"/>
      <c r="J340" s="130"/>
      <c r="K340" s="130"/>
      <c r="L340" s="130"/>
      <c r="M340" s="130"/>
      <c r="N340" s="130"/>
      <c r="O340" s="130"/>
      <c r="P340" s="130"/>
      <c r="Q340" s="130"/>
      <c r="R340" s="130"/>
      <c r="S340" s="130"/>
      <c r="T340" s="130"/>
      <c r="U340" s="130"/>
      <c r="V340" s="130"/>
      <c r="W340" s="130"/>
      <c r="X340" s="130"/>
      <c r="Y340" s="130"/>
      <c r="Z340" s="130"/>
      <c r="AA340" s="130"/>
      <c r="AB340" s="130"/>
      <c r="AC340" s="130"/>
      <c r="AD340" s="130"/>
      <c r="AE340" s="130"/>
      <c r="AF340" s="130"/>
      <c r="AG340" s="130"/>
    </row>
    <row r="341" spans="2:33" ht="15" customHeight="1" x14ac:dyDescent="0.35"/>
    <row r="342" spans="2:33" ht="15" customHeight="1" x14ac:dyDescent="0.35"/>
    <row r="343" spans="2:33" ht="15" customHeight="1" x14ac:dyDescent="0.35"/>
    <row r="344" spans="2:33" ht="15" customHeight="1" x14ac:dyDescent="0.35"/>
    <row r="345" spans="2:33" ht="15" customHeight="1" x14ac:dyDescent="0.35"/>
    <row r="346" spans="2:33" ht="12" customHeight="1" x14ac:dyDescent="0.35"/>
    <row r="347" spans="2:33" ht="12" customHeight="1" x14ac:dyDescent="0.35"/>
    <row r="348" spans="2:33" ht="12" customHeight="1" x14ac:dyDescent="0.35"/>
    <row r="349" spans="2:33" ht="12" customHeight="1" x14ac:dyDescent="0.35"/>
    <row r="350" spans="2:33" ht="12" customHeight="1" x14ac:dyDescent="0.35"/>
    <row r="351" spans="2:33" ht="12" customHeight="1" x14ac:dyDescent="0.35"/>
    <row r="352" spans="2:33"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3" ht="12" customHeight="1" x14ac:dyDescent="0.35"/>
    <row r="450" spans="2:33" ht="15" customHeight="1" x14ac:dyDescent="0.35"/>
    <row r="451" spans="2:33" ht="15" customHeight="1" x14ac:dyDescent="0.35"/>
    <row r="452" spans="2:33" ht="15" customHeight="1" x14ac:dyDescent="0.35">
      <c r="B452" s="130"/>
      <c r="C452" s="130"/>
      <c r="D452" s="130"/>
      <c r="E452" s="130"/>
      <c r="F452" s="130"/>
      <c r="G452" s="130"/>
      <c r="H452" s="130"/>
      <c r="I452" s="130"/>
      <c r="J452" s="130"/>
      <c r="K452" s="130"/>
      <c r="L452" s="130"/>
      <c r="M452" s="130"/>
      <c r="N452" s="130"/>
      <c r="O452" s="130"/>
      <c r="P452" s="130"/>
      <c r="Q452" s="130"/>
      <c r="R452" s="130"/>
      <c r="S452" s="130"/>
      <c r="T452" s="130"/>
      <c r="U452" s="130"/>
      <c r="V452" s="130"/>
      <c r="W452" s="130"/>
      <c r="X452" s="130"/>
      <c r="Y452" s="130"/>
      <c r="Z452" s="130"/>
      <c r="AA452" s="130"/>
      <c r="AB452" s="130"/>
      <c r="AC452" s="130"/>
      <c r="AD452" s="130"/>
      <c r="AE452" s="130"/>
      <c r="AF452" s="130"/>
      <c r="AG452" s="130"/>
    </row>
    <row r="453" spans="2:33" ht="15" customHeight="1" x14ac:dyDescent="0.35"/>
    <row r="454" spans="2:33" ht="15" customHeight="1" x14ac:dyDescent="0.35"/>
    <row r="455" spans="2:33" ht="15" customHeight="1" x14ac:dyDescent="0.35"/>
    <row r="456" spans="2:33" ht="15" customHeight="1" x14ac:dyDescent="0.35"/>
    <row r="457" spans="2:33" ht="15" customHeight="1" x14ac:dyDescent="0.35"/>
    <row r="458" spans="2:33" ht="15" customHeight="1" x14ac:dyDescent="0.35"/>
    <row r="459" spans="2:33" ht="15" customHeight="1" x14ac:dyDescent="0.35"/>
    <row r="460" spans="2:33" ht="12" customHeight="1" x14ac:dyDescent="0.35"/>
    <row r="461" spans="2:33" ht="12" customHeight="1" x14ac:dyDescent="0.35"/>
    <row r="462" spans="2:33" ht="12" customHeight="1" x14ac:dyDescent="0.35"/>
    <row r="463" spans="2:33" ht="12" customHeight="1" x14ac:dyDescent="0.35"/>
    <row r="464" spans="2:33"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row r="552" spans="2:33" ht="12" customHeight="1" x14ac:dyDescent="0.35"/>
    <row r="553" spans="2:33" ht="15" customHeight="1" x14ac:dyDescent="0.35"/>
    <row r="554" spans="2:33" ht="12" customHeight="1" x14ac:dyDescent="0.35"/>
    <row r="555" spans="2:33" ht="15" customHeight="1" x14ac:dyDescent="0.35"/>
    <row r="556" spans="2:33" ht="15" customHeight="1" x14ac:dyDescent="0.35"/>
    <row r="557" spans="2:33" ht="15" customHeight="1" x14ac:dyDescent="0.35">
      <c r="B557" s="130"/>
      <c r="C557" s="130"/>
      <c r="D557" s="130"/>
      <c r="E557" s="130"/>
      <c r="F557" s="130"/>
      <c r="G557" s="130"/>
      <c r="H557" s="130"/>
      <c r="I557" s="130"/>
      <c r="J557" s="130"/>
      <c r="K557" s="130"/>
      <c r="L557" s="130"/>
      <c r="M557" s="130"/>
      <c r="N557" s="130"/>
      <c r="O557" s="130"/>
      <c r="P557" s="130"/>
      <c r="Q557" s="130"/>
      <c r="R557" s="130"/>
      <c r="S557" s="130"/>
      <c r="T557" s="130"/>
      <c r="U557" s="130"/>
      <c r="V557" s="130"/>
      <c r="W557" s="130"/>
      <c r="X557" s="130"/>
      <c r="Y557" s="130"/>
      <c r="Z557" s="130"/>
      <c r="AA557" s="130"/>
      <c r="AB557" s="130"/>
      <c r="AC557" s="130"/>
      <c r="AD557" s="130"/>
      <c r="AE557" s="130"/>
      <c r="AF557" s="130"/>
      <c r="AG557" s="130"/>
    </row>
    <row r="558" spans="2:33" ht="15" customHeight="1" x14ac:dyDescent="0.35"/>
    <row r="559" spans="2:33" ht="15" customHeight="1" x14ac:dyDescent="0.35"/>
    <row r="560" spans="2:33"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3" ht="12" customHeight="1" x14ac:dyDescent="0.35"/>
    <row r="626" spans="2:33" ht="15" customHeight="1" x14ac:dyDescent="0.35"/>
    <row r="627" spans="2:33" ht="12" customHeight="1" x14ac:dyDescent="0.35"/>
    <row r="628" spans="2:33" ht="15" customHeight="1" x14ac:dyDescent="0.35"/>
    <row r="629" spans="2:33" ht="15" customHeight="1" x14ac:dyDescent="0.35"/>
    <row r="630" spans="2:33" ht="12" customHeight="1" x14ac:dyDescent="0.35"/>
    <row r="631" spans="2:33" ht="15" customHeight="1" x14ac:dyDescent="0.35"/>
    <row r="632" spans="2:33" ht="12" customHeight="1" x14ac:dyDescent="0.35"/>
    <row r="633" spans="2:33" ht="12" customHeight="1" x14ac:dyDescent="0.35"/>
    <row r="634" spans="2:33" ht="15" customHeight="1" x14ac:dyDescent="0.35"/>
    <row r="635" spans="2:33" ht="12" customHeight="1" x14ac:dyDescent="0.35"/>
    <row r="636" spans="2:33" ht="15" customHeight="1" x14ac:dyDescent="0.35"/>
    <row r="637" spans="2:33" ht="15" customHeight="1" x14ac:dyDescent="0.35"/>
    <row r="638" spans="2:33" ht="15" customHeight="1" x14ac:dyDescent="0.35">
      <c r="B638" s="130"/>
      <c r="C638" s="130"/>
      <c r="D638" s="130"/>
      <c r="E638" s="130"/>
      <c r="F638" s="130"/>
      <c r="G638" s="130"/>
      <c r="H638" s="130"/>
      <c r="I638" s="130"/>
      <c r="J638" s="130"/>
      <c r="K638" s="130"/>
      <c r="L638" s="130"/>
      <c r="M638" s="130"/>
      <c r="N638" s="130"/>
      <c r="O638" s="130"/>
      <c r="P638" s="130"/>
      <c r="Q638" s="130"/>
      <c r="R638" s="130"/>
      <c r="S638" s="130"/>
      <c r="T638" s="130"/>
      <c r="U638" s="130"/>
      <c r="V638" s="130"/>
      <c r="W638" s="130"/>
      <c r="X638" s="130"/>
      <c r="Y638" s="130"/>
      <c r="Z638" s="130"/>
      <c r="AA638" s="130"/>
      <c r="AB638" s="130"/>
      <c r="AC638" s="130"/>
      <c r="AD638" s="130"/>
      <c r="AE638" s="130"/>
      <c r="AF638" s="130"/>
      <c r="AG638" s="130"/>
    </row>
    <row r="639" spans="2:33" ht="15" customHeight="1" x14ac:dyDescent="0.35"/>
    <row r="640" spans="2:33"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c r="B710" s="130"/>
      <c r="C710" s="130"/>
      <c r="D710" s="130"/>
      <c r="E710" s="130"/>
      <c r="F710" s="130"/>
      <c r="G710" s="130"/>
      <c r="H710" s="130"/>
      <c r="I710" s="130"/>
      <c r="J710" s="130"/>
      <c r="K710" s="130"/>
      <c r="L710" s="130"/>
      <c r="M710" s="130"/>
      <c r="N710" s="130"/>
      <c r="O710" s="130"/>
      <c r="P710" s="130"/>
      <c r="Q710" s="130"/>
      <c r="R710" s="130"/>
      <c r="S710" s="130"/>
      <c r="T710" s="130"/>
      <c r="U710" s="130"/>
      <c r="V710" s="130"/>
      <c r="W710" s="130"/>
      <c r="X710" s="130"/>
      <c r="Y710" s="130"/>
      <c r="Z710" s="130"/>
      <c r="AA710" s="130"/>
      <c r="AB710" s="130"/>
      <c r="AC710" s="130"/>
      <c r="AD710" s="130"/>
      <c r="AE710" s="130"/>
      <c r="AF710" s="130"/>
      <c r="AG710" s="130"/>
    </row>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2" customHeight="1" x14ac:dyDescent="0.35"/>
    <row r="717" spans="2:33" ht="12" customHeight="1" x14ac:dyDescent="0.35"/>
    <row r="718" spans="2:33" ht="12" customHeight="1" x14ac:dyDescent="0.35"/>
    <row r="719" spans="2:33" ht="12" customHeight="1" x14ac:dyDescent="0.35"/>
    <row r="720" spans="2:33"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2"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c r="B886" s="130"/>
      <c r="C886" s="130"/>
      <c r="D886" s="130"/>
      <c r="E886" s="130"/>
      <c r="F886" s="130"/>
      <c r="G886" s="130"/>
      <c r="H886" s="130"/>
      <c r="I886" s="130"/>
      <c r="J886" s="130"/>
      <c r="K886" s="130"/>
      <c r="L886" s="130"/>
      <c r="M886" s="130"/>
      <c r="N886" s="130"/>
      <c r="O886" s="130"/>
      <c r="P886" s="130"/>
      <c r="Q886" s="130"/>
      <c r="R886" s="130"/>
      <c r="S886" s="130"/>
      <c r="T886" s="130"/>
      <c r="U886" s="130"/>
      <c r="V886" s="130"/>
      <c r="W886" s="130"/>
      <c r="X886" s="130"/>
      <c r="Y886" s="130"/>
      <c r="Z886" s="130"/>
      <c r="AA886" s="130"/>
      <c r="AB886" s="130"/>
      <c r="AC886" s="130"/>
      <c r="AD886" s="130"/>
      <c r="AE886" s="130"/>
      <c r="AF886" s="130"/>
      <c r="AG886" s="130"/>
    </row>
    <row r="887" spans="2:33" ht="15" customHeight="1" x14ac:dyDescent="0.35"/>
    <row r="888" spans="2:33" ht="15" customHeight="1" x14ac:dyDescent="0.35"/>
    <row r="889" spans="2:33" ht="12" customHeight="1" x14ac:dyDescent="0.35"/>
    <row r="890" spans="2:33" ht="12" customHeight="1" x14ac:dyDescent="0.35"/>
    <row r="891" spans="2:33" ht="12" customHeight="1" x14ac:dyDescent="0.35"/>
    <row r="892" spans="2:33" ht="12" customHeight="1" x14ac:dyDescent="0.35"/>
    <row r="893" spans="2:33" ht="12" customHeight="1" x14ac:dyDescent="0.35"/>
    <row r="894" spans="2:33" ht="12" customHeight="1" x14ac:dyDescent="0.35"/>
    <row r="895" spans="2:33" ht="12" customHeight="1" x14ac:dyDescent="0.35"/>
    <row r="896" spans="2:33"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c r="B969" s="130"/>
      <c r="C969" s="130"/>
      <c r="D969" s="130"/>
      <c r="E969" s="130"/>
      <c r="F969" s="130"/>
      <c r="G969" s="130"/>
      <c r="H969" s="130"/>
      <c r="I969" s="130"/>
      <c r="J969" s="130"/>
      <c r="K969" s="130"/>
      <c r="L969" s="130"/>
      <c r="M969" s="130"/>
      <c r="N969" s="130"/>
      <c r="O969" s="130"/>
      <c r="P969" s="130"/>
      <c r="Q969" s="130"/>
      <c r="R969" s="130"/>
      <c r="S969" s="130"/>
      <c r="T969" s="130"/>
      <c r="U969" s="130"/>
      <c r="V969" s="130"/>
      <c r="W969" s="130"/>
      <c r="X969" s="130"/>
      <c r="Y969" s="130"/>
      <c r="Z969" s="130"/>
      <c r="AA969" s="130"/>
      <c r="AB969" s="130"/>
      <c r="AC969" s="130"/>
      <c r="AD969" s="130"/>
      <c r="AE969" s="130"/>
      <c r="AF969" s="130"/>
      <c r="AG969" s="130"/>
    </row>
    <row r="970" spans="2:33" ht="15" customHeight="1" x14ac:dyDescent="0.35"/>
    <row r="971" spans="2:33" ht="15" customHeight="1" x14ac:dyDescent="0.35"/>
    <row r="972" spans="2:33" ht="15" customHeight="1" x14ac:dyDescent="0.35"/>
    <row r="973" spans="2:33" ht="15" customHeight="1" x14ac:dyDescent="0.35"/>
    <row r="974" spans="2:33" ht="15" customHeight="1" x14ac:dyDescent="0.35"/>
    <row r="975" spans="2:33" ht="12" customHeight="1" x14ac:dyDescent="0.35"/>
    <row r="976" spans="2:33"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3" ht="15" customHeight="1" x14ac:dyDescent="0.35"/>
    <row r="1058" spans="2:33" ht="12" customHeight="1" x14ac:dyDescent="0.35"/>
    <row r="1059" spans="2:33" ht="15" customHeight="1" x14ac:dyDescent="0.35"/>
    <row r="1060" spans="2:33" ht="15" customHeight="1" x14ac:dyDescent="0.35"/>
    <row r="1061" spans="2:33" ht="15" customHeight="1" x14ac:dyDescent="0.35"/>
    <row r="1062" spans="2:33" ht="15" customHeight="1" x14ac:dyDescent="0.35"/>
    <row r="1063" spans="2:33" ht="15" customHeight="1" x14ac:dyDescent="0.35"/>
    <row r="1064" spans="2:33" ht="15" customHeight="1" x14ac:dyDescent="0.35"/>
    <row r="1065" spans="2:33" ht="15" customHeight="1" x14ac:dyDescent="0.35"/>
    <row r="1066" spans="2:33" ht="15" customHeight="1" x14ac:dyDescent="0.35"/>
    <row r="1067" spans="2:33" ht="15" customHeight="1" x14ac:dyDescent="0.35"/>
    <row r="1068" spans="2:33" ht="15" customHeight="1" x14ac:dyDescent="0.35"/>
    <row r="1069" spans="2:33" ht="15" customHeight="1" x14ac:dyDescent="0.35"/>
    <row r="1070" spans="2:33" ht="15" customHeight="1" x14ac:dyDescent="0.35"/>
    <row r="1071" spans="2:33" ht="15" customHeight="1" x14ac:dyDescent="0.35">
      <c r="B1071" s="130"/>
      <c r="C1071" s="130"/>
      <c r="D1071" s="130"/>
      <c r="E1071" s="130"/>
      <c r="F1071" s="130"/>
      <c r="G1071" s="130"/>
      <c r="H1071" s="130"/>
      <c r="I1071" s="130"/>
      <c r="J1071" s="130"/>
      <c r="K1071" s="130"/>
      <c r="L1071" s="130"/>
      <c r="M1071" s="130"/>
      <c r="N1071" s="130"/>
      <c r="O1071" s="130"/>
      <c r="P1071" s="130"/>
      <c r="Q1071" s="130"/>
      <c r="R1071" s="130"/>
      <c r="S1071" s="130"/>
      <c r="T1071" s="130"/>
      <c r="U1071" s="130"/>
      <c r="V1071" s="130"/>
      <c r="W1071" s="130"/>
      <c r="X1071" s="130"/>
      <c r="Y1071" s="130"/>
      <c r="Z1071" s="130"/>
      <c r="AA1071" s="130"/>
      <c r="AB1071" s="130"/>
      <c r="AC1071" s="130"/>
      <c r="AD1071" s="130"/>
      <c r="AE1071" s="130"/>
      <c r="AF1071" s="130"/>
      <c r="AG1071" s="130"/>
    </row>
    <row r="1072" spans="2:33"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3" ht="15" customHeight="1" x14ac:dyDescent="0.35">
      <c r="B1169" s="130"/>
      <c r="C1169" s="130"/>
      <c r="D1169" s="130"/>
      <c r="E1169" s="130"/>
      <c r="F1169" s="130"/>
      <c r="G1169" s="130"/>
      <c r="H1169" s="130"/>
      <c r="I1169" s="130"/>
      <c r="J1169" s="130"/>
      <c r="K1169" s="130"/>
      <c r="L1169" s="130"/>
      <c r="M1169" s="130"/>
      <c r="N1169" s="130"/>
      <c r="O1169" s="130"/>
      <c r="P1169" s="130"/>
      <c r="Q1169" s="130"/>
      <c r="R1169" s="130"/>
      <c r="S1169" s="130"/>
      <c r="T1169" s="130"/>
      <c r="U1169" s="130"/>
      <c r="V1169" s="130"/>
      <c r="W1169" s="130"/>
      <c r="X1169" s="130"/>
      <c r="Y1169" s="130"/>
      <c r="Z1169" s="130"/>
      <c r="AA1169" s="130"/>
      <c r="AB1169" s="130"/>
      <c r="AC1169" s="130"/>
      <c r="AD1169" s="130"/>
      <c r="AE1169" s="130"/>
      <c r="AF1169" s="130"/>
      <c r="AG1169" s="130"/>
    </row>
    <row r="1170" spans="2:33" ht="15" customHeight="1" x14ac:dyDescent="0.35"/>
    <row r="1171" spans="2:33" ht="15" customHeight="1" x14ac:dyDescent="0.35"/>
    <row r="1172" spans="2:33" ht="15" customHeight="1" x14ac:dyDescent="0.35"/>
    <row r="1173" spans="2:33" ht="15" customHeight="1" x14ac:dyDescent="0.35"/>
    <row r="1174" spans="2:33" ht="15" customHeight="1" x14ac:dyDescent="0.35"/>
    <row r="1175" spans="2:33" ht="12" customHeight="1" x14ac:dyDescent="0.35"/>
    <row r="1176" spans="2:33" ht="12" customHeight="1" x14ac:dyDescent="0.35"/>
    <row r="1177" spans="2:33" ht="12" customHeight="1" x14ac:dyDescent="0.35"/>
    <row r="1178" spans="2:33" ht="12" customHeight="1" x14ac:dyDescent="0.35"/>
    <row r="1179" spans="2:33" ht="12" customHeight="1" x14ac:dyDescent="0.35"/>
    <row r="1180" spans="2:33" ht="12" customHeight="1" x14ac:dyDescent="0.35"/>
    <row r="1181" spans="2:33" ht="12" customHeight="1" x14ac:dyDescent="0.35"/>
    <row r="1182" spans="2:33" ht="12" customHeight="1" x14ac:dyDescent="0.35"/>
    <row r="1183" spans="2:33" ht="12" customHeight="1" x14ac:dyDescent="0.35"/>
    <row r="1184" spans="2:33"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c r="B1269" s="130"/>
      <c r="C1269" s="130"/>
      <c r="D1269" s="130"/>
      <c r="E1269" s="130"/>
      <c r="F1269" s="130"/>
      <c r="G1269" s="130"/>
      <c r="H1269" s="130"/>
      <c r="I1269" s="130"/>
      <c r="J1269" s="130"/>
      <c r="K1269" s="130"/>
      <c r="L1269" s="130"/>
      <c r="M1269" s="130"/>
      <c r="N1269" s="130"/>
      <c r="O1269" s="130"/>
      <c r="P1269" s="130"/>
      <c r="Q1269" s="130"/>
      <c r="R1269" s="130"/>
      <c r="S1269" s="130"/>
      <c r="T1269" s="130"/>
      <c r="U1269" s="130"/>
      <c r="V1269" s="130"/>
      <c r="W1269" s="130"/>
      <c r="X1269" s="130"/>
      <c r="Y1269" s="130"/>
      <c r="Z1269" s="130"/>
      <c r="AA1269" s="130"/>
      <c r="AB1269" s="130"/>
      <c r="AC1269" s="130"/>
      <c r="AD1269" s="130"/>
      <c r="AE1269" s="130"/>
      <c r="AF1269" s="130"/>
      <c r="AG1269" s="130"/>
    </row>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2" customHeight="1" x14ac:dyDescent="0.35"/>
    <row r="1276" spans="2:33" ht="12" customHeight="1" x14ac:dyDescent="0.35"/>
    <row r="1277" spans="2:33" ht="12" customHeight="1" x14ac:dyDescent="0.35"/>
    <row r="1278" spans="2:33" ht="12" customHeight="1" x14ac:dyDescent="0.35"/>
    <row r="1279" spans="2:33" ht="12" customHeight="1" x14ac:dyDescent="0.35"/>
    <row r="1280" spans="2:33"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3" ht="15" customHeight="1" x14ac:dyDescent="0.35"/>
    <row r="1474" spans="2:33" ht="15" customHeight="1" x14ac:dyDescent="0.35"/>
    <row r="1475" spans="2:33" ht="15" customHeight="1" x14ac:dyDescent="0.35"/>
    <row r="1476" spans="2:33" ht="15" customHeight="1" x14ac:dyDescent="0.35"/>
    <row r="1477" spans="2:33" ht="15" customHeight="1" x14ac:dyDescent="0.35"/>
    <row r="1478" spans="2:33" ht="15" customHeight="1" x14ac:dyDescent="0.35"/>
    <row r="1479" spans="2:33" ht="15" customHeight="1" x14ac:dyDescent="0.35"/>
    <row r="1480" spans="2:33" ht="15" customHeight="1" x14ac:dyDescent="0.35"/>
    <row r="1481" spans="2:33" ht="15" customHeight="1" x14ac:dyDescent="0.35"/>
    <row r="1482" spans="2:33" ht="15" customHeight="1" x14ac:dyDescent="0.35"/>
    <row r="1483" spans="2:33" ht="15" customHeight="1" x14ac:dyDescent="0.35"/>
    <row r="1484" spans="2:33" ht="15" customHeight="1" x14ac:dyDescent="0.35">
      <c r="B1484" s="130"/>
      <c r="C1484" s="130"/>
      <c r="D1484" s="130"/>
      <c r="E1484" s="130"/>
      <c r="F1484" s="130"/>
      <c r="G1484" s="130"/>
      <c r="H1484" s="130"/>
      <c r="I1484" s="130"/>
      <c r="J1484" s="130"/>
      <c r="K1484" s="130"/>
      <c r="L1484" s="130"/>
      <c r="M1484" s="130"/>
      <c r="N1484" s="130"/>
      <c r="O1484" s="130"/>
      <c r="P1484" s="130"/>
      <c r="Q1484" s="130"/>
      <c r="R1484" s="130"/>
      <c r="S1484" s="130"/>
      <c r="T1484" s="130"/>
      <c r="U1484" s="130"/>
      <c r="V1484" s="130"/>
      <c r="W1484" s="130"/>
      <c r="X1484" s="130"/>
      <c r="Y1484" s="130"/>
      <c r="Z1484" s="130"/>
      <c r="AA1484" s="130"/>
      <c r="AB1484" s="130"/>
      <c r="AC1484" s="130"/>
      <c r="AD1484" s="130"/>
      <c r="AE1484" s="130"/>
      <c r="AF1484" s="130"/>
      <c r="AG1484" s="130"/>
    </row>
    <row r="1485" spans="2:33" ht="15" customHeight="1" x14ac:dyDescent="0.35"/>
    <row r="1486" spans="2:33" ht="15" customHeight="1" x14ac:dyDescent="0.35"/>
    <row r="1487" spans="2:33" ht="15" customHeight="1" x14ac:dyDescent="0.35"/>
    <row r="1488" spans="2:33"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3" ht="15" customHeight="1" x14ac:dyDescent="0.35">
      <c r="B1713" s="130"/>
      <c r="C1713" s="130"/>
      <c r="D1713" s="130"/>
      <c r="E1713" s="130"/>
      <c r="F1713" s="130"/>
      <c r="G1713" s="130"/>
      <c r="H1713" s="130"/>
      <c r="I1713" s="130"/>
      <c r="J1713" s="130"/>
      <c r="K1713" s="130"/>
      <c r="L1713" s="130"/>
      <c r="M1713" s="130"/>
      <c r="N1713" s="130"/>
      <c r="O1713" s="130"/>
      <c r="P1713" s="130"/>
      <c r="Q1713" s="130"/>
      <c r="R1713" s="130"/>
      <c r="S1713" s="130"/>
      <c r="T1713" s="130"/>
      <c r="U1713" s="130"/>
      <c r="V1713" s="130"/>
      <c r="W1713" s="130"/>
      <c r="X1713" s="130"/>
      <c r="Y1713" s="130"/>
      <c r="Z1713" s="130"/>
      <c r="AA1713" s="130"/>
      <c r="AB1713" s="130"/>
      <c r="AC1713" s="130"/>
      <c r="AD1713" s="130"/>
      <c r="AE1713" s="130"/>
      <c r="AF1713" s="130"/>
      <c r="AG1713" s="130"/>
    </row>
    <row r="1714" spans="2:33" ht="12" customHeight="1" x14ac:dyDescent="0.35"/>
    <row r="1715" spans="2:33" ht="12" customHeight="1" x14ac:dyDescent="0.35"/>
    <row r="1716" spans="2:33" ht="12" customHeight="1" x14ac:dyDescent="0.35"/>
    <row r="1717" spans="2:33" ht="12" customHeight="1" x14ac:dyDescent="0.35"/>
    <row r="1718" spans="2:33" ht="12" customHeight="1" x14ac:dyDescent="0.35"/>
    <row r="1719" spans="2:33" ht="12" customHeight="1" x14ac:dyDescent="0.35"/>
    <row r="1720" spans="2:33" ht="12" customHeight="1" x14ac:dyDescent="0.35"/>
    <row r="1721" spans="2:33" ht="12" customHeight="1" x14ac:dyDescent="0.35"/>
    <row r="1722" spans="2:33" ht="12" customHeight="1" x14ac:dyDescent="0.35"/>
    <row r="1723" spans="2:33" ht="12" customHeight="1" x14ac:dyDescent="0.35"/>
    <row r="1724" spans="2:33" ht="12" customHeight="1" x14ac:dyDescent="0.35"/>
    <row r="1725" spans="2:33" ht="15" customHeight="1" x14ac:dyDescent="0.35"/>
    <row r="1726" spans="2:33" ht="15" customHeight="1" x14ac:dyDescent="0.35"/>
    <row r="1727" spans="2:33" ht="15" customHeight="1" x14ac:dyDescent="0.35"/>
    <row r="1728" spans="2:33"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3" ht="15" customHeight="1" x14ac:dyDescent="0.35"/>
    <row r="1986" spans="2:33" ht="15" customHeight="1" x14ac:dyDescent="0.35"/>
    <row r="1987" spans="2:33" ht="15" customHeight="1" x14ac:dyDescent="0.35"/>
    <row r="1988" spans="2:33" ht="15" customHeight="1" x14ac:dyDescent="0.35"/>
    <row r="1989" spans="2:33" ht="15" customHeight="1" x14ac:dyDescent="0.35"/>
    <row r="1990" spans="2:33" ht="15" customHeight="1" x14ac:dyDescent="0.35">
      <c r="B1990" s="130"/>
      <c r="C1990" s="130"/>
      <c r="D1990" s="130"/>
      <c r="E1990" s="130"/>
      <c r="F1990" s="130"/>
      <c r="G1990" s="130"/>
      <c r="H1990" s="130"/>
      <c r="I1990" s="130"/>
      <c r="J1990" s="130"/>
      <c r="K1990" s="130"/>
      <c r="L1990" s="130"/>
      <c r="M1990" s="130"/>
      <c r="N1990" s="130"/>
      <c r="O1990" s="130"/>
      <c r="P1990" s="130"/>
      <c r="Q1990" s="130"/>
      <c r="R1990" s="130"/>
      <c r="S1990" s="130"/>
      <c r="T1990" s="130"/>
      <c r="U1990" s="130"/>
      <c r="V1990" s="130"/>
      <c r="W1990" s="130"/>
      <c r="X1990" s="130"/>
      <c r="Y1990" s="130"/>
      <c r="Z1990" s="130"/>
      <c r="AA1990" s="130"/>
      <c r="AB1990" s="130"/>
      <c r="AC1990" s="130"/>
      <c r="AD1990" s="130"/>
      <c r="AE1990" s="130"/>
      <c r="AF1990" s="130"/>
      <c r="AG1990" s="130"/>
    </row>
    <row r="1991" spans="2:33" ht="15" customHeight="1" x14ac:dyDescent="0.35"/>
    <row r="1992" spans="2:33" ht="15" customHeight="1" x14ac:dyDescent="0.35"/>
    <row r="1993" spans="2:33" ht="15" customHeight="1" x14ac:dyDescent="0.35"/>
    <row r="1994" spans="2:33" ht="15" customHeight="1" x14ac:dyDescent="0.35"/>
    <row r="1995" spans="2:33" ht="15" customHeight="1" x14ac:dyDescent="0.35"/>
    <row r="1996" spans="2:33" ht="15" customHeight="1" x14ac:dyDescent="0.35"/>
    <row r="1997" spans="2:33" ht="15" customHeight="1" x14ac:dyDescent="0.35"/>
    <row r="1998" spans="2:33" ht="12" customHeight="1" x14ac:dyDescent="0.35"/>
    <row r="1999" spans="2:33" ht="12" customHeight="1" x14ac:dyDescent="0.35"/>
    <row r="2000" spans="2:33"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3" ht="15" customHeight="1" x14ac:dyDescent="0.35"/>
    <row r="2322" spans="2:33" ht="15" customHeight="1" x14ac:dyDescent="0.35"/>
    <row r="2323" spans="2:33" ht="15" customHeight="1" x14ac:dyDescent="0.35"/>
    <row r="2324" spans="2:33" ht="15" customHeight="1" x14ac:dyDescent="0.35"/>
    <row r="2325" spans="2:33" ht="15" customHeight="1" x14ac:dyDescent="0.35">
      <c r="B2325" s="130"/>
      <c r="C2325" s="130"/>
      <c r="D2325" s="130"/>
      <c r="E2325" s="130"/>
      <c r="F2325" s="130"/>
      <c r="G2325" s="130"/>
      <c r="H2325" s="130"/>
      <c r="I2325" s="130"/>
      <c r="J2325" s="130"/>
      <c r="K2325" s="130"/>
      <c r="L2325" s="130"/>
      <c r="M2325" s="130"/>
      <c r="N2325" s="130"/>
      <c r="O2325" s="130"/>
      <c r="P2325" s="130"/>
      <c r="Q2325" s="130"/>
      <c r="R2325" s="130"/>
      <c r="S2325" s="130"/>
      <c r="T2325" s="130"/>
      <c r="U2325" s="130"/>
      <c r="V2325" s="130"/>
      <c r="W2325" s="130"/>
      <c r="X2325" s="130"/>
      <c r="Y2325" s="130"/>
      <c r="Z2325" s="130"/>
      <c r="AA2325" s="130"/>
      <c r="AB2325" s="130"/>
      <c r="AC2325" s="130"/>
      <c r="AD2325" s="130"/>
      <c r="AE2325" s="130"/>
      <c r="AF2325" s="130"/>
      <c r="AG2325" s="130"/>
    </row>
    <row r="2326" spans="2:33" ht="15" customHeight="1" x14ac:dyDescent="0.35"/>
    <row r="2327" spans="2:33" ht="12" customHeight="1" x14ac:dyDescent="0.35"/>
    <row r="2328" spans="2:33" ht="12" customHeight="1" x14ac:dyDescent="0.35"/>
    <row r="2329" spans="2:33" ht="12" customHeight="1" x14ac:dyDescent="0.35"/>
    <row r="2330" spans="2:33" ht="12" customHeight="1" x14ac:dyDescent="0.35"/>
    <row r="2331" spans="2:33" ht="12" customHeight="1" x14ac:dyDescent="0.35"/>
    <row r="2332" spans="2:33" ht="12" customHeight="1" x14ac:dyDescent="0.35"/>
    <row r="2333" spans="2:33" ht="12" customHeight="1" x14ac:dyDescent="0.35"/>
    <row r="2334" spans="2:33" ht="12" customHeight="1" x14ac:dyDescent="0.35"/>
    <row r="2335" spans="2:33" ht="12" customHeight="1" x14ac:dyDescent="0.35"/>
    <row r="2336" spans="2:33"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3" ht="15" customHeight="1" x14ac:dyDescent="0.35"/>
    <row r="2642" spans="2:33" ht="15" customHeight="1" x14ac:dyDescent="0.35"/>
    <row r="2643" spans="2:33" ht="15" customHeight="1" x14ac:dyDescent="0.35"/>
    <row r="2644" spans="2:33" ht="15" customHeight="1" x14ac:dyDescent="0.35"/>
    <row r="2645" spans="2:33" ht="15" customHeight="1" x14ac:dyDescent="0.35">
      <c r="B2645" s="130"/>
      <c r="C2645" s="130"/>
      <c r="D2645" s="130"/>
      <c r="E2645" s="130"/>
      <c r="F2645" s="130"/>
      <c r="G2645" s="130"/>
      <c r="H2645" s="130"/>
      <c r="I2645" s="130"/>
      <c r="J2645" s="130"/>
      <c r="K2645" s="130"/>
      <c r="L2645" s="130"/>
      <c r="M2645" s="130"/>
      <c r="N2645" s="130"/>
      <c r="O2645" s="130"/>
      <c r="P2645" s="130"/>
      <c r="Q2645" s="130"/>
      <c r="R2645" s="130"/>
      <c r="S2645" s="130"/>
      <c r="T2645" s="130"/>
      <c r="U2645" s="130"/>
      <c r="V2645" s="130"/>
      <c r="W2645" s="130"/>
      <c r="X2645" s="130"/>
      <c r="Y2645" s="130"/>
      <c r="Z2645" s="130"/>
      <c r="AA2645" s="130"/>
      <c r="AB2645" s="130"/>
      <c r="AC2645" s="130"/>
      <c r="AD2645" s="130"/>
      <c r="AE2645" s="130"/>
      <c r="AF2645" s="130"/>
      <c r="AG2645" s="130"/>
    </row>
    <row r="2646" spans="2:33" ht="15" customHeight="1" x14ac:dyDescent="0.35"/>
    <row r="2647" spans="2:33" ht="12" customHeight="1" x14ac:dyDescent="0.35"/>
    <row r="2648" spans="2:33" ht="12" customHeight="1" x14ac:dyDescent="0.35"/>
    <row r="2649" spans="2:33" ht="12" customHeight="1" x14ac:dyDescent="0.35"/>
    <row r="2650" spans="2:33" ht="12" customHeight="1" x14ac:dyDescent="0.35"/>
    <row r="2651" spans="2:33" ht="12" customHeight="1" x14ac:dyDescent="0.35"/>
    <row r="2652" spans="2:33" ht="12" customHeight="1" x14ac:dyDescent="0.35"/>
    <row r="2653" spans="2:33" ht="12" customHeight="1" x14ac:dyDescent="0.35"/>
    <row r="2654" spans="2:33" ht="12" customHeight="1" x14ac:dyDescent="0.35"/>
    <row r="2655" spans="2:33" ht="12" customHeight="1" x14ac:dyDescent="0.35"/>
    <row r="2656" spans="2:33"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3" ht="15" customHeight="1" x14ac:dyDescent="0.35"/>
    <row r="2962" spans="2:33" ht="15" customHeight="1" x14ac:dyDescent="0.35"/>
    <row r="2963" spans="2:33" ht="15" customHeight="1" x14ac:dyDescent="0.35"/>
    <row r="2964" spans="2:33" ht="15" customHeight="1" x14ac:dyDescent="0.35"/>
    <row r="2965" spans="2:33" ht="12" customHeight="1" x14ac:dyDescent="0.35"/>
    <row r="2966" spans="2:33" ht="15" customHeight="1" x14ac:dyDescent="0.35"/>
    <row r="2967" spans="2:33" ht="15" customHeight="1" x14ac:dyDescent="0.35"/>
    <row r="2968" spans="2:33" ht="15" customHeight="1" x14ac:dyDescent="0.35"/>
    <row r="2969" spans="2:33" ht="15" customHeight="1" x14ac:dyDescent="0.35"/>
    <row r="2970" spans="2:33" ht="15" customHeight="1" x14ac:dyDescent="0.35"/>
    <row r="2971" spans="2:33" ht="15" customHeight="1" x14ac:dyDescent="0.35">
      <c r="B2971" s="130"/>
      <c r="C2971" s="130"/>
      <c r="D2971" s="130"/>
      <c r="E2971" s="130"/>
      <c r="F2971" s="130"/>
      <c r="G2971" s="130"/>
      <c r="H2971" s="130"/>
      <c r="I2971" s="130"/>
      <c r="J2971" s="130"/>
      <c r="K2971" s="130"/>
      <c r="L2971" s="130"/>
      <c r="M2971" s="130"/>
      <c r="N2971" s="130"/>
      <c r="O2971" s="130"/>
      <c r="P2971" s="130"/>
      <c r="Q2971" s="130"/>
      <c r="R2971" s="130"/>
      <c r="S2971" s="130"/>
      <c r="T2971" s="130"/>
      <c r="U2971" s="130"/>
      <c r="V2971" s="130"/>
      <c r="W2971" s="130"/>
      <c r="X2971" s="130"/>
      <c r="Y2971" s="130"/>
      <c r="Z2971" s="130"/>
      <c r="AA2971" s="130"/>
      <c r="AB2971" s="130"/>
      <c r="AC2971" s="130"/>
      <c r="AD2971" s="130"/>
      <c r="AE2971" s="130"/>
      <c r="AF2971" s="130"/>
      <c r="AG2971" s="130"/>
    </row>
    <row r="2972" spans="2:33" ht="15" customHeight="1" x14ac:dyDescent="0.35"/>
    <row r="2973" spans="2:33" ht="12" customHeight="1" x14ac:dyDescent="0.35"/>
    <row r="2974" spans="2:33" ht="12" customHeight="1" x14ac:dyDescent="0.35"/>
    <row r="2975" spans="2:33" ht="12" customHeight="1" x14ac:dyDescent="0.35"/>
    <row r="2976" spans="2:33"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3" ht="15" customHeight="1" x14ac:dyDescent="0.35"/>
    <row r="3282" spans="2:33" ht="15" customHeight="1" x14ac:dyDescent="0.35"/>
    <row r="3283" spans="2:33" ht="15" customHeight="1" x14ac:dyDescent="0.35"/>
    <row r="3284" spans="2:33" ht="15" customHeight="1" x14ac:dyDescent="0.35"/>
    <row r="3285" spans="2:33" ht="15" customHeight="1" x14ac:dyDescent="0.35"/>
    <row r="3286" spans="2:33" ht="15" customHeight="1" x14ac:dyDescent="0.35"/>
    <row r="3287" spans="2:33" ht="15" customHeight="1" x14ac:dyDescent="0.35"/>
    <row r="3288" spans="2:33" ht="15" customHeight="1" x14ac:dyDescent="0.35"/>
    <row r="3289" spans="2:33" ht="15" customHeight="1" x14ac:dyDescent="0.35"/>
    <row r="3290" spans="2:33" ht="15" customHeight="1" x14ac:dyDescent="0.35"/>
    <row r="3291" spans="2:33" ht="15" customHeight="1" x14ac:dyDescent="0.35"/>
    <row r="3292" spans="2:33" ht="15" customHeight="1" x14ac:dyDescent="0.35"/>
    <row r="3293" spans="2:33" ht="15" customHeight="1" x14ac:dyDescent="0.35">
      <c r="B3293" s="130"/>
      <c r="C3293" s="130"/>
      <c r="D3293" s="130"/>
      <c r="E3293" s="130"/>
      <c r="F3293" s="130"/>
      <c r="G3293" s="130"/>
      <c r="H3293" s="130"/>
      <c r="I3293" s="130"/>
      <c r="J3293" s="130"/>
      <c r="K3293" s="130"/>
      <c r="L3293" s="130"/>
      <c r="M3293" s="130"/>
      <c r="N3293" s="130"/>
      <c r="O3293" s="130"/>
      <c r="P3293" s="130"/>
      <c r="Q3293" s="130"/>
      <c r="R3293" s="130"/>
      <c r="S3293" s="130"/>
      <c r="T3293" s="130"/>
      <c r="U3293" s="130"/>
      <c r="V3293" s="130"/>
      <c r="W3293" s="130"/>
      <c r="X3293" s="130"/>
      <c r="Y3293" s="130"/>
      <c r="Z3293" s="130"/>
      <c r="AA3293" s="130"/>
      <c r="AB3293" s="130"/>
      <c r="AC3293" s="130"/>
      <c r="AD3293" s="130"/>
      <c r="AE3293" s="130"/>
      <c r="AF3293" s="130"/>
      <c r="AG3293" s="130"/>
    </row>
    <row r="3294" spans="2:33" ht="12" customHeight="1" x14ac:dyDescent="0.35"/>
    <row r="3295" spans="2:33" ht="12" customHeight="1" x14ac:dyDescent="0.35"/>
    <row r="3296" spans="2:33"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3" ht="15" customHeight="1" x14ac:dyDescent="0.35"/>
    <row r="3394" spans="2:33" ht="15" customHeight="1" x14ac:dyDescent="0.35"/>
    <row r="3395" spans="2:33" ht="15" customHeight="1" x14ac:dyDescent="0.35"/>
    <row r="3396" spans="2:33" ht="12" customHeight="1" x14ac:dyDescent="0.35"/>
    <row r="3397" spans="2:33" ht="15" customHeight="1" x14ac:dyDescent="0.35"/>
    <row r="3398" spans="2:33" ht="15" customHeight="1" x14ac:dyDescent="0.35"/>
    <row r="3399" spans="2:33" ht="12" customHeight="1" x14ac:dyDescent="0.35"/>
    <row r="3400" spans="2:33" ht="15" customHeight="1" x14ac:dyDescent="0.35"/>
    <row r="3401" spans="2:33" ht="15" customHeight="1" x14ac:dyDescent="0.35"/>
    <row r="3402" spans="2:33" ht="15" customHeight="1" x14ac:dyDescent="0.35">
      <c r="B3402" s="130"/>
      <c r="C3402" s="130"/>
      <c r="D3402" s="130"/>
      <c r="E3402" s="130"/>
      <c r="F3402" s="130"/>
      <c r="G3402" s="130"/>
      <c r="H3402" s="130"/>
      <c r="I3402" s="130"/>
      <c r="J3402" s="130"/>
      <c r="K3402" s="130"/>
      <c r="L3402" s="130"/>
      <c r="M3402" s="130"/>
      <c r="N3402" s="130"/>
      <c r="O3402" s="130"/>
      <c r="P3402" s="130"/>
      <c r="Q3402" s="130"/>
      <c r="R3402" s="130"/>
      <c r="S3402" s="130"/>
      <c r="T3402" s="130"/>
      <c r="U3402" s="130"/>
      <c r="V3402" s="130"/>
      <c r="W3402" s="130"/>
      <c r="X3402" s="130"/>
      <c r="Y3402" s="130"/>
      <c r="Z3402" s="130"/>
      <c r="AA3402" s="130"/>
      <c r="AB3402" s="130"/>
      <c r="AC3402" s="130"/>
      <c r="AD3402" s="130"/>
      <c r="AE3402" s="130"/>
      <c r="AF3402" s="130"/>
      <c r="AG3402" s="130"/>
    </row>
    <row r="3403" spans="2:33" ht="15" customHeight="1" x14ac:dyDescent="0.35"/>
    <row r="3404" spans="2:33" ht="15" customHeight="1" x14ac:dyDescent="0.35"/>
    <row r="3405" spans="2:33" ht="15" customHeight="1" x14ac:dyDescent="0.35"/>
    <row r="3406" spans="2:33" ht="15" customHeight="1" x14ac:dyDescent="0.35"/>
    <row r="3407" spans="2:33" ht="15" customHeight="1" x14ac:dyDescent="0.35"/>
    <row r="3408" spans="2:33"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3" ht="12" customHeight="1" x14ac:dyDescent="0.35"/>
    <row r="3522" spans="2:33" ht="15" customHeight="1" x14ac:dyDescent="0.35"/>
    <row r="3523" spans="2:33" ht="15" customHeight="1" x14ac:dyDescent="0.35"/>
    <row r="3524" spans="2:33" ht="12" customHeight="1" x14ac:dyDescent="0.35"/>
    <row r="3525" spans="2:33" ht="15" customHeight="1" x14ac:dyDescent="0.35"/>
    <row r="3526" spans="2:33" ht="15" customHeight="1" x14ac:dyDescent="0.35"/>
    <row r="3527" spans="2:33" ht="15" customHeight="1" x14ac:dyDescent="0.35">
      <c r="B3527" s="130"/>
      <c r="C3527" s="130"/>
      <c r="D3527" s="130"/>
      <c r="E3527" s="130"/>
      <c r="F3527" s="130"/>
      <c r="G3527" s="130"/>
      <c r="H3527" s="130"/>
      <c r="I3527" s="130"/>
      <c r="J3527" s="130"/>
      <c r="K3527" s="130"/>
      <c r="L3527" s="130"/>
      <c r="M3527" s="130"/>
      <c r="N3527" s="130"/>
      <c r="O3527" s="130"/>
      <c r="P3527" s="130"/>
      <c r="Q3527" s="130"/>
      <c r="R3527" s="130"/>
      <c r="S3527" s="130"/>
      <c r="T3527" s="130"/>
      <c r="U3527" s="130"/>
      <c r="V3527" s="130"/>
      <c r="W3527" s="130"/>
      <c r="X3527" s="130"/>
      <c r="Y3527" s="130"/>
      <c r="Z3527" s="130"/>
      <c r="AA3527" s="130"/>
      <c r="AB3527" s="130"/>
      <c r="AC3527" s="130"/>
      <c r="AD3527" s="130"/>
      <c r="AE3527" s="130"/>
      <c r="AF3527" s="130"/>
      <c r="AG3527" s="130"/>
    </row>
    <row r="3528" spans="2:33" ht="15" customHeight="1" x14ac:dyDescent="0.35"/>
    <row r="3529" spans="2:33" ht="15" customHeight="1" x14ac:dyDescent="0.35"/>
    <row r="3530" spans="2:33" ht="15" customHeight="1" x14ac:dyDescent="0.35"/>
    <row r="3531" spans="2:33" ht="15" customHeight="1" x14ac:dyDescent="0.35"/>
    <row r="3532" spans="2:33" ht="15" customHeight="1" x14ac:dyDescent="0.35"/>
    <row r="3533" spans="2:33" ht="15" customHeight="1" x14ac:dyDescent="0.35"/>
    <row r="3534" spans="2:33" ht="15" customHeight="1" x14ac:dyDescent="0.35"/>
    <row r="3535" spans="2:33" ht="12" customHeight="1" x14ac:dyDescent="0.35"/>
    <row r="3536" spans="2:33"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3" ht="12" customHeight="1" x14ac:dyDescent="0.35"/>
    <row r="3650" spans="2:33" ht="15" customHeight="1" x14ac:dyDescent="0.35"/>
    <row r="3651" spans="2:33" ht="15" customHeight="1" x14ac:dyDescent="0.35"/>
    <row r="3652" spans="2:33" ht="15" customHeight="1" x14ac:dyDescent="0.35">
      <c r="B3652" s="130"/>
      <c r="C3652" s="130"/>
      <c r="D3652" s="130"/>
      <c r="E3652" s="130"/>
      <c r="F3652" s="130"/>
      <c r="G3652" s="130"/>
      <c r="H3652" s="130"/>
      <c r="I3652" s="130"/>
      <c r="J3652" s="130"/>
      <c r="K3652" s="130"/>
      <c r="L3652" s="130"/>
      <c r="M3652" s="130"/>
      <c r="N3652" s="130"/>
      <c r="O3652" s="130"/>
      <c r="P3652" s="130"/>
      <c r="Q3652" s="130"/>
      <c r="R3652" s="130"/>
      <c r="S3652" s="130"/>
      <c r="T3652" s="130"/>
      <c r="U3652" s="130"/>
      <c r="V3652" s="130"/>
      <c r="W3652" s="130"/>
      <c r="X3652" s="130"/>
      <c r="Y3652" s="130"/>
      <c r="Z3652" s="130"/>
      <c r="AA3652" s="130"/>
      <c r="AB3652" s="130"/>
      <c r="AC3652" s="130"/>
      <c r="AD3652" s="130"/>
      <c r="AE3652" s="130"/>
      <c r="AF3652" s="130"/>
      <c r="AG3652" s="130"/>
    </row>
    <row r="3653" spans="2:33" ht="15" customHeight="1" x14ac:dyDescent="0.35"/>
    <row r="3654" spans="2:33" ht="15" customHeight="1" x14ac:dyDescent="0.35"/>
    <row r="3655" spans="2:33" ht="15" customHeight="1" x14ac:dyDescent="0.35"/>
    <row r="3656" spans="2:33" ht="15" customHeight="1" x14ac:dyDescent="0.35"/>
    <row r="3657" spans="2:33" ht="15" customHeight="1" x14ac:dyDescent="0.35"/>
    <row r="3658" spans="2:33" ht="15" customHeight="1" x14ac:dyDescent="0.35"/>
    <row r="3659" spans="2:33" ht="15" customHeight="1" x14ac:dyDescent="0.35"/>
    <row r="3660" spans="2:33" ht="12" customHeight="1" x14ac:dyDescent="0.35"/>
    <row r="3661" spans="2:33" ht="12" customHeight="1" x14ac:dyDescent="0.35"/>
    <row r="3662" spans="2:33" ht="12" customHeight="1" x14ac:dyDescent="0.35"/>
    <row r="3663" spans="2:33" ht="12" customHeight="1" x14ac:dyDescent="0.35"/>
    <row r="3664" spans="2:33"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3" ht="15" customHeight="1" x14ac:dyDescent="0.35">
      <c r="B3777" s="130"/>
      <c r="C3777" s="130"/>
      <c r="D3777" s="130"/>
      <c r="E3777" s="130"/>
      <c r="F3777" s="130"/>
      <c r="G3777" s="130"/>
      <c r="H3777" s="130"/>
      <c r="I3777" s="130"/>
      <c r="J3777" s="130"/>
      <c r="K3777" s="130"/>
      <c r="L3777" s="130"/>
      <c r="M3777" s="130"/>
      <c r="N3777" s="130"/>
      <c r="O3777" s="130"/>
      <c r="P3777" s="130"/>
      <c r="Q3777" s="130"/>
      <c r="R3777" s="130"/>
      <c r="S3777" s="130"/>
      <c r="T3777" s="130"/>
      <c r="U3777" s="130"/>
      <c r="V3777" s="130"/>
      <c r="W3777" s="130"/>
      <c r="X3777" s="130"/>
      <c r="Y3777" s="130"/>
      <c r="Z3777" s="130"/>
      <c r="AA3777" s="130"/>
      <c r="AB3777" s="130"/>
      <c r="AC3777" s="130"/>
      <c r="AD3777" s="130"/>
      <c r="AE3777" s="130"/>
      <c r="AF3777" s="130"/>
      <c r="AG3777" s="130"/>
    </row>
    <row r="3778" spans="2:33" ht="15" customHeight="1" x14ac:dyDescent="0.35"/>
    <row r="3779" spans="2:33" ht="15" customHeight="1" x14ac:dyDescent="0.35"/>
    <row r="3780" spans="2:33" ht="15" customHeight="1" x14ac:dyDescent="0.35"/>
    <row r="3781" spans="2:33" ht="15" customHeight="1" x14ac:dyDescent="0.35"/>
    <row r="3782" spans="2:33" ht="15" customHeight="1" x14ac:dyDescent="0.35"/>
    <row r="3783" spans="2:33" ht="15" customHeight="1" x14ac:dyDescent="0.35"/>
    <row r="3784" spans="2:33" ht="15" customHeight="1" x14ac:dyDescent="0.35"/>
    <row r="3785" spans="2:33" ht="12" customHeight="1" x14ac:dyDescent="0.35"/>
    <row r="3786" spans="2:33" ht="12" customHeight="1" x14ac:dyDescent="0.35"/>
    <row r="3787" spans="2:33" ht="12" customHeight="1" x14ac:dyDescent="0.35"/>
    <row r="3788" spans="2:33" ht="12" customHeight="1" x14ac:dyDescent="0.35"/>
    <row r="3789" spans="2:33" ht="12" customHeight="1" x14ac:dyDescent="0.35"/>
    <row r="3790" spans="2:33" ht="12" customHeight="1" x14ac:dyDescent="0.35"/>
    <row r="3791" spans="2:33" ht="12" customHeight="1" x14ac:dyDescent="0.35"/>
    <row r="3792" spans="2:33"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3" ht="15" customHeight="1" x14ac:dyDescent="0.35"/>
    <row r="3890" spans="2:33" ht="15" customHeight="1" x14ac:dyDescent="0.35"/>
    <row r="3891" spans="2:33" ht="15" customHeight="1" x14ac:dyDescent="0.35"/>
    <row r="3892" spans="2:33" ht="15" customHeight="1" x14ac:dyDescent="0.35"/>
    <row r="3893" spans="2:33" ht="15" customHeight="1" x14ac:dyDescent="0.35"/>
    <row r="3894" spans="2:33" ht="15" customHeight="1" x14ac:dyDescent="0.35"/>
    <row r="3895" spans="2:33" ht="15" customHeight="1" x14ac:dyDescent="0.35"/>
    <row r="3896" spans="2:33" ht="12" customHeight="1" x14ac:dyDescent="0.35"/>
    <row r="3897" spans="2:33" ht="15" customHeight="1" x14ac:dyDescent="0.35"/>
    <row r="3898" spans="2:33" ht="15" customHeight="1" x14ac:dyDescent="0.35"/>
    <row r="3899" spans="2:33" ht="12" customHeight="1" x14ac:dyDescent="0.35"/>
    <row r="3900" spans="2:33" ht="15" customHeight="1" x14ac:dyDescent="0.35"/>
    <row r="3901" spans="2:33" ht="15" customHeight="1" x14ac:dyDescent="0.35"/>
    <row r="3902" spans="2:33" ht="15" customHeight="1" x14ac:dyDescent="0.35">
      <c r="B3902" s="130"/>
      <c r="C3902" s="130"/>
      <c r="D3902" s="130"/>
      <c r="E3902" s="130"/>
      <c r="F3902" s="130"/>
      <c r="G3902" s="130"/>
      <c r="H3902" s="130"/>
      <c r="I3902" s="130"/>
      <c r="J3902" s="130"/>
      <c r="K3902" s="130"/>
      <c r="L3902" s="130"/>
      <c r="M3902" s="130"/>
      <c r="N3902" s="130"/>
      <c r="O3902" s="130"/>
      <c r="P3902" s="130"/>
      <c r="Q3902" s="130"/>
      <c r="R3902" s="130"/>
      <c r="S3902" s="130"/>
      <c r="T3902" s="130"/>
      <c r="U3902" s="130"/>
      <c r="V3902" s="130"/>
      <c r="W3902" s="130"/>
      <c r="X3902" s="130"/>
      <c r="Y3902" s="130"/>
      <c r="Z3902" s="130"/>
      <c r="AA3902" s="130"/>
      <c r="AB3902" s="130"/>
      <c r="AC3902" s="130"/>
      <c r="AD3902" s="130"/>
      <c r="AE3902" s="130"/>
      <c r="AF3902" s="130"/>
      <c r="AG3902" s="130"/>
    </row>
    <row r="3903" spans="2:33" ht="15" customHeight="1" x14ac:dyDescent="0.35"/>
    <row r="3904" spans="2:33"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3" ht="15" customHeight="1" x14ac:dyDescent="0.35"/>
    <row r="4018" spans="2:33" ht="15" customHeight="1" x14ac:dyDescent="0.35"/>
    <row r="4019" spans="2:33" ht="15" customHeight="1" x14ac:dyDescent="0.35"/>
    <row r="4020" spans="2:33" ht="15" customHeight="1" x14ac:dyDescent="0.35"/>
    <row r="4021" spans="2:33" ht="12" customHeight="1" x14ac:dyDescent="0.35"/>
    <row r="4022" spans="2:33" ht="15" customHeight="1" x14ac:dyDescent="0.35"/>
    <row r="4023" spans="2:33" ht="15" customHeight="1" x14ac:dyDescent="0.35"/>
    <row r="4024" spans="2:33" ht="12" customHeight="1" x14ac:dyDescent="0.35"/>
    <row r="4025" spans="2:33" ht="15" customHeight="1" x14ac:dyDescent="0.35"/>
    <row r="4026" spans="2:33" ht="15" customHeight="1" x14ac:dyDescent="0.35"/>
    <row r="4027" spans="2:33" ht="15" customHeight="1" x14ac:dyDescent="0.35">
      <c r="B4027" s="130"/>
      <c r="C4027" s="130"/>
      <c r="D4027" s="130"/>
      <c r="E4027" s="130"/>
      <c r="F4027" s="130"/>
      <c r="G4027" s="130"/>
      <c r="H4027" s="130"/>
      <c r="I4027" s="130"/>
      <c r="J4027" s="130"/>
      <c r="K4027" s="130"/>
      <c r="L4027" s="130"/>
      <c r="M4027" s="130"/>
      <c r="N4027" s="130"/>
      <c r="O4027" s="130"/>
      <c r="P4027" s="130"/>
      <c r="Q4027" s="130"/>
      <c r="R4027" s="130"/>
      <c r="S4027" s="130"/>
      <c r="T4027" s="130"/>
      <c r="U4027" s="130"/>
      <c r="V4027" s="130"/>
      <c r="W4027" s="130"/>
      <c r="X4027" s="130"/>
      <c r="Y4027" s="130"/>
      <c r="Z4027" s="130"/>
      <c r="AA4027" s="130"/>
      <c r="AB4027" s="130"/>
      <c r="AC4027" s="130"/>
      <c r="AD4027" s="130"/>
      <c r="AE4027" s="130"/>
      <c r="AF4027" s="130"/>
      <c r="AG4027" s="130"/>
    </row>
    <row r="4028" spans="2:33" ht="15" customHeight="1" x14ac:dyDescent="0.35"/>
    <row r="4029" spans="2:33" ht="15" customHeight="1" x14ac:dyDescent="0.35"/>
    <row r="4030" spans="2:33" ht="15" customHeight="1" x14ac:dyDescent="0.35"/>
    <row r="4031" spans="2:33" ht="15" customHeight="1" x14ac:dyDescent="0.35"/>
    <row r="4032" spans="2:33"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3" ht="15" customHeight="1" x14ac:dyDescent="0.35"/>
    <row r="4146" spans="2:33" ht="12" customHeight="1" x14ac:dyDescent="0.35"/>
    <row r="4147" spans="2:33" ht="15" customHeight="1" x14ac:dyDescent="0.35"/>
    <row r="4148" spans="2:33" ht="15" customHeight="1" x14ac:dyDescent="0.35"/>
    <row r="4149" spans="2:33" ht="12" customHeight="1" x14ac:dyDescent="0.35"/>
    <row r="4150" spans="2:33" ht="15" customHeight="1" x14ac:dyDescent="0.35"/>
    <row r="4151" spans="2:33" ht="15" customHeight="1" x14ac:dyDescent="0.35"/>
    <row r="4152" spans="2:33" ht="15" customHeight="1" x14ac:dyDescent="0.35">
      <c r="B4152" s="130"/>
      <c r="C4152" s="130"/>
      <c r="D4152" s="130"/>
      <c r="E4152" s="130"/>
      <c r="F4152" s="130"/>
      <c r="G4152" s="130"/>
      <c r="H4152" s="130"/>
      <c r="I4152" s="130"/>
      <c r="J4152" s="130"/>
      <c r="K4152" s="130"/>
      <c r="L4152" s="130"/>
      <c r="M4152" s="130"/>
      <c r="N4152" s="130"/>
      <c r="O4152" s="130"/>
      <c r="P4152" s="130"/>
      <c r="Q4152" s="130"/>
      <c r="R4152" s="130"/>
      <c r="S4152" s="130"/>
      <c r="T4152" s="130"/>
      <c r="U4152" s="130"/>
      <c r="V4152" s="130"/>
      <c r="W4152" s="130"/>
      <c r="X4152" s="130"/>
      <c r="Y4152" s="130"/>
      <c r="Z4152" s="130"/>
      <c r="AA4152" s="130"/>
      <c r="AB4152" s="130"/>
      <c r="AC4152" s="130"/>
      <c r="AD4152" s="130"/>
      <c r="AE4152" s="130"/>
      <c r="AF4152" s="130"/>
      <c r="AG4152" s="130"/>
    </row>
    <row r="4153" spans="2:33" ht="15" customHeight="1" x14ac:dyDescent="0.35"/>
    <row r="4154" spans="2:33" ht="15" customHeight="1" x14ac:dyDescent="0.35"/>
    <row r="4155" spans="2:33" ht="15" customHeight="1" x14ac:dyDescent="0.35"/>
    <row r="4156" spans="2:33" ht="15" customHeight="1" x14ac:dyDescent="0.35"/>
    <row r="4157" spans="2:33" ht="15" customHeight="1" x14ac:dyDescent="0.35"/>
    <row r="4158" spans="2:33" ht="15" customHeight="1" x14ac:dyDescent="0.35"/>
    <row r="4159" spans="2:33" ht="15" customHeight="1" x14ac:dyDescent="0.35"/>
    <row r="4160" spans="2:33"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3" ht="15" customHeight="1" x14ac:dyDescent="0.35"/>
    <row r="4274" spans="2:33" ht="12" customHeight="1" x14ac:dyDescent="0.35"/>
    <row r="4275" spans="2:33" ht="15" customHeight="1" x14ac:dyDescent="0.35"/>
    <row r="4276" spans="2:33" ht="15" customHeight="1" x14ac:dyDescent="0.35"/>
    <row r="4277" spans="2:33" ht="15" customHeight="1" x14ac:dyDescent="0.35">
      <c r="B4277" s="130"/>
      <c r="C4277" s="130"/>
      <c r="D4277" s="130"/>
      <c r="E4277" s="130"/>
      <c r="F4277" s="130"/>
      <c r="G4277" s="130"/>
      <c r="H4277" s="130"/>
      <c r="I4277" s="130"/>
      <c r="J4277" s="130"/>
      <c r="K4277" s="130"/>
      <c r="L4277" s="130"/>
      <c r="M4277" s="130"/>
      <c r="N4277" s="130"/>
      <c r="O4277" s="130"/>
      <c r="P4277" s="130"/>
      <c r="Q4277" s="130"/>
      <c r="R4277" s="130"/>
      <c r="S4277" s="130"/>
      <c r="T4277" s="130"/>
      <c r="U4277" s="130"/>
      <c r="V4277" s="130"/>
      <c r="W4277" s="130"/>
      <c r="X4277" s="130"/>
      <c r="Y4277" s="130"/>
      <c r="Z4277" s="130"/>
      <c r="AA4277" s="130"/>
      <c r="AB4277" s="130"/>
      <c r="AC4277" s="130"/>
      <c r="AD4277" s="130"/>
      <c r="AE4277" s="130"/>
      <c r="AF4277" s="130"/>
      <c r="AG4277" s="130"/>
    </row>
    <row r="4278" spans="2:33" ht="15" customHeight="1" x14ac:dyDescent="0.35"/>
    <row r="4279" spans="2:33" ht="15" customHeight="1" x14ac:dyDescent="0.35"/>
    <row r="4280" spans="2:33" ht="15" customHeight="1" x14ac:dyDescent="0.35"/>
    <row r="4281" spans="2:33" ht="15" customHeight="1" x14ac:dyDescent="0.35"/>
    <row r="4282" spans="2:33" ht="15" customHeight="1" x14ac:dyDescent="0.35"/>
    <row r="4283" spans="2:33" ht="15" customHeight="1" x14ac:dyDescent="0.35"/>
    <row r="4284" spans="2:33" ht="15" customHeight="1" x14ac:dyDescent="0.35"/>
    <row r="4285" spans="2:33" ht="12" customHeight="1" x14ac:dyDescent="0.35"/>
    <row r="4286" spans="2:33" ht="12" customHeight="1" x14ac:dyDescent="0.35"/>
    <row r="4287" spans="2:33" ht="12" customHeight="1" x14ac:dyDescent="0.35"/>
    <row r="4288" spans="2:33"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3" ht="15" customHeight="1" x14ac:dyDescent="0.35"/>
    <row r="4402" spans="2:33" ht="15" customHeight="1" x14ac:dyDescent="0.35">
      <c r="B4402" s="130"/>
      <c r="C4402" s="130"/>
      <c r="D4402" s="130"/>
      <c r="E4402" s="130"/>
      <c r="F4402" s="130"/>
      <c r="G4402" s="130"/>
      <c r="H4402" s="130"/>
      <c r="I4402" s="130"/>
      <c r="J4402" s="130"/>
      <c r="K4402" s="130"/>
      <c r="L4402" s="130"/>
      <c r="M4402" s="130"/>
      <c r="N4402" s="130"/>
      <c r="O4402" s="130"/>
      <c r="P4402" s="130"/>
      <c r="Q4402" s="130"/>
      <c r="R4402" s="130"/>
      <c r="S4402" s="130"/>
      <c r="T4402" s="130"/>
      <c r="U4402" s="130"/>
      <c r="V4402" s="130"/>
      <c r="W4402" s="130"/>
      <c r="X4402" s="130"/>
      <c r="Y4402" s="130"/>
      <c r="Z4402" s="130"/>
      <c r="AA4402" s="130"/>
      <c r="AB4402" s="130"/>
      <c r="AC4402" s="130"/>
      <c r="AD4402" s="130"/>
      <c r="AE4402" s="130"/>
      <c r="AF4402" s="130"/>
      <c r="AG4402" s="130"/>
    </row>
    <row r="4403" spans="2:33" ht="15" customHeight="1" x14ac:dyDescent="0.35"/>
    <row r="4404" spans="2:33" ht="15" customHeight="1" x14ac:dyDescent="0.35"/>
    <row r="4405" spans="2:33" ht="15" customHeight="1" x14ac:dyDescent="0.35"/>
    <row r="4406" spans="2:33" ht="15" customHeight="1" x14ac:dyDescent="0.35"/>
    <row r="4407" spans="2:33" ht="15" customHeight="1" x14ac:dyDescent="0.35"/>
    <row r="4408" spans="2:33" ht="15" customHeight="1" x14ac:dyDescent="0.35"/>
    <row r="4409" spans="2:33" ht="15" customHeight="1" x14ac:dyDescent="0.3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activeCell="E10" sqref="E10"/>
    </sheetView>
  </sheetViews>
  <sheetFormatPr defaultRowHeight="14.5" x14ac:dyDescent="0.35"/>
  <sheetData>
    <row r="1" spans="1:36" x14ac:dyDescent="0.35">
      <c r="A1" t="s">
        <v>2886</v>
      </c>
    </row>
    <row r="2" spans="1:36" x14ac:dyDescent="0.35">
      <c r="A2" t="s">
        <v>2887</v>
      </c>
    </row>
    <row r="3" spans="1:36" x14ac:dyDescent="0.35">
      <c r="A3" t="s">
        <v>2888</v>
      </c>
    </row>
    <row r="4" spans="1:36" x14ac:dyDescent="0.35">
      <c r="A4" t="s">
        <v>253</v>
      </c>
    </row>
    <row r="5" spans="1:36" x14ac:dyDescent="0.3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35">
      <c r="A6" t="s">
        <v>1394</v>
      </c>
      <c r="C6" t="s">
        <v>2889</v>
      </c>
    </row>
    <row r="7" spans="1:36" x14ac:dyDescent="0.35">
      <c r="A7" t="s">
        <v>256</v>
      </c>
      <c r="C7" t="s">
        <v>2890</v>
      </c>
      <c r="D7" t="s">
        <v>1255</v>
      </c>
    </row>
    <row r="8" spans="1:36" x14ac:dyDescent="0.35">
      <c r="A8" t="s">
        <v>257</v>
      </c>
      <c r="B8" t="s">
        <v>2891</v>
      </c>
      <c r="C8" t="s">
        <v>2892</v>
      </c>
      <c r="D8" t="s">
        <v>1255</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35">
      <c r="A9" t="s">
        <v>259</v>
      </c>
      <c r="B9" t="s">
        <v>2893</v>
      </c>
      <c r="C9" t="s">
        <v>2894</v>
      </c>
      <c r="D9" t="s">
        <v>1255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35">
      <c r="A10" t="s">
        <v>261</v>
      </c>
      <c r="B10" t="s">
        <v>2895</v>
      </c>
      <c r="C10" t="s">
        <v>2896</v>
      </c>
      <c r="D10" t="s">
        <v>1255</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35">
      <c r="A11" t="s">
        <v>263</v>
      </c>
      <c r="C11" t="s">
        <v>2897</v>
      </c>
    </row>
    <row r="12" spans="1:36" x14ac:dyDescent="0.35">
      <c r="A12" t="s">
        <v>264</v>
      </c>
      <c r="B12" t="s">
        <v>2898</v>
      </c>
      <c r="C12" t="s">
        <v>2899</v>
      </c>
      <c r="D12" t="s">
        <v>1255</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35">
      <c r="A13" t="s">
        <v>24</v>
      </c>
      <c r="B13" t="s">
        <v>2900</v>
      </c>
      <c r="C13" t="s">
        <v>2901</v>
      </c>
      <c r="D13" t="s">
        <v>1255</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35">
      <c r="A14" t="s">
        <v>23</v>
      </c>
      <c r="B14" t="s">
        <v>2902</v>
      </c>
      <c r="C14" t="s">
        <v>2903</v>
      </c>
      <c r="D14" t="s">
        <v>1255</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35">
      <c r="A15" t="s">
        <v>200</v>
      </c>
      <c r="B15" t="s">
        <v>2904</v>
      </c>
      <c r="C15" t="s">
        <v>2905</v>
      </c>
      <c r="D15" t="s">
        <v>1255</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35">
      <c r="A16" t="s">
        <v>2221</v>
      </c>
      <c r="B16" t="s">
        <v>2906</v>
      </c>
      <c r="C16" t="s">
        <v>2907</v>
      </c>
      <c r="D16" t="s">
        <v>1255</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35">
      <c r="A17" t="s">
        <v>2238</v>
      </c>
      <c r="B17" t="s">
        <v>2908</v>
      </c>
      <c r="C17" t="s">
        <v>2909</v>
      </c>
      <c r="D17" t="s">
        <v>1255</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35">
      <c r="A18" t="s">
        <v>271</v>
      </c>
      <c r="B18" t="s">
        <v>2910</v>
      </c>
      <c r="C18" t="s">
        <v>2911</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35">
      <c r="A19" t="s">
        <v>273</v>
      </c>
      <c r="B19" t="s">
        <v>2912</v>
      </c>
      <c r="C19" t="s">
        <v>2913</v>
      </c>
      <c r="D19" t="s">
        <v>1255</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35">
      <c r="A20" t="s">
        <v>275</v>
      </c>
      <c r="B20" t="s">
        <v>2914</v>
      </c>
      <c r="C20" t="s">
        <v>2915</v>
      </c>
      <c r="D20" t="s">
        <v>1255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35">
      <c r="A21" t="s">
        <v>277</v>
      </c>
      <c r="B21" t="s">
        <v>2916</v>
      </c>
      <c r="C21" t="s">
        <v>2917</v>
      </c>
      <c r="D21" t="s">
        <v>1255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35">
      <c r="A22" t="s">
        <v>279</v>
      </c>
      <c r="B22" t="s">
        <v>2918</v>
      </c>
      <c r="C22" t="s">
        <v>2919</v>
      </c>
      <c r="D22" t="s">
        <v>1255</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35">
      <c r="A23" t="s">
        <v>281</v>
      </c>
      <c r="B23" t="s">
        <v>2920</v>
      </c>
      <c r="C23" t="s">
        <v>2921</v>
      </c>
      <c r="D23" t="s">
        <v>1255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35">
      <c r="A24" t="s">
        <v>20</v>
      </c>
      <c r="B24" t="s">
        <v>2922</v>
      </c>
      <c r="C24" t="s">
        <v>2923</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35">
      <c r="A25" t="s">
        <v>19</v>
      </c>
      <c r="B25" t="s">
        <v>2924</v>
      </c>
      <c r="C25" t="s">
        <v>2925</v>
      </c>
      <c r="D25" t="s">
        <v>1255</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35">
      <c r="A26" t="s">
        <v>285</v>
      </c>
      <c r="B26" t="s">
        <v>2926</v>
      </c>
      <c r="C26" t="s">
        <v>2927</v>
      </c>
      <c r="D26" t="s">
        <v>1255</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35">
      <c r="A27" t="s">
        <v>1355</v>
      </c>
      <c r="B27" t="s">
        <v>2928</v>
      </c>
      <c r="C27" t="s">
        <v>2929</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35">
      <c r="A28" t="s">
        <v>1352</v>
      </c>
      <c r="B28" t="s">
        <v>2930</v>
      </c>
      <c r="C28" t="s">
        <v>2931</v>
      </c>
      <c r="D28" t="s">
        <v>1255</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35">
      <c r="A29" t="s">
        <v>1349</v>
      </c>
      <c r="C29" t="s">
        <v>2932</v>
      </c>
    </row>
    <row r="30" spans="1:36" x14ac:dyDescent="0.35">
      <c r="A30" t="s">
        <v>289</v>
      </c>
      <c r="C30" t="s">
        <v>2933</v>
      </c>
    </row>
    <row r="31" spans="1:36" x14ac:dyDescent="0.35">
      <c r="A31" t="s">
        <v>257</v>
      </c>
      <c r="B31" t="s">
        <v>2934</v>
      </c>
      <c r="C31" t="s">
        <v>2935</v>
      </c>
      <c r="D31" t="s">
        <v>1255</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35">
      <c r="A32" t="s">
        <v>259</v>
      </c>
      <c r="B32" t="s">
        <v>2936</v>
      </c>
      <c r="C32" t="s">
        <v>2937</v>
      </c>
      <c r="D32" t="s">
        <v>1255</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35">
      <c r="A33" t="s">
        <v>292</v>
      </c>
      <c r="B33" t="s">
        <v>2938</v>
      </c>
      <c r="C33" t="s">
        <v>2939</v>
      </c>
      <c r="D33" t="s">
        <v>1255</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35">
      <c r="A34" t="s">
        <v>294</v>
      </c>
      <c r="C34" t="s">
        <v>2940</v>
      </c>
    </row>
    <row r="35" spans="1:36" x14ac:dyDescent="0.35">
      <c r="A35" t="s">
        <v>264</v>
      </c>
      <c r="B35" t="s">
        <v>2941</v>
      </c>
      <c r="C35" t="s">
        <v>2942</v>
      </c>
      <c r="D35" t="s">
        <v>1255</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35">
      <c r="A36" t="s">
        <v>24</v>
      </c>
      <c r="B36" t="s">
        <v>2943</v>
      </c>
      <c r="C36" t="s">
        <v>2944</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35">
      <c r="A37" t="s">
        <v>23</v>
      </c>
      <c r="B37" t="s">
        <v>2945</v>
      </c>
      <c r="C37" t="s">
        <v>2946</v>
      </c>
      <c r="D37" t="s">
        <v>1255</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35">
      <c r="A38" t="s">
        <v>200</v>
      </c>
      <c r="B38" t="s">
        <v>2947</v>
      </c>
      <c r="C38" t="s">
        <v>2948</v>
      </c>
      <c r="D38" t="s">
        <v>1255</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35">
      <c r="A39" t="s">
        <v>2221</v>
      </c>
      <c r="B39" t="s">
        <v>2949</v>
      </c>
      <c r="C39" t="s">
        <v>2950</v>
      </c>
      <c r="D39" t="s">
        <v>1255</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35">
      <c r="A40" t="s">
        <v>2238</v>
      </c>
      <c r="B40" t="s">
        <v>2951</v>
      </c>
      <c r="C40" t="s">
        <v>2952</v>
      </c>
      <c r="D40" t="s">
        <v>1255</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35">
      <c r="A41" t="s">
        <v>271</v>
      </c>
      <c r="B41" t="s">
        <v>2953</v>
      </c>
      <c r="C41" t="s">
        <v>2954</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35">
      <c r="A42" t="s">
        <v>273</v>
      </c>
      <c r="B42" t="s">
        <v>2955</v>
      </c>
      <c r="C42" t="s">
        <v>2956</v>
      </c>
      <c r="D42" t="s">
        <v>1255</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35">
      <c r="A43" t="s">
        <v>275</v>
      </c>
      <c r="B43" t="s">
        <v>2957</v>
      </c>
      <c r="C43" t="s">
        <v>2958</v>
      </c>
      <c r="D43" t="s">
        <v>1255</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35">
      <c r="A44" t="s">
        <v>277</v>
      </c>
      <c r="B44" t="s">
        <v>2959</v>
      </c>
      <c r="C44" t="s">
        <v>2960</v>
      </c>
      <c r="D44" t="s">
        <v>1255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35">
      <c r="A45" t="s">
        <v>279</v>
      </c>
      <c r="B45" t="s">
        <v>2961</v>
      </c>
      <c r="C45" t="s">
        <v>2962</v>
      </c>
      <c r="D45" t="s">
        <v>1255</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35">
      <c r="A46" t="s">
        <v>281</v>
      </c>
      <c r="B46" t="s">
        <v>2963</v>
      </c>
      <c r="C46" t="s">
        <v>2964</v>
      </c>
      <c r="D46" t="s">
        <v>1255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35">
      <c r="A47" t="s">
        <v>20</v>
      </c>
      <c r="B47" t="s">
        <v>2965</v>
      </c>
      <c r="C47" t="s">
        <v>2966</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35">
      <c r="A48" t="s">
        <v>19</v>
      </c>
      <c r="B48" t="s">
        <v>2967</v>
      </c>
      <c r="C48" t="s">
        <v>2968</v>
      </c>
      <c r="D48" t="s">
        <v>1255</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35">
      <c r="A49" t="s">
        <v>309</v>
      </c>
      <c r="B49" t="s">
        <v>2969</v>
      </c>
      <c r="C49" t="s">
        <v>2970</v>
      </c>
      <c r="D49" t="s">
        <v>1255</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35">
      <c r="A50" t="s">
        <v>1309</v>
      </c>
      <c r="B50" t="s">
        <v>2971</v>
      </c>
      <c r="C50" t="s">
        <v>2972</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35">
      <c r="A51" t="s">
        <v>1306</v>
      </c>
      <c r="B51" t="s">
        <v>2973</v>
      </c>
      <c r="C51" t="s">
        <v>2974</v>
      </c>
      <c r="D51" t="s">
        <v>1255</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35">
      <c r="A52" t="s">
        <v>1878</v>
      </c>
      <c r="B52" t="s">
        <v>2975</v>
      </c>
      <c r="C52" t="s">
        <v>2976</v>
      </c>
      <c r="D52" t="s">
        <v>1255</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35">
      <c r="A53" t="s">
        <v>2977</v>
      </c>
      <c r="C53" t="s">
        <v>2978</v>
      </c>
    </row>
    <row r="54" spans="1:36" x14ac:dyDescent="0.35">
      <c r="A54" t="s">
        <v>2979</v>
      </c>
      <c r="B54" t="s">
        <v>2980</v>
      </c>
      <c r="C54" t="s">
        <v>2981</v>
      </c>
      <c r="D54" t="s">
        <v>1255</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35">
      <c r="A55" t="s">
        <v>164</v>
      </c>
      <c r="B55" t="s">
        <v>2982</v>
      </c>
      <c r="C55" t="s">
        <v>2983</v>
      </c>
      <c r="D55" t="s">
        <v>1255</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35">
      <c r="A56" t="s">
        <v>26</v>
      </c>
      <c r="B56" t="s">
        <v>2984</v>
      </c>
      <c r="C56" t="s">
        <v>2985</v>
      </c>
      <c r="D56" t="s">
        <v>1255</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35">
      <c r="A57" t="s">
        <v>28</v>
      </c>
      <c r="B57" t="s">
        <v>2986</v>
      </c>
      <c r="C57" t="s">
        <v>2987</v>
      </c>
      <c r="D57" t="s">
        <v>1255</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35">
      <c r="A58" t="s">
        <v>2988</v>
      </c>
      <c r="B58" t="s">
        <v>2989</v>
      </c>
      <c r="C58" t="s">
        <v>2990</v>
      </c>
      <c r="D58" t="s">
        <v>1255</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35">
      <c r="A59" t="s">
        <v>1282</v>
      </c>
      <c r="B59" t="s">
        <v>2991</v>
      </c>
      <c r="C59" t="s">
        <v>2992</v>
      </c>
      <c r="D59" t="s">
        <v>1255</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35">
      <c r="A60" t="s">
        <v>2993</v>
      </c>
      <c r="B60" t="s">
        <v>2994</v>
      </c>
      <c r="C60" t="s">
        <v>2995</v>
      </c>
      <c r="D60" t="s">
        <v>1255</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35">
      <c r="A61" t="s">
        <v>2996</v>
      </c>
      <c r="B61" t="s">
        <v>2997</v>
      </c>
      <c r="C61" t="s">
        <v>2998</v>
      </c>
      <c r="D61" t="s">
        <v>1255</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35">
      <c r="A62" t="s">
        <v>1270</v>
      </c>
      <c r="B62" t="s">
        <v>2999</v>
      </c>
      <c r="C62" t="s">
        <v>3000</v>
      </c>
      <c r="D62" t="s">
        <v>1255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35">
      <c r="A63" t="s">
        <v>3001</v>
      </c>
      <c r="B63" t="s">
        <v>3002</v>
      </c>
      <c r="C63" t="s">
        <v>3003</v>
      </c>
      <c r="D63" t="s">
        <v>1255</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E10" sqref="E10"/>
    </sheetView>
  </sheetViews>
  <sheetFormatPr defaultRowHeight="14.5" x14ac:dyDescent="0.35"/>
  <cols>
    <col min="1" max="1" width="21.453125" hidden="1" customWidth="1"/>
    <col min="2" max="2" width="46.7265625" customWidth="1"/>
  </cols>
  <sheetData>
    <row r="1" spans="1:33" ht="15" customHeight="1" thickBot="1" x14ac:dyDescent="0.4">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35"/>
    <row r="3" spans="1:33" ht="15" customHeight="1" x14ac:dyDescent="0.35">
      <c r="C3" s="81" t="s">
        <v>1516</v>
      </c>
      <c r="D3" s="81" t="s">
        <v>1517</v>
      </c>
      <c r="E3" s="82"/>
      <c r="F3" s="82"/>
      <c r="G3" s="82"/>
    </row>
    <row r="4" spans="1:33" ht="15" customHeight="1" x14ac:dyDescent="0.35">
      <c r="C4" s="81" t="s">
        <v>1518</v>
      </c>
      <c r="D4" s="81" t="s">
        <v>1519</v>
      </c>
      <c r="E4" s="82"/>
      <c r="F4" s="82"/>
      <c r="G4" s="81" t="s">
        <v>1520</v>
      </c>
    </row>
    <row r="5" spans="1:33" ht="15" customHeight="1" x14ac:dyDescent="0.35">
      <c r="C5" s="81" t="s">
        <v>1521</v>
      </c>
      <c r="D5" s="81" t="s">
        <v>1522</v>
      </c>
      <c r="E5" s="82"/>
      <c r="F5" s="82"/>
      <c r="G5" s="82"/>
    </row>
    <row r="6" spans="1:33" ht="15" customHeight="1" x14ac:dyDescent="0.35">
      <c r="C6" s="81" t="s">
        <v>1523</v>
      </c>
      <c r="D6" s="82"/>
      <c r="E6" s="81" t="s">
        <v>1524</v>
      </c>
      <c r="F6" s="82"/>
      <c r="G6" s="82"/>
    </row>
    <row r="7" spans="1:33" ht="12" customHeight="1" x14ac:dyDescent="0.35"/>
    <row r="8" spans="1:33" ht="12" customHeight="1" x14ac:dyDescent="0.35"/>
    <row r="9" spans="1:33" ht="12" customHeight="1" x14ac:dyDescent="0.35"/>
    <row r="10" spans="1:33" ht="15" customHeight="1" x14ac:dyDescent="0.35">
      <c r="A10" s="83" t="s">
        <v>1830</v>
      </c>
      <c r="B10" s="84" t="s">
        <v>1831</v>
      </c>
      <c r="AG10" s="85" t="s">
        <v>1527</v>
      </c>
    </row>
    <row r="11" spans="1:33" ht="15" customHeight="1" x14ac:dyDescent="0.35">
      <c r="B11" s="80" t="s">
        <v>1528</v>
      </c>
      <c r="AG11" s="85" t="s">
        <v>1529</v>
      </c>
    </row>
    <row r="12" spans="1:33" ht="15" customHeight="1" x14ac:dyDescent="0.3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4">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35">
      <c r="AG14" s="87"/>
    </row>
    <row r="15" spans="1:33" ht="15" customHeight="1" x14ac:dyDescent="0.35">
      <c r="B15" s="35" t="s">
        <v>1533</v>
      </c>
    </row>
    <row r="16" spans="1:33" ht="15" customHeight="1" x14ac:dyDescent="0.35">
      <c r="B16" s="35" t="s">
        <v>1534</v>
      </c>
    </row>
    <row r="17" spans="1:33" ht="15" customHeight="1" x14ac:dyDescent="0.35">
      <c r="A17" s="83" t="s">
        <v>1832</v>
      </c>
      <c r="B17" s="88" t="s">
        <v>1536</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35">
      <c r="A18" s="83" t="s">
        <v>1833</v>
      </c>
      <c r="B18" s="88" t="s">
        <v>1538</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35">
      <c r="A19" s="83" t="s">
        <v>1834</v>
      </c>
      <c r="B19" s="88" t="s">
        <v>1540</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3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3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35">
      <c r="A22" s="83" t="s">
        <v>1835</v>
      </c>
      <c r="B22" s="88" t="s">
        <v>1543</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35">
      <c r="A23" s="83" t="s">
        <v>1836</v>
      </c>
      <c r="B23" s="88" t="s">
        <v>1545</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35">
      <c r="A24" s="83" t="s">
        <v>1837</v>
      </c>
      <c r="B24" s="88" t="s">
        <v>1547</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35">
      <c r="A25" s="83" t="s">
        <v>1838</v>
      </c>
      <c r="B25" s="88" t="s">
        <v>1549</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35">
      <c r="A26" s="83" t="s">
        <v>1839</v>
      </c>
      <c r="B26" s="88" t="s">
        <v>1551</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35">
      <c r="A27" s="83" t="s">
        <v>1840</v>
      </c>
      <c r="B27" s="88" t="s">
        <v>1553</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35">
      <c r="A28" s="83" t="s">
        <v>1841</v>
      </c>
      <c r="B28" s="88" t="s">
        <v>1555</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35">
      <c r="A29" s="83" t="s">
        <v>1842</v>
      </c>
      <c r="B29" s="88" t="s">
        <v>1557</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35">
      <c r="A30" s="83" t="s">
        <v>1843</v>
      </c>
      <c r="B30" s="88" t="s">
        <v>1559</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35">
      <c r="A31" s="83" t="s">
        <v>1844</v>
      </c>
      <c r="B31" s="88" t="s">
        <v>1561</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35">
      <c r="A32" s="83" t="s">
        <v>1845</v>
      </c>
      <c r="B32" s="88" t="s">
        <v>1563</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35">
      <c r="A33" s="83" t="s">
        <v>1846</v>
      </c>
      <c r="B33" s="88" t="s">
        <v>1565</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35">
      <c r="A34" s="83" t="s">
        <v>1847</v>
      </c>
      <c r="B34" s="88" t="s">
        <v>1567</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35">
      <c r="A35" s="83" t="s">
        <v>1848</v>
      </c>
      <c r="B35" s="88" t="s">
        <v>1569</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35">
      <c r="A36" s="83" t="s">
        <v>1849</v>
      </c>
      <c r="B36" s="88" t="s">
        <v>1571</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3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35">
      <c r="A38" s="83" t="s">
        <v>1850</v>
      </c>
      <c r="B38" s="88" t="s">
        <v>1851</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35">
      <c r="A39" s="83" t="s">
        <v>1852</v>
      </c>
      <c r="B39" s="88" t="s">
        <v>1853</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3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35">
      <c r="B41" s="35" t="s">
        <v>1854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3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35">
      <c r="A43" s="83" t="s">
        <v>1855</v>
      </c>
      <c r="B43" s="88" t="s">
        <v>1536</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35">
      <c r="A44" s="83" t="s">
        <v>1856</v>
      </c>
      <c r="B44" s="88" t="s">
        <v>1538</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35">
      <c r="A45" s="83" t="s">
        <v>1857</v>
      </c>
      <c r="B45" s="88" t="s">
        <v>1579</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3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3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35">
      <c r="A48" s="83" t="s">
        <v>1858</v>
      </c>
      <c r="B48" s="88" t="s">
        <v>1543</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35">
      <c r="A49" s="83" t="s">
        <v>1859</v>
      </c>
      <c r="B49" s="88" t="s">
        <v>1545</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35">
      <c r="A50" s="83" t="s">
        <v>1860</v>
      </c>
      <c r="B50" s="88" t="s">
        <v>1547</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35">
      <c r="A51" s="83" t="s">
        <v>1861</v>
      </c>
      <c r="B51" s="88" t="s">
        <v>1549</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35">
      <c r="A52" s="83" t="s">
        <v>1862</v>
      </c>
      <c r="B52" s="88" t="s">
        <v>1551</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35">
      <c r="A53" s="83" t="s">
        <v>1863</v>
      </c>
      <c r="B53" s="88" t="s">
        <v>1553</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35">
      <c r="A54" s="83" t="s">
        <v>1864</v>
      </c>
      <c r="B54" s="88" t="s">
        <v>1555</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35">
      <c r="A55" s="83" t="s">
        <v>1865</v>
      </c>
      <c r="B55" s="88" t="s">
        <v>1557</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35">
      <c r="A56" s="83" t="s">
        <v>1866</v>
      </c>
      <c r="B56" s="88" t="s">
        <v>1559</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35">
      <c r="A57" s="83" t="s">
        <v>1867</v>
      </c>
      <c r="B57" s="88" t="s">
        <v>1561</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35">
      <c r="A58" s="83" t="s">
        <v>1868</v>
      </c>
      <c r="B58" s="88" t="s">
        <v>1563</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35">
      <c r="A59" s="83" t="s">
        <v>1869</v>
      </c>
      <c r="B59" s="88" t="s">
        <v>1565</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35">
      <c r="A60" s="83" t="s">
        <v>1870</v>
      </c>
      <c r="B60" s="88" t="s">
        <v>1567</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35">
      <c r="A61" s="83" t="s">
        <v>1871</v>
      </c>
      <c r="B61" s="88" t="s">
        <v>1569</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35">
      <c r="A62" s="83" t="s">
        <v>1872</v>
      </c>
      <c r="B62" s="88" t="s">
        <v>1596</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3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35">
      <c r="A64" s="83" t="s">
        <v>1873</v>
      </c>
      <c r="B64" s="88" t="s">
        <v>1874</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35">
      <c r="A65" s="83" t="s">
        <v>1875</v>
      </c>
      <c r="B65" s="88" t="s">
        <v>1876</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3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35">
      <c r="A67" s="83" t="s">
        <v>1877</v>
      </c>
      <c r="B67" s="35" t="s">
        <v>1878</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3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35">
      <c r="B69" s="35" t="s">
        <v>1879</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35">
      <c r="A70" s="83" t="s">
        <v>1880</v>
      </c>
      <c r="B70" s="88" t="s">
        <v>1881</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35">
      <c r="A71" s="83" t="s">
        <v>1882</v>
      </c>
      <c r="B71" s="88" t="s">
        <v>1883</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35">
      <c r="A72" s="83" t="s">
        <v>1884</v>
      </c>
      <c r="B72" s="88" t="s">
        <v>1885</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35">
      <c r="A73" s="83" t="s">
        <v>1886</v>
      </c>
      <c r="B73" s="88" t="s">
        <v>1887</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35">
      <c r="A74" s="83" t="s">
        <v>1888</v>
      </c>
      <c r="B74" s="88" t="s">
        <v>1889</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35">
      <c r="A75" s="83" t="s">
        <v>1890</v>
      </c>
      <c r="B75" s="88" t="s">
        <v>1610</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35">
      <c r="A76" s="83" t="s">
        <v>1891</v>
      </c>
      <c r="B76" s="88" t="s">
        <v>1892</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35">
      <c r="A77" s="83" t="s">
        <v>1893</v>
      </c>
      <c r="B77" s="88" t="s">
        <v>1894</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35">
      <c r="A78" s="83" t="s">
        <v>1895</v>
      </c>
      <c r="B78" s="88" t="s">
        <v>1618</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35">
      <c r="A79" s="83" t="s">
        <v>1896</v>
      </c>
      <c r="B79" s="35" t="s">
        <v>1897</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4"/>
    <row r="81" spans="2:34" ht="15" customHeight="1" x14ac:dyDescent="0.35">
      <c r="B81" s="131" t="s">
        <v>1898</v>
      </c>
      <c r="C81" s="132"/>
      <c r="D81" s="132"/>
      <c r="E81" s="132"/>
      <c r="F81" s="132"/>
      <c r="G81" s="132"/>
      <c r="H81" s="132"/>
      <c r="I81" s="132"/>
      <c r="J81" s="132"/>
      <c r="K81" s="132"/>
      <c r="L81" s="132"/>
      <c r="M81" s="132"/>
      <c r="N81" s="132"/>
      <c r="O81" s="132"/>
      <c r="P81" s="132"/>
      <c r="Q81" s="132"/>
      <c r="R81" s="132"/>
      <c r="S81" s="132"/>
      <c r="T81" s="132"/>
      <c r="U81" s="132"/>
      <c r="V81" s="132"/>
      <c r="W81" s="132"/>
      <c r="X81" s="132"/>
      <c r="Y81" s="132"/>
      <c r="Z81" s="132"/>
      <c r="AA81" s="132"/>
      <c r="AB81" s="132"/>
      <c r="AC81" s="132"/>
      <c r="AD81" s="132"/>
      <c r="AE81" s="132"/>
      <c r="AF81" s="132"/>
      <c r="AG81" s="132"/>
      <c r="AH81" s="90"/>
    </row>
    <row r="82" spans="2:34" ht="15" customHeight="1" x14ac:dyDescent="0.35">
      <c r="B82" s="91" t="s">
        <v>1899</v>
      </c>
    </row>
    <row r="83" spans="2:34" ht="15" customHeight="1" x14ac:dyDescent="0.35">
      <c r="B83" s="91" t="s">
        <v>1627</v>
      </c>
    </row>
    <row r="84" spans="2:34" ht="15" customHeight="1" x14ac:dyDescent="0.35">
      <c r="B84" s="91" t="s">
        <v>1900</v>
      </c>
    </row>
    <row r="85" spans="2:34" ht="15" customHeight="1" x14ac:dyDescent="0.35">
      <c r="B85" s="91" t="s">
        <v>1631</v>
      </c>
    </row>
    <row r="86" spans="2:34" ht="15" customHeight="1" x14ac:dyDescent="0.35">
      <c r="B86" s="91" t="s">
        <v>1632</v>
      </c>
    </row>
    <row r="87" spans="2:34" ht="15" customHeight="1" x14ac:dyDescent="0.35"/>
    <row r="88" spans="2:34" ht="15" customHeight="1" x14ac:dyDescent="0.35"/>
    <row r="89" spans="2:34" ht="15" customHeight="1" x14ac:dyDescent="0.35"/>
    <row r="90" spans="2:34" ht="12" customHeight="1" x14ac:dyDescent="0.35"/>
    <row r="91" spans="2:34" ht="15" customHeight="1" x14ac:dyDescent="0.35"/>
    <row r="92" spans="2:34" ht="15" customHeight="1" x14ac:dyDescent="0.35"/>
    <row r="93" spans="2:34" ht="15" customHeight="1" x14ac:dyDescent="0.35"/>
    <row r="94" spans="2:34" ht="15" customHeight="1" x14ac:dyDescent="0.35"/>
    <row r="95" spans="2:34" ht="12" customHeight="1" x14ac:dyDescent="0.35"/>
    <row r="96" spans="2:34"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spans="2:33" ht="12" customHeight="1" x14ac:dyDescent="0.35"/>
    <row r="114" spans="2:33" ht="15" customHeight="1" x14ac:dyDescent="0.35"/>
    <row r="115" spans="2:33" ht="15" customHeight="1" x14ac:dyDescent="0.35"/>
    <row r="116" spans="2:33" ht="15" customHeight="1" x14ac:dyDescent="0.35">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c r="Z116" s="130"/>
      <c r="AA116" s="130"/>
      <c r="AB116" s="130"/>
      <c r="AC116" s="130"/>
      <c r="AD116" s="130"/>
      <c r="AE116" s="130"/>
      <c r="AF116" s="130"/>
      <c r="AG116" s="130"/>
    </row>
    <row r="117" spans="2:33" ht="15" customHeight="1" x14ac:dyDescent="0.35"/>
    <row r="118" spans="2:33" ht="15" customHeight="1" x14ac:dyDescent="0.35"/>
    <row r="119" spans="2:33" ht="15" customHeight="1" x14ac:dyDescent="0.35"/>
    <row r="120" spans="2:33" ht="15" customHeight="1" x14ac:dyDescent="0.35"/>
    <row r="121" spans="2:33" ht="15" customHeight="1" x14ac:dyDescent="0.35"/>
    <row r="122" spans="2:33" ht="15" customHeight="1" x14ac:dyDescent="0.35"/>
    <row r="123" spans="2:33" ht="15" customHeight="1" x14ac:dyDescent="0.35"/>
    <row r="124" spans="2:33" ht="15" customHeight="1" x14ac:dyDescent="0.35"/>
    <row r="125" spans="2:33" ht="15" customHeight="1" x14ac:dyDescent="0.35"/>
    <row r="126" spans="2:33" ht="15" customHeight="1" x14ac:dyDescent="0.35"/>
    <row r="127" spans="2:33" ht="15" customHeight="1" x14ac:dyDescent="0.35"/>
    <row r="128" spans="2:33"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3" ht="15" customHeight="1" x14ac:dyDescent="0.35"/>
    <row r="258" spans="2:33" ht="15" customHeight="1" x14ac:dyDescent="0.35">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c r="Z258" s="130"/>
      <c r="AA258" s="130"/>
      <c r="AB258" s="130"/>
      <c r="AC258" s="130"/>
      <c r="AD258" s="130"/>
      <c r="AE258" s="130"/>
      <c r="AF258" s="130"/>
      <c r="AG258" s="130"/>
    </row>
    <row r="259" spans="2:33" ht="15" customHeight="1" x14ac:dyDescent="0.35"/>
    <row r="260" spans="2:33" ht="15" customHeight="1" x14ac:dyDescent="0.35"/>
    <row r="261" spans="2:33" ht="15" customHeight="1" x14ac:dyDescent="0.35"/>
    <row r="262" spans="2:33" ht="15" customHeight="1" x14ac:dyDescent="0.35"/>
    <row r="263" spans="2:33" ht="15" customHeight="1" x14ac:dyDescent="0.35"/>
    <row r="264" spans="2:33" ht="15" customHeight="1" x14ac:dyDescent="0.35"/>
    <row r="265" spans="2:33" ht="15" customHeight="1" x14ac:dyDescent="0.35"/>
    <row r="266" spans="2:33" ht="15" customHeight="1" x14ac:dyDescent="0.35"/>
    <row r="267" spans="2:33" ht="12" customHeight="1" x14ac:dyDescent="0.35"/>
    <row r="268" spans="2:33" ht="12" customHeight="1" x14ac:dyDescent="0.35"/>
    <row r="269" spans="2:33" ht="12" customHeight="1" x14ac:dyDescent="0.35"/>
    <row r="270" spans="2:33" ht="12" customHeight="1" x14ac:dyDescent="0.35"/>
    <row r="271" spans="2:33" ht="12" customHeight="1" x14ac:dyDescent="0.35"/>
    <row r="272" spans="2:33"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3" ht="15" customHeight="1" x14ac:dyDescent="0.35"/>
    <row r="338" spans="2:33" ht="15" customHeight="1" x14ac:dyDescent="0.35"/>
    <row r="339" spans="2:33" ht="15" customHeight="1" x14ac:dyDescent="0.35"/>
    <row r="340" spans="2:33" ht="15" customHeight="1" x14ac:dyDescent="0.35">
      <c r="B340" s="130"/>
      <c r="C340" s="130"/>
      <c r="D340" s="130"/>
      <c r="E340" s="130"/>
      <c r="F340" s="130"/>
      <c r="G340" s="130"/>
      <c r="H340" s="130"/>
      <c r="I340" s="130"/>
      <c r="J340" s="130"/>
      <c r="K340" s="130"/>
      <c r="L340" s="130"/>
      <c r="M340" s="130"/>
      <c r="N340" s="130"/>
      <c r="O340" s="130"/>
      <c r="P340" s="130"/>
      <c r="Q340" s="130"/>
      <c r="R340" s="130"/>
      <c r="S340" s="130"/>
      <c r="T340" s="130"/>
      <c r="U340" s="130"/>
      <c r="V340" s="130"/>
      <c r="W340" s="130"/>
      <c r="X340" s="130"/>
      <c r="Y340" s="130"/>
      <c r="Z340" s="130"/>
      <c r="AA340" s="130"/>
      <c r="AB340" s="130"/>
      <c r="AC340" s="130"/>
      <c r="AD340" s="130"/>
      <c r="AE340" s="130"/>
      <c r="AF340" s="130"/>
      <c r="AG340" s="130"/>
    </row>
    <row r="341" spans="2:33" ht="15" customHeight="1" x14ac:dyDescent="0.35"/>
    <row r="342" spans="2:33" ht="15" customHeight="1" x14ac:dyDescent="0.35"/>
    <row r="343" spans="2:33" ht="15" customHeight="1" x14ac:dyDescent="0.35"/>
    <row r="344" spans="2:33" ht="15" customHeight="1" x14ac:dyDescent="0.35"/>
    <row r="345" spans="2:33" ht="15" customHeight="1" x14ac:dyDescent="0.35"/>
    <row r="346" spans="2:33" ht="12" customHeight="1" x14ac:dyDescent="0.35"/>
    <row r="347" spans="2:33" ht="12" customHeight="1" x14ac:dyDescent="0.35"/>
    <row r="348" spans="2:33" ht="12" customHeight="1" x14ac:dyDescent="0.35"/>
    <row r="349" spans="2:33" ht="12" customHeight="1" x14ac:dyDescent="0.35"/>
    <row r="350" spans="2:33" ht="12" customHeight="1" x14ac:dyDescent="0.35"/>
    <row r="351" spans="2:33" ht="12" customHeight="1" x14ac:dyDescent="0.35"/>
    <row r="352" spans="2:33"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3" ht="12" customHeight="1" x14ac:dyDescent="0.35"/>
    <row r="450" spans="2:33" ht="15" customHeight="1" x14ac:dyDescent="0.35"/>
    <row r="451" spans="2:33" ht="15" customHeight="1" x14ac:dyDescent="0.35"/>
    <row r="452" spans="2:33" ht="15" customHeight="1" x14ac:dyDescent="0.35">
      <c r="B452" s="130"/>
      <c r="C452" s="130"/>
      <c r="D452" s="130"/>
      <c r="E452" s="130"/>
      <c r="F452" s="130"/>
      <c r="G452" s="130"/>
      <c r="H452" s="130"/>
      <c r="I452" s="130"/>
      <c r="J452" s="130"/>
      <c r="K452" s="130"/>
      <c r="L452" s="130"/>
      <c r="M452" s="130"/>
      <c r="N452" s="130"/>
      <c r="O452" s="130"/>
      <c r="P452" s="130"/>
      <c r="Q452" s="130"/>
      <c r="R452" s="130"/>
      <c r="S452" s="130"/>
      <c r="T452" s="130"/>
      <c r="U452" s="130"/>
      <c r="V452" s="130"/>
      <c r="W452" s="130"/>
      <c r="X452" s="130"/>
      <c r="Y452" s="130"/>
      <c r="Z452" s="130"/>
      <c r="AA452" s="130"/>
      <c r="AB452" s="130"/>
      <c r="AC452" s="130"/>
      <c r="AD452" s="130"/>
      <c r="AE452" s="130"/>
      <c r="AF452" s="130"/>
      <c r="AG452" s="130"/>
    </row>
    <row r="453" spans="2:33" ht="15" customHeight="1" x14ac:dyDescent="0.35"/>
    <row r="454" spans="2:33" ht="15" customHeight="1" x14ac:dyDescent="0.35"/>
    <row r="455" spans="2:33" ht="15" customHeight="1" x14ac:dyDescent="0.35"/>
    <row r="456" spans="2:33" ht="15" customHeight="1" x14ac:dyDescent="0.35"/>
    <row r="457" spans="2:33" ht="15" customHeight="1" x14ac:dyDescent="0.35"/>
    <row r="458" spans="2:33" ht="15" customHeight="1" x14ac:dyDescent="0.35"/>
    <row r="459" spans="2:33" ht="15" customHeight="1" x14ac:dyDescent="0.35"/>
    <row r="460" spans="2:33" ht="12" customHeight="1" x14ac:dyDescent="0.35"/>
    <row r="461" spans="2:33" ht="12" customHeight="1" x14ac:dyDescent="0.35"/>
    <row r="462" spans="2:33" ht="12" customHeight="1" x14ac:dyDescent="0.35"/>
    <row r="463" spans="2:33" ht="12" customHeight="1" x14ac:dyDescent="0.35"/>
    <row r="464" spans="2:33"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row r="552" spans="2:33" ht="12" customHeight="1" x14ac:dyDescent="0.35"/>
    <row r="553" spans="2:33" ht="15" customHeight="1" x14ac:dyDescent="0.35"/>
    <row r="554" spans="2:33" ht="12" customHeight="1" x14ac:dyDescent="0.35"/>
    <row r="555" spans="2:33" ht="15" customHeight="1" x14ac:dyDescent="0.35"/>
    <row r="556" spans="2:33" ht="15" customHeight="1" x14ac:dyDescent="0.35"/>
    <row r="557" spans="2:33" ht="15" customHeight="1" x14ac:dyDescent="0.35">
      <c r="B557" s="130"/>
      <c r="C557" s="130"/>
      <c r="D557" s="130"/>
      <c r="E557" s="130"/>
      <c r="F557" s="130"/>
      <c r="G557" s="130"/>
      <c r="H557" s="130"/>
      <c r="I557" s="130"/>
      <c r="J557" s="130"/>
      <c r="K557" s="130"/>
      <c r="L557" s="130"/>
      <c r="M557" s="130"/>
      <c r="N557" s="130"/>
      <c r="O557" s="130"/>
      <c r="P557" s="130"/>
      <c r="Q557" s="130"/>
      <c r="R557" s="130"/>
      <c r="S557" s="130"/>
      <c r="T557" s="130"/>
      <c r="U557" s="130"/>
      <c r="V557" s="130"/>
      <c r="W557" s="130"/>
      <c r="X557" s="130"/>
      <c r="Y557" s="130"/>
      <c r="Z557" s="130"/>
      <c r="AA557" s="130"/>
      <c r="AB557" s="130"/>
      <c r="AC557" s="130"/>
      <c r="AD557" s="130"/>
      <c r="AE557" s="130"/>
      <c r="AF557" s="130"/>
      <c r="AG557" s="130"/>
    </row>
    <row r="558" spans="2:33" ht="15" customHeight="1" x14ac:dyDescent="0.35"/>
    <row r="559" spans="2:33" ht="15" customHeight="1" x14ac:dyDescent="0.35"/>
    <row r="560" spans="2:33"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3" ht="12" customHeight="1" x14ac:dyDescent="0.35"/>
    <row r="626" spans="2:33" ht="15" customHeight="1" x14ac:dyDescent="0.35"/>
    <row r="627" spans="2:33" ht="12" customHeight="1" x14ac:dyDescent="0.35"/>
    <row r="628" spans="2:33" ht="15" customHeight="1" x14ac:dyDescent="0.35"/>
    <row r="629" spans="2:33" ht="15" customHeight="1" x14ac:dyDescent="0.35"/>
    <row r="630" spans="2:33" ht="12" customHeight="1" x14ac:dyDescent="0.35"/>
    <row r="631" spans="2:33" ht="15" customHeight="1" x14ac:dyDescent="0.35"/>
    <row r="632" spans="2:33" ht="12" customHeight="1" x14ac:dyDescent="0.35"/>
    <row r="633" spans="2:33" ht="12" customHeight="1" x14ac:dyDescent="0.35"/>
    <row r="634" spans="2:33" ht="15" customHeight="1" x14ac:dyDescent="0.35"/>
    <row r="635" spans="2:33" ht="12" customHeight="1" x14ac:dyDescent="0.35"/>
    <row r="636" spans="2:33" ht="15" customHeight="1" x14ac:dyDescent="0.35"/>
    <row r="637" spans="2:33" ht="15" customHeight="1" x14ac:dyDescent="0.35"/>
    <row r="638" spans="2:33" ht="15" customHeight="1" x14ac:dyDescent="0.35">
      <c r="B638" s="130"/>
      <c r="C638" s="130"/>
      <c r="D638" s="130"/>
      <c r="E638" s="130"/>
      <c r="F638" s="130"/>
      <c r="G638" s="130"/>
      <c r="H638" s="130"/>
      <c r="I638" s="130"/>
      <c r="J638" s="130"/>
      <c r="K638" s="130"/>
      <c r="L638" s="130"/>
      <c r="M638" s="130"/>
      <c r="N638" s="130"/>
      <c r="O638" s="130"/>
      <c r="P638" s="130"/>
      <c r="Q638" s="130"/>
      <c r="R638" s="130"/>
      <c r="S638" s="130"/>
      <c r="T638" s="130"/>
      <c r="U638" s="130"/>
      <c r="V638" s="130"/>
      <c r="W638" s="130"/>
      <c r="X638" s="130"/>
      <c r="Y638" s="130"/>
      <c r="Z638" s="130"/>
      <c r="AA638" s="130"/>
      <c r="AB638" s="130"/>
      <c r="AC638" s="130"/>
      <c r="AD638" s="130"/>
      <c r="AE638" s="130"/>
      <c r="AF638" s="130"/>
      <c r="AG638" s="130"/>
    </row>
    <row r="639" spans="2:33" ht="15" customHeight="1" x14ac:dyDescent="0.35"/>
    <row r="640" spans="2:33"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c r="B710" s="130"/>
      <c r="C710" s="130"/>
      <c r="D710" s="130"/>
      <c r="E710" s="130"/>
      <c r="F710" s="130"/>
      <c r="G710" s="130"/>
      <c r="H710" s="130"/>
      <c r="I710" s="130"/>
      <c r="J710" s="130"/>
      <c r="K710" s="130"/>
      <c r="L710" s="130"/>
      <c r="M710" s="130"/>
      <c r="N710" s="130"/>
      <c r="O710" s="130"/>
      <c r="P710" s="130"/>
      <c r="Q710" s="130"/>
      <c r="R710" s="130"/>
      <c r="S710" s="130"/>
      <c r="T710" s="130"/>
      <c r="U710" s="130"/>
      <c r="V710" s="130"/>
      <c r="W710" s="130"/>
      <c r="X710" s="130"/>
      <c r="Y710" s="130"/>
      <c r="Z710" s="130"/>
      <c r="AA710" s="130"/>
      <c r="AB710" s="130"/>
      <c r="AC710" s="130"/>
      <c r="AD710" s="130"/>
      <c r="AE710" s="130"/>
      <c r="AF710" s="130"/>
      <c r="AG710" s="130"/>
    </row>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2" customHeight="1" x14ac:dyDescent="0.35"/>
    <row r="717" spans="2:33" ht="12" customHeight="1" x14ac:dyDescent="0.35"/>
    <row r="718" spans="2:33" ht="12" customHeight="1" x14ac:dyDescent="0.35"/>
    <row r="719" spans="2:33" ht="12" customHeight="1" x14ac:dyDescent="0.35"/>
    <row r="720" spans="2:33"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2"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c r="B886" s="130"/>
      <c r="C886" s="130"/>
      <c r="D886" s="130"/>
      <c r="E886" s="130"/>
      <c r="F886" s="130"/>
      <c r="G886" s="130"/>
      <c r="H886" s="130"/>
      <c r="I886" s="130"/>
      <c r="J886" s="130"/>
      <c r="K886" s="130"/>
      <c r="L886" s="130"/>
      <c r="M886" s="130"/>
      <c r="N886" s="130"/>
      <c r="O886" s="130"/>
      <c r="P886" s="130"/>
      <c r="Q886" s="130"/>
      <c r="R886" s="130"/>
      <c r="S886" s="130"/>
      <c r="T886" s="130"/>
      <c r="U886" s="130"/>
      <c r="V886" s="130"/>
      <c r="W886" s="130"/>
      <c r="X886" s="130"/>
      <c r="Y886" s="130"/>
      <c r="Z886" s="130"/>
      <c r="AA886" s="130"/>
      <c r="AB886" s="130"/>
      <c r="AC886" s="130"/>
      <c r="AD886" s="130"/>
      <c r="AE886" s="130"/>
      <c r="AF886" s="130"/>
      <c r="AG886" s="130"/>
    </row>
    <row r="887" spans="2:33" ht="15" customHeight="1" x14ac:dyDescent="0.35"/>
    <row r="888" spans="2:33" ht="15" customHeight="1" x14ac:dyDescent="0.35"/>
    <row r="889" spans="2:33" ht="12" customHeight="1" x14ac:dyDescent="0.35"/>
    <row r="890" spans="2:33" ht="12" customHeight="1" x14ac:dyDescent="0.35"/>
    <row r="891" spans="2:33" ht="12" customHeight="1" x14ac:dyDescent="0.35"/>
    <row r="892" spans="2:33" ht="12" customHeight="1" x14ac:dyDescent="0.35"/>
    <row r="893" spans="2:33" ht="12" customHeight="1" x14ac:dyDescent="0.35"/>
    <row r="894" spans="2:33" ht="12" customHeight="1" x14ac:dyDescent="0.35"/>
    <row r="895" spans="2:33" ht="12" customHeight="1" x14ac:dyDescent="0.35"/>
    <row r="896" spans="2:33"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c r="B969" s="130"/>
      <c r="C969" s="130"/>
      <c r="D969" s="130"/>
      <c r="E969" s="130"/>
      <c r="F969" s="130"/>
      <c r="G969" s="130"/>
      <c r="H969" s="130"/>
      <c r="I969" s="130"/>
      <c r="J969" s="130"/>
      <c r="K969" s="130"/>
      <c r="L969" s="130"/>
      <c r="M969" s="130"/>
      <c r="N969" s="130"/>
      <c r="O969" s="130"/>
      <c r="P969" s="130"/>
      <c r="Q969" s="130"/>
      <c r="R969" s="130"/>
      <c r="S969" s="130"/>
      <c r="T969" s="130"/>
      <c r="U969" s="130"/>
      <c r="V969" s="130"/>
      <c r="W969" s="130"/>
      <c r="X969" s="130"/>
      <c r="Y969" s="130"/>
      <c r="Z969" s="130"/>
      <c r="AA969" s="130"/>
      <c r="AB969" s="130"/>
      <c r="AC969" s="130"/>
      <c r="AD969" s="130"/>
      <c r="AE969" s="130"/>
      <c r="AF969" s="130"/>
      <c r="AG969" s="130"/>
    </row>
    <row r="970" spans="2:33" ht="15" customHeight="1" x14ac:dyDescent="0.35"/>
    <row r="971" spans="2:33" ht="15" customHeight="1" x14ac:dyDescent="0.35"/>
    <row r="972" spans="2:33" ht="15" customHeight="1" x14ac:dyDescent="0.35"/>
    <row r="973" spans="2:33" ht="15" customHeight="1" x14ac:dyDescent="0.35"/>
    <row r="974" spans="2:33" ht="15" customHeight="1" x14ac:dyDescent="0.35"/>
    <row r="975" spans="2:33" ht="12" customHeight="1" x14ac:dyDescent="0.35"/>
    <row r="976" spans="2:33"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3" ht="15" customHeight="1" x14ac:dyDescent="0.35"/>
    <row r="1058" spans="2:33" ht="12" customHeight="1" x14ac:dyDescent="0.35"/>
    <row r="1059" spans="2:33" ht="15" customHeight="1" x14ac:dyDescent="0.35"/>
    <row r="1060" spans="2:33" ht="15" customHeight="1" x14ac:dyDescent="0.35"/>
    <row r="1061" spans="2:33" ht="15" customHeight="1" x14ac:dyDescent="0.35"/>
    <row r="1062" spans="2:33" ht="15" customHeight="1" x14ac:dyDescent="0.35"/>
    <row r="1063" spans="2:33" ht="15" customHeight="1" x14ac:dyDescent="0.35"/>
    <row r="1064" spans="2:33" ht="15" customHeight="1" x14ac:dyDescent="0.35"/>
    <row r="1065" spans="2:33" ht="15" customHeight="1" x14ac:dyDescent="0.35"/>
    <row r="1066" spans="2:33" ht="15" customHeight="1" x14ac:dyDescent="0.35"/>
    <row r="1067" spans="2:33" ht="15" customHeight="1" x14ac:dyDescent="0.35"/>
    <row r="1068" spans="2:33" ht="15" customHeight="1" x14ac:dyDescent="0.35"/>
    <row r="1069" spans="2:33" ht="15" customHeight="1" x14ac:dyDescent="0.35"/>
    <row r="1070" spans="2:33" ht="15" customHeight="1" x14ac:dyDescent="0.35"/>
    <row r="1071" spans="2:33" ht="15" customHeight="1" x14ac:dyDescent="0.35">
      <c r="B1071" s="130"/>
      <c r="C1071" s="130"/>
      <c r="D1071" s="130"/>
      <c r="E1071" s="130"/>
      <c r="F1071" s="130"/>
      <c r="G1071" s="130"/>
      <c r="H1071" s="130"/>
      <c r="I1071" s="130"/>
      <c r="J1071" s="130"/>
      <c r="K1071" s="130"/>
      <c r="L1071" s="130"/>
      <c r="M1071" s="130"/>
      <c r="N1071" s="130"/>
      <c r="O1071" s="130"/>
      <c r="P1071" s="130"/>
      <c r="Q1071" s="130"/>
      <c r="R1071" s="130"/>
      <c r="S1071" s="130"/>
      <c r="T1071" s="130"/>
      <c r="U1071" s="130"/>
      <c r="V1071" s="130"/>
      <c r="W1071" s="130"/>
      <c r="X1071" s="130"/>
      <c r="Y1071" s="130"/>
      <c r="Z1071" s="130"/>
      <c r="AA1071" s="130"/>
      <c r="AB1071" s="130"/>
      <c r="AC1071" s="130"/>
      <c r="AD1071" s="130"/>
      <c r="AE1071" s="130"/>
      <c r="AF1071" s="130"/>
      <c r="AG1071" s="130"/>
    </row>
    <row r="1072" spans="2:33"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3" ht="15" customHeight="1" x14ac:dyDescent="0.35">
      <c r="B1169" s="130"/>
      <c r="C1169" s="130"/>
      <c r="D1169" s="130"/>
      <c r="E1169" s="130"/>
      <c r="F1169" s="130"/>
      <c r="G1169" s="130"/>
      <c r="H1169" s="130"/>
      <c r="I1169" s="130"/>
      <c r="J1169" s="130"/>
      <c r="K1169" s="130"/>
      <c r="L1169" s="130"/>
      <c r="M1169" s="130"/>
      <c r="N1169" s="130"/>
      <c r="O1169" s="130"/>
      <c r="P1169" s="130"/>
      <c r="Q1169" s="130"/>
      <c r="R1169" s="130"/>
      <c r="S1169" s="130"/>
      <c r="T1169" s="130"/>
      <c r="U1169" s="130"/>
      <c r="V1169" s="130"/>
      <c r="W1169" s="130"/>
      <c r="X1169" s="130"/>
      <c r="Y1169" s="130"/>
      <c r="Z1169" s="130"/>
      <c r="AA1169" s="130"/>
      <c r="AB1169" s="130"/>
      <c r="AC1169" s="130"/>
      <c r="AD1169" s="130"/>
      <c r="AE1169" s="130"/>
      <c r="AF1169" s="130"/>
      <c r="AG1169" s="130"/>
    </row>
    <row r="1170" spans="2:33" ht="15" customHeight="1" x14ac:dyDescent="0.35"/>
    <row r="1171" spans="2:33" ht="15" customHeight="1" x14ac:dyDescent="0.35"/>
    <row r="1172" spans="2:33" ht="15" customHeight="1" x14ac:dyDescent="0.35"/>
    <row r="1173" spans="2:33" ht="15" customHeight="1" x14ac:dyDescent="0.35"/>
    <row r="1174" spans="2:33" ht="15" customHeight="1" x14ac:dyDescent="0.35"/>
    <row r="1175" spans="2:33" ht="12" customHeight="1" x14ac:dyDescent="0.35"/>
    <row r="1176" spans="2:33" ht="12" customHeight="1" x14ac:dyDescent="0.35"/>
    <row r="1177" spans="2:33" ht="12" customHeight="1" x14ac:dyDescent="0.35"/>
    <row r="1178" spans="2:33" ht="12" customHeight="1" x14ac:dyDescent="0.35"/>
    <row r="1179" spans="2:33" ht="12" customHeight="1" x14ac:dyDescent="0.35"/>
    <row r="1180" spans="2:33" ht="12" customHeight="1" x14ac:dyDescent="0.35"/>
    <row r="1181" spans="2:33" ht="12" customHeight="1" x14ac:dyDescent="0.35"/>
    <row r="1182" spans="2:33" ht="12" customHeight="1" x14ac:dyDescent="0.35"/>
    <row r="1183" spans="2:33" ht="12" customHeight="1" x14ac:dyDescent="0.35"/>
    <row r="1184" spans="2:33"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c r="B1269" s="130"/>
      <c r="C1269" s="130"/>
      <c r="D1269" s="130"/>
      <c r="E1269" s="130"/>
      <c r="F1269" s="130"/>
      <c r="G1269" s="130"/>
      <c r="H1269" s="130"/>
      <c r="I1269" s="130"/>
      <c r="J1269" s="130"/>
      <c r="K1269" s="130"/>
      <c r="L1269" s="130"/>
      <c r="M1269" s="130"/>
      <c r="N1269" s="130"/>
      <c r="O1269" s="130"/>
      <c r="P1269" s="130"/>
      <c r="Q1269" s="130"/>
      <c r="R1269" s="130"/>
      <c r="S1269" s="130"/>
      <c r="T1269" s="130"/>
      <c r="U1269" s="130"/>
      <c r="V1269" s="130"/>
      <c r="W1269" s="130"/>
      <c r="X1269" s="130"/>
      <c r="Y1269" s="130"/>
      <c r="Z1269" s="130"/>
      <c r="AA1269" s="130"/>
      <c r="AB1269" s="130"/>
      <c r="AC1269" s="130"/>
      <c r="AD1269" s="130"/>
      <c r="AE1269" s="130"/>
      <c r="AF1269" s="130"/>
      <c r="AG1269" s="130"/>
    </row>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2" customHeight="1" x14ac:dyDescent="0.35"/>
    <row r="1276" spans="2:33" ht="12" customHeight="1" x14ac:dyDescent="0.35"/>
    <row r="1277" spans="2:33" ht="12" customHeight="1" x14ac:dyDescent="0.35"/>
    <row r="1278" spans="2:33" ht="12" customHeight="1" x14ac:dyDescent="0.35"/>
    <row r="1279" spans="2:33" ht="12" customHeight="1" x14ac:dyDescent="0.35"/>
    <row r="1280" spans="2:33"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3" ht="15" customHeight="1" x14ac:dyDescent="0.35"/>
    <row r="1474" spans="2:33" ht="15" customHeight="1" x14ac:dyDescent="0.35"/>
    <row r="1475" spans="2:33" ht="15" customHeight="1" x14ac:dyDescent="0.35"/>
    <row r="1476" spans="2:33" ht="15" customHeight="1" x14ac:dyDescent="0.35"/>
    <row r="1477" spans="2:33" ht="15" customHeight="1" x14ac:dyDescent="0.35"/>
    <row r="1478" spans="2:33" ht="15" customHeight="1" x14ac:dyDescent="0.35"/>
    <row r="1479" spans="2:33" ht="15" customHeight="1" x14ac:dyDescent="0.35"/>
    <row r="1480" spans="2:33" ht="15" customHeight="1" x14ac:dyDescent="0.35"/>
    <row r="1481" spans="2:33" ht="15" customHeight="1" x14ac:dyDescent="0.35"/>
    <row r="1482" spans="2:33" ht="15" customHeight="1" x14ac:dyDescent="0.35"/>
    <row r="1483" spans="2:33" ht="15" customHeight="1" x14ac:dyDescent="0.35"/>
    <row r="1484" spans="2:33" ht="15" customHeight="1" x14ac:dyDescent="0.35">
      <c r="B1484" s="130"/>
      <c r="C1484" s="130"/>
      <c r="D1484" s="130"/>
      <c r="E1484" s="130"/>
      <c r="F1484" s="130"/>
      <c r="G1484" s="130"/>
      <c r="H1484" s="130"/>
      <c r="I1484" s="130"/>
      <c r="J1484" s="130"/>
      <c r="K1484" s="130"/>
      <c r="L1484" s="130"/>
      <c r="M1484" s="130"/>
      <c r="N1484" s="130"/>
      <c r="O1484" s="130"/>
      <c r="P1484" s="130"/>
      <c r="Q1484" s="130"/>
      <c r="R1484" s="130"/>
      <c r="S1484" s="130"/>
      <c r="T1484" s="130"/>
      <c r="U1484" s="130"/>
      <c r="V1484" s="130"/>
      <c r="W1484" s="130"/>
      <c r="X1484" s="130"/>
      <c r="Y1484" s="130"/>
      <c r="Z1484" s="130"/>
      <c r="AA1484" s="130"/>
      <c r="AB1484" s="130"/>
      <c r="AC1484" s="130"/>
      <c r="AD1484" s="130"/>
      <c r="AE1484" s="130"/>
      <c r="AF1484" s="130"/>
      <c r="AG1484" s="130"/>
    </row>
    <row r="1485" spans="2:33" ht="15" customHeight="1" x14ac:dyDescent="0.35"/>
    <row r="1486" spans="2:33" ht="15" customHeight="1" x14ac:dyDescent="0.35"/>
    <row r="1487" spans="2:33" ht="15" customHeight="1" x14ac:dyDescent="0.35"/>
    <row r="1488" spans="2:33"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3" ht="15" customHeight="1" x14ac:dyDescent="0.35">
      <c r="B1713" s="130"/>
      <c r="C1713" s="130"/>
      <c r="D1713" s="130"/>
      <c r="E1713" s="130"/>
      <c r="F1713" s="130"/>
      <c r="G1713" s="130"/>
      <c r="H1713" s="130"/>
      <c r="I1713" s="130"/>
      <c r="J1713" s="130"/>
      <c r="K1713" s="130"/>
      <c r="L1713" s="130"/>
      <c r="M1713" s="130"/>
      <c r="N1713" s="130"/>
      <c r="O1713" s="130"/>
      <c r="P1713" s="130"/>
      <c r="Q1713" s="130"/>
      <c r="R1713" s="130"/>
      <c r="S1713" s="130"/>
      <c r="T1713" s="130"/>
      <c r="U1713" s="130"/>
      <c r="V1713" s="130"/>
      <c r="W1713" s="130"/>
      <c r="X1713" s="130"/>
      <c r="Y1713" s="130"/>
      <c r="Z1713" s="130"/>
      <c r="AA1713" s="130"/>
      <c r="AB1713" s="130"/>
      <c r="AC1713" s="130"/>
      <c r="AD1713" s="130"/>
      <c r="AE1713" s="130"/>
      <c r="AF1713" s="130"/>
      <c r="AG1713" s="130"/>
    </row>
    <row r="1714" spans="2:33" ht="12" customHeight="1" x14ac:dyDescent="0.35"/>
    <row r="1715" spans="2:33" ht="12" customHeight="1" x14ac:dyDescent="0.35"/>
    <row r="1716" spans="2:33" ht="12" customHeight="1" x14ac:dyDescent="0.35"/>
    <row r="1717" spans="2:33" ht="12" customHeight="1" x14ac:dyDescent="0.35"/>
    <row r="1718" spans="2:33" ht="12" customHeight="1" x14ac:dyDescent="0.35"/>
    <row r="1719" spans="2:33" ht="12" customHeight="1" x14ac:dyDescent="0.35"/>
    <row r="1720" spans="2:33" ht="12" customHeight="1" x14ac:dyDescent="0.35"/>
    <row r="1721" spans="2:33" ht="12" customHeight="1" x14ac:dyDescent="0.35"/>
    <row r="1722" spans="2:33" ht="12" customHeight="1" x14ac:dyDescent="0.35"/>
    <row r="1723" spans="2:33" ht="12" customHeight="1" x14ac:dyDescent="0.35"/>
    <row r="1724" spans="2:33" ht="12" customHeight="1" x14ac:dyDescent="0.35"/>
    <row r="1725" spans="2:33" ht="15" customHeight="1" x14ac:dyDescent="0.35"/>
    <row r="1726" spans="2:33" ht="15" customHeight="1" x14ac:dyDescent="0.35"/>
    <row r="1727" spans="2:33" ht="15" customHeight="1" x14ac:dyDescent="0.35"/>
    <row r="1728" spans="2:33"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3" ht="15" customHeight="1" x14ac:dyDescent="0.35"/>
    <row r="1986" spans="2:33" ht="15" customHeight="1" x14ac:dyDescent="0.35"/>
    <row r="1987" spans="2:33" ht="15" customHeight="1" x14ac:dyDescent="0.35"/>
    <row r="1988" spans="2:33" ht="15" customHeight="1" x14ac:dyDescent="0.35"/>
    <row r="1989" spans="2:33" ht="15" customHeight="1" x14ac:dyDescent="0.35"/>
    <row r="1990" spans="2:33" ht="15" customHeight="1" x14ac:dyDescent="0.35">
      <c r="B1990" s="130"/>
      <c r="C1990" s="130"/>
      <c r="D1990" s="130"/>
      <c r="E1990" s="130"/>
      <c r="F1990" s="130"/>
      <c r="G1990" s="130"/>
      <c r="H1990" s="130"/>
      <c r="I1990" s="130"/>
      <c r="J1990" s="130"/>
      <c r="K1990" s="130"/>
      <c r="L1990" s="130"/>
      <c r="M1990" s="130"/>
      <c r="N1990" s="130"/>
      <c r="O1990" s="130"/>
      <c r="P1990" s="130"/>
      <c r="Q1990" s="130"/>
      <c r="R1990" s="130"/>
      <c r="S1990" s="130"/>
      <c r="T1990" s="130"/>
      <c r="U1990" s="130"/>
      <c r="V1990" s="130"/>
      <c r="W1990" s="130"/>
      <c r="X1990" s="130"/>
      <c r="Y1990" s="130"/>
      <c r="Z1990" s="130"/>
      <c r="AA1990" s="130"/>
      <c r="AB1990" s="130"/>
      <c r="AC1990" s="130"/>
      <c r="AD1990" s="130"/>
      <c r="AE1990" s="130"/>
      <c r="AF1990" s="130"/>
      <c r="AG1990" s="130"/>
    </row>
    <row r="1991" spans="2:33" ht="15" customHeight="1" x14ac:dyDescent="0.35"/>
    <row r="1992" spans="2:33" ht="15" customHeight="1" x14ac:dyDescent="0.35"/>
    <row r="1993" spans="2:33" ht="15" customHeight="1" x14ac:dyDescent="0.35"/>
    <row r="1994" spans="2:33" ht="15" customHeight="1" x14ac:dyDescent="0.35"/>
    <row r="1995" spans="2:33" ht="15" customHeight="1" x14ac:dyDescent="0.35"/>
    <row r="1996" spans="2:33" ht="15" customHeight="1" x14ac:dyDescent="0.35"/>
    <row r="1997" spans="2:33" ht="15" customHeight="1" x14ac:dyDescent="0.35"/>
    <row r="1998" spans="2:33" ht="12" customHeight="1" x14ac:dyDescent="0.35"/>
    <row r="1999" spans="2:33" ht="12" customHeight="1" x14ac:dyDescent="0.35"/>
    <row r="2000" spans="2:33"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3" ht="15" customHeight="1" x14ac:dyDescent="0.35"/>
    <row r="2322" spans="2:33" ht="15" customHeight="1" x14ac:dyDescent="0.35"/>
    <row r="2323" spans="2:33" ht="15" customHeight="1" x14ac:dyDescent="0.35"/>
    <row r="2324" spans="2:33" ht="15" customHeight="1" x14ac:dyDescent="0.35"/>
    <row r="2325" spans="2:33" ht="15" customHeight="1" x14ac:dyDescent="0.35">
      <c r="B2325" s="130"/>
      <c r="C2325" s="130"/>
      <c r="D2325" s="130"/>
      <c r="E2325" s="130"/>
      <c r="F2325" s="130"/>
      <c r="G2325" s="130"/>
      <c r="H2325" s="130"/>
      <c r="I2325" s="130"/>
      <c r="J2325" s="130"/>
      <c r="K2325" s="130"/>
      <c r="L2325" s="130"/>
      <c r="M2325" s="130"/>
      <c r="N2325" s="130"/>
      <c r="O2325" s="130"/>
      <c r="P2325" s="130"/>
      <c r="Q2325" s="130"/>
      <c r="R2325" s="130"/>
      <c r="S2325" s="130"/>
      <c r="T2325" s="130"/>
      <c r="U2325" s="130"/>
      <c r="V2325" s="130"/>
      <c r="W2325" s="130"/>
      <c r="X2325" s="130"/>
      <c r="Y2325" s="130"/>
      <c r="Z2325" s="130"/>
      <c r="AA2325" s="130"/>
      <c r="AB2325" s="130"/>
      <c r="AC2325" s="130"/>
      <c r="AD2325" s="130"/>
      <c r="AE2325" s="130"/>
      <c r="AF2325" s="130"/>
      <c r="AG2325" s="130"/>
    </row>
    <row r="2326" spans="2:33" ht="15" customHeight="1" x14ac:dyDescent="0.35"/>
    <row r="2327" spans="2:33" ht="12" customHeight="1" x14ac:dyDescent="0.35"/>
    <row r="2328" spans="2:33" ht="12" customHeight="1" x14ac:dyDescent="0.35"/>
    <row r="2329" spans="2:33" ht="12" customHeight="1" x14ac:dyDescent="0.35"/>
    <row r="2330" spans="2:33" ht="12" customHeight="1" x14ac:dyDescent="0.35"/>
    <row r="2331" spans="2:33" ht="12" customHeight="1" x14ac:dyDescent="0.35"/>
    <row r="2332" spans="2:33" ht="12" customHeight="1" x14ac:dyDescent="0.35"/>
    <row r="2333" spans="2:33" ht="12" customHeight="1" x14ac:dyDescent="0.35"/>
    <row r="2334" spans="2:33" ht="12" customHeight="1" x14ac:dyDescent="0.35"/>
    <row r="2335" spans="2:33" ht="12" customHeight="1" x14ac:dyDescent="0.35"/>
    <row r="2336" spans="2:33"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3" ht="15" customHeight="1" x14ac:dyDescent="0.35"/>
    <row r="2642" spans="2:33" ht="15" customHeight="1" x14ac:dyDescent="0.35"/>
    <row r="2643" spans="2:33" ht="15" customHeight="1" x14ac:dyDescent="0.35"/>
    <row r="2644" spans="2:33" ht="15" customHeight="1" x14ac:dyDescent="0.35"/>
    <row r="2645" spans="2:33" ht="15" customHeight="1" x14ac:dyDescent="0.35">
      <c r="B2645" s="130"/>
      <c r="C2645" s="130"/>
      <c r="D2645" s="130"/>
      <c r="E2645" s="130"/>
      <c r="F2645" s="130"/>
      <c r="G2645" s="130"/>
      <c r="H2645" s="130"/>
      <c r="I2645" s="130"/>
      <c r="J2645" s="130"/>
      <c r="K2645" s="130"/>
      <c r="L2645" s="130"/>
      <c r="M2645" s="130"/>
      <c r="N2645" s="130"/>
      <c r="O2645" s="130"/>
      <c r="P2645" s="130"/>
      <c r="Q2645" s="130"/>
      <c r="R2645" s="130"/>
      <c r="S2645" s="130"/>
      <c r="T2645" s="130"/>
      <c r="U2645" s="130"/>
      <c r="V2645" s="130"/>
      <c r="W2645" s="130"/>
      <c r="X2645" s="130"/>
      <c r="Y2645" s="130"/>
      <c r="Z2645" s="130"/>
      <c r="AA2645" s="130"/>
      <c r="AB2645" s="130"/>
      <c r="AC2645" s="130"/>
      <c r="AD2645" s="130"/>
      <c r="AE2645" s="130"/>
      <c r="AF2645" s="130"/>
      <c r="AG2645" s="130"/>
    </row>
    <row r="2646" spans="2:33" ht="15" customHeight="1" x14ac:dyDescent="0.35"/>
    <row r="2647" spans="2:33" ht="12" customHeight="1" x14ac:dyDescent="0.35"/>
    <row r="2648" spans="2:33" ht="12" customHeight="1" x14ac:dyDescent="0.35"/>
    <row r="2649" spans="2:33" ht="12" customHeight="1" x14ac:dyDescent="0.35"/>
    <row r="2650" spans="2:33" ht="12" customHeight="1" x14ac:dyDescent="0.35"/>
    <row r="2651" spans="2:33" ht="12" customHeight="1" x14ac:dyDescent="0.35"/>
    <row r="2652" spans="2:33" ht="12" customHeight="1" x14ac:dyDescent="0.35"/>
    <row r="2653" spans="2:33" ht="12" customHeight="1" x14ac:dyDescent="0.35"/>
    <row r="2654" spans="2:33" ht="12" customHeight="1" x14ac:dyDescent="0.35"/>
    <row r="2655" spans="2:33" ht="12" customHeight="1" x14ac:dyDescent="0.35"/>
    <row r="2656" spans="2:33"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3" ht="15" customHeight="1" x14ac:dyDescent="0.35"/>
    <row r="2962" spans="2:33" ht="15" customHeight="1" x14ac:dyDescent="0.35"/>
    <row r="2963" spans="2:33" ht="15" customHeight="1" x14ac:dyDescent="0.35"/>
    <row r="2964" spans="2:33" ht="15" customHeight="1" x14ac:dyDescent="0.35"/>
    <row r="2965" spans="2:33" ht="12" customHeight="1" x14ac:dyDescent="0.35"/>
    <row r="2966" spans="2:33" ht="15" customHeight="1" x14ac:dyDescent="0.35"/>
    <row r="2967" spans="2:33" ht="15" customHeight="1" x14ac:dyDescent="0.35"/>
    <row r="2968" spans="2:33" ht="15" customHeight="1" x14ac:dyDescent="0.35"/>
    <row r="2969" spans="2:33" ht="15" customHeight="1" x14ac:dyDescent="0.35"/>
    <row r="2970" spans="2:33" ht="15" customHeight="1" x14ac:dyDescent="0.35"/>
    <row r="2971" spans="2:33" ht="15" customHeight="1" x14ac:dyDescent="0.35">
      <c r="B2971" s="130"/>
      <c r="C2971" s="130"/>
      <c r="D2971" s="130"/>
      <c r="E2971" s="130"/>
      <c r="F2971" s="130"/>
      <c r="G2971" s="130"/>
      <c r="H2971" s="130"/>
      <c r="I2971" s="130"/>
      <c r="J2971" s="130"/>
      <c r="K2971" s="130"/>
      <c r="L2971" s="130"/>
      <c r="M2971" s="130"/>
      <c r="N2971" s="130"/>
      <c r="O2971" s="130"/>
      <c r="P2971" s="130"/>
      <c r="Q2971" s="130"/>
      <c r="R2971" s="130"/>
      <c r="S2971" s="130"/>
      <c r="T2971" s="130"/>
      <c r="U2971" s="130"/>
      <c r="V2971" s="130"/>
      <c r="W2971" s="130"/>
      <c r="X2971" s="130"/>
      <c r="Y2971" s="130"/>
      <c r="Z2971" s="130"/>
      <c r="AA2971" s="130"/>
      <c r="AB2971" s="130"/>
      <c r="AC2971" s="130"/>
      <c r="AD2971" s="130"/>
      <c r="AE2971" s="130"/>
      <c r="AF2971" s="130"/>
      <c r="AG2971" s="130"/>
    </row>
    <row r="2972" spans="2:33" ht="15" customHeight="1" x14ac:dyDescent="0.35"/>
    <row r="2973" spans="2:33" ht="12" customHeight="1" x14ac:dyDescent="0.35"/>
    <row r="2974" spans="2:33" ht="12" customHeight="1" x14ac:dyDescent="0.35"/>
    <row r="2975" spans="2:33" ht="12" customHeight="1" x14ac:dyDescent="0.35"/>
    <row r="2976" spans="2:33"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3" ht="15" customHeight="1" x14ac:dyDescent="0.35"/>
    <row r="3282" spans="2:33" ht="15" customHeight="1" x14ac:dyDescent="0.35"/>
    <row r="3283" spans="2:33" ht="15" customHeight="1" x14ac:dyDescent="0.35"/>
    <row r="3284" spans="2:33" ht="15" customHeight="1" x14ac:dyDescent="0.35"/>
    <row r="3285" spans="2:33" ht="15" customHeight="1" x14ac:dyDescent="0.35"/>
    <row r="3286" spans="2:33" ht="15" customHeight="1" x14ac:dyDescent="0.35"/>
    <row r="3287" spans="2:33" ht="15" customHeight="1" x14ac:dyDescent="0.35"/>
    <row r="3288" spans="2:33" ht="15" customHeight="1" x14ac:dyDescent="0.35"/>
    <row r="3289" spans="2:33" ht="15" customHeight="1" x14ac:dyDescent="0.35"/>
    <row r="3290" spans="2:33" ht="15" customHeight="1" x14ac:dyDescent="0.35"/>
    <row r="3291" spans="2:33" ht="15" customHeight="1" x14ac:dyDescent="0.35"/>
    <row r="3292" spans="2:33" ht="15" customHeight="1" x14ac:dyDescent="0.35"/>
    <row r="3293" spans="2:33" ht="15" customHeight="1" x14ac:dyDescent="0.35">
      <c r="B3293" s="130"/>
      <c r="C3293" s="130"/>
      <c r="D3293" s="130"/>
      <c r="E3293" s="130"/>
      <c r="F3293" s="130"/>
      <c r="G3293" s="130"/>
      <c r="H3293" s="130"/>
      <c r="I3293" s="130"/>
      <c r="J3293" s="130"/>
      <c r="K3293" s="130"/>
      <c r="L3293" s="130"/>
      <c r="M3293" s="130"/>
      <c r="N3293" s="130"/>
      <c r="O3293" s="130"/>
      <c r="P3293" s="130"/>
      <c r="Q3293" s="130"/>
      <c r="R3293" s="130"/>
      <c r="S3293" s="130"/>
      <c r="T3293" s="130"/>
      <c r="U3293" s="130"/>
      <c r="V3293" s="130"/>
      <c r="W3293" s="130"/>
      <c r="X3293" s="130"/>
      <c r="Y3293" s="130"/>
      <c r="Z3293" s="130"/>
      <c r="AA3293" s="130"/>
      <c r="AB3293" s="130"/>
      <c r="AC3293" s="130"/>
      <c r="AD3293" s="130"/>
      <c r="AE3293" s="130"/>
      <c r="AF3293" s="130"/>
      <c r="AG3293" s="130"/>
    </row>
    <row r="3294" spans="2:33" ht="12" customHeight="1" x14ac:dyDescent="0.35"/>
    <row r="3295" spans="2:33" ht="12" customHeight="1" x14ac:dyDescent="0.35"/>
    <row r="3296" spans="2:33"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3" ht="15" customHeight="1" x14ac:dyDescent="0.35"/>
    <row r="3394" spans="2:33" ht="15" customHeight="1" x14ac:dyDescent="0.35"/>
    <row r="3395" spans="2:33" ht="15" customHeight="1" x14ac:dyDescent="0.35"/>
    <row r="3396" spans="2:33" ht="12" customHeight="1" x14ac:dyDescent="0.35"/>
    <row r="3397" spans="2:33" ht="15" customHeight="1" x14ac:dyDescent="0.35"/>
    <row r="3398" spans="2:33" ht="15" customHeight="1" x14ac:dyDescent="0.35"/>
    <row r="3399" spans="2:33" ht="12" customHeight="1" x14ac:dyDescent="0.35"/>
    <row r="3400" spans="2:33" ht="15" customHeight="1" x14ac:dyDescent="0.35"/>
    <row r="3401" spans="2:33" ht="15" customHeight="1" x14ac:dyDescent="0.35"/>
    <row r="3402" spans="2:33" ht="15" customHeight="1" x14ac:dyDescent="0.35">
      <c r="B3402" s="130"/>
      <c r="C3402" s="130"/>
      <c r="D3402" s="130"/>
      <c r="E3402" s="130"/>
      <c r="F3402" s="130"/>
      <c r="G3402" s="130"/>
      <c r="H3402" s="130"/>
      <c r="I3402" s="130"/>
      <c r="J3402" s="130"/>
      <c r="K3402" s="130"/>
      <c r="L3402" s="130"/>
      <c r="M3402" s="130"/>
      <c r="N3402" s="130"/>
      <c r="O3402" s="130"/>
      <c r="P3402" s="130"/>
      <c r="Q3402" s="130"/>
      <c r="R3402" s="130"/>
      <c r="S3402" s="130"/>
      <c r="T3402" s="130"/>
      <c r="U3402" s="130"/>
      <c r="V3402" s="130"/>
      <c r="W3402" s="130"/>
      <c r="X3402" s="130"/>
      <c r="Y3402" s="130"/>
      <c r="Z3402" s="130"/>
      <c r="AA3402" s="130"/>
      <c r="AB3402" s="130"/>
      <c r="AC3402" s="130"/>
      <c r="AD3402" s="130"/>
      <c r="AE3402" s="130"/>
      <c r="AF3402" s="130"/>
      <c r="AG3402" s="130"/>
    </row>
    <row r="3403" spans="2:33" ht="15" customHeight="1" x14ac:dyDescent="0.35"/>
    <row r="3404" spans="2:33" ht="15" customHeight="1" x14ac:dyDescent="0.35"/>
    <row r="3405" spans="2:33" ht="15" customHeight="1" x14ac:dyDescent="0.35"/>
    <row r="3406" spans="2:33" ht="15" customHeight="1" x14ac:dyDescent="0.35"/>
    <row r="3407" spans="2:33" ht="15" customHeight="1" x14ac:dyDescent="0.35"/>
    <row r="3408" spans="2:33"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3" ht="12" customHeight="1" x14ac:dyDescent="0.35"/>
    <row r="3522" spans="2:33" ht="15" customHeight="1" x14ac:dyDescent="0.35"/>
    <row r="3523" spans="2:33" ht="15" customHeight="1" x14ac:dyDescent="0.35"/>
    <row r="3524" spans="2:33" ht="12" customHeight="1" x14ac:dyDescent="0.35"/>
    <row r="3525" spans="2:33" ht="15" customHeight="1" x14ac:dyDescent="0.35"/>
    <row r="3526" spans="2:33" ht="15" customHeight="1" x14ac:dyDescent="0.35"/>
    <row r="3527" spans="2:33" ht="15" customHeight="1" x14ac:dyDescent="0.35">
      <c r="B3527" s="130"/>
      <c r="C3527" s="130"/>
      <c r="D3527" s="130"/>
      <c r="E3527" s="130"/>
      <c r="F3527" s="130"/>
      <c r="G3527" s="130"/>
      <c r="H3527" s="130"/>
      <c r="I3527" s="130"/>
      <c r="J3527" s="130"/>
      <c r="K3527" s="130"/>
      <c r="L3527" s="130"/>
      <c r="M3527" s="130"/>
      <c r="N3527" s="130"/>
      <c r="O3527" s="130"/>
      <c r="P3527" s="130"/>
      <c r="Q3527" s="130"/>
      <c r="R3527" s="130"/>
      <c r="S3527" s="130"/>
      <c r="T3527" s="130"/>
      <c r="U3527" s="130"/>
      <c r="V3527" s="130"/>
      <c r="W3527" s="130"/>
      <c r="X3527" s="130"/>
      <c r="Y3527" s="130"/>
      <c r="Z3527" s="130"/>
      <c r="AA3527" s="130"/>
      <c r="AB3527" s="130"/>
      <c r="AC3527" s="130"/>
      <c r="AD3527" s="130"/>
      <c r="AE3527" s="130"/>
      <c r="AF3527" s="130"/>
      <c r="AG3527" s="130"/>
    </row>
    <row r="3528" spans="2:33" ht="15" customHeight="1" x14ac:dyDescent="0.35"/>
    <row r="3529" spans="2:33" ht="15" customHeight="1" x14ac:dyDescent="0.35"/>
    <row r="3530" spans="2:33" ht="15" customHeight="1" x14ac:dyDescent="0.35"/>
    <row r="3531" spans="2:33" ht="15" customHeight="1" x14ac:dyDescent="0.35"/>
    <row r="3532" spans="2:33" ht="15" customHeight="1" x14ac:dyDescent="0.35"/>
    <row r="3533" spans="2:33" ht="15" customHeight="1" x14ac:dyDescent="0.35"/>
    <row r="3534" spans="2:33" ht="15" customHeight="1" x14ac:dyDescent="0.35"/>
    <row r="3535" spans="2:33" ht="12" customHeight="1" x14ac:dyDescent="0.35"/>
    <row r="3536" spans="2:33"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3" ht="12" customHeight="1" x14ac:dyDescent="0.35"/>
    <row r="3650" spans="2:33" ht="15" customHeight="1" x14ac:dyDescent="0.35"/>
    <row r="3651" spans="2:33" ht="15" customHeight="1" x14ac:dyDescent="0.35"/>
    <row r="3652" spans="2:33" ht="15" customHeight="1" x14ac:dyDescent="0.35">
      <c r="B3652" s="130"/>
      <c r="C3652" s="130"/>
      <c r="D3652" s="130"/>
      <c r="E3652" s="130"/>
      <c r="F3652" s="130"/>
      <c r="G3652" s="130"/>
      <c r="H3652" s="130"/>
      <c r="I3652" s="130"/>
      <c r="J3652" s="130"/>
      <c r="K3652" s="130"/>
      <c r="L3652" s="130"/>
      <c r="M3652" s="130"/>
      <c r="N3652" s="130"/>
      <c r="O3652" s="130"/>
      <c r="P3652" s="130"/>
      <c r="Q3652" s="130"/>
      <c r="R3652" s="130"/>
      <c r="S3652" s="130"/>
      <c r="T3652" s="130"/>
      <c r="U3652" s="130"/>
      <c r="V3652" s="130"/>
      <c r="W3652" s="130"/>
      <c r="X3652" s="130"/>
      <c r="Y3652" s="130"/>
      <c r="Z3652" s="130"/>
      <c r="AA3652" s="130"/>
      <c r="AB3652" s="130"/>
      <c r="AC3652" s="130"/>
      <c r="AD3652" s="130"/>
      <c r="AE3652" s="130"/>
      <c r="AF3652" s="130"/>
      <c r="AG3652" s="130"/>
    </row>
    <row r="3653" spans="2:33" ht="15" customHeight="1" x14ac:dyDescent="0.35"/>
    <row r="3654" spans="2:33" ht="15" customHeight="1" x14ac:dyDescent="0.35"/>
    <row r="3655" spans="2:33" ht="15" customHeight="1" x14ac:dyDescent="0.35"/>
    <row r="3656" spans="2:33" ht="15" customHeight="1" x14ac:dyDescent="0.35"/>
    <row r="3657" spans="2:33" ht="15" customHeight="1" x14ac:dyDescent="0.35"/>
    <row r="3658" spans="2:33" ht="15" customHeight="1" x14ac:dyDescent="0.35"/>
    <row r="3659" spans="2:33" ht="15" customHeight="1" x14ac:dyDescent="0.35"/>
    <row r="3660" spans="2:33" ht="12" customHeight="1" x14ac:dyDescent="0.35"/>
    <row r="3661" spans="2:33" ht="12" customHeight="1" x14ac:dyDescent="0.35"/>
    <row r="3662" spans="2:33" ht="12" customHeight="1" x14ac:dyDescent="0.35"/>
    <row r="3663" spans="2:33" ht="12" customHeight="1" x14ac:dyDescent="0.35"/>
    <row r="3664" spans="2:33"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3" ht="15" customHeight="1" x14ac:dyDescent="0.35">
      <c r="B3777" s="130"/>
      <c r="C3777" s="130"/>
      <c r="D3777" s="130"/>
      <c r="E3777" s="130"/>
      <c r="F3777" s="130"/>
      <c r="G3777" s="130"/>
      <c r="H3777" s="130"/>
      <c r="I3777" s="130"/>
      <c r="J3777" s="130"/>
      <c r="K3777" s="130"/>
      <c r="L3777" s="130"/>
      <c r="M3777" s="130"/>
      <c r="N3777" s="130"/>
      <c r="O3777" s="130"/>
      <c r="P3777" s="130"/>
      <c r="Q3777" s="130"/>
      <c r="R3777" s="130"/>
      <c r="S3777" s="130"/>
      <c r="T3777" s="130"/>
      <c r="U3777" s="130"/>
      <c r="V3777" s="130"/>
      <c r="W3777" s="130"/>
      <c r="X3777" s="130"/>
      <c r="Y3777" s="130"/>
      <c r="Z3777" s="130"/>
      <c r="AA3777" s="130"/>
      <c r="AB3777" s="130"/>
      <c r="AC3777" s="130"/>
      <c r="AD3777" s="130"/>
      <c r="AE3777" s="130"/>
      <c r="AF3777" s="130"/>
      <c r="AG3777" s="130"/>
    </row>
    <row r="3778" spans="2:33" ht="15" customHeight="1" x14ac:dyDescent="0.35"/>
    <row r="3779" spans="2:33" ht="15" customHeight="1" x14ac:dyDescent="0.35"/>
    <row r="3780" spans="2:33" ht="15" customHeight="1" x14ac:dyDescent="0.35"/>
    <row r="3781" spans="2:33" ht="15" customHeight="1" x14ac:dyDescent="0.35"/>
    <row r="3782" spans="2:33" ht="15" customHeight="1" x14ac:dyDescent="0.35"/>
    <row r="3783" spans="2:33" ht="15" customHeight="1" x14ac:dyDescent="0.35"/>
    <row r="3784" spans="2:33" ht="15" customHeight="1" x14ac:dyDescent="0.35"/>
    <row r="3785" spans="2:33" ht="12" customHeight="1" x14ac:dyDescent="0.35"/>
    <row r="3786" spans="2:33" ht="12" customHeight="1" x14ac:dyDescent="0.35"/>
    <row r="3787" spans="2:33" ht="12" customHeight="1" x14ac:dyDescent="0.35"/>
    <row r="3788" spans="2:33" ht="12" customHeight="1" x14ac:dyDescent="0.35"/>
    <row r="3789" spans="2:33" ht="12" customHeight="1" x14ac:dyDescent="0.35"/>
    <row r="3790" spans="2:33" ht="12" customHeight="1" x14ac:dyDescent="0.35"/>
    <row r="3791" spans="2:33" ht="12" customHeight="1" x14ac:dyDescent="0.35"/>
    <row r="3792" spans="2:33"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3" ht="15" customHeight="1" x14ac:dyDescent="0.35"/>
    <row r="3890" spans="2:33" ht="15" customHeight="1" x14ac:dyDescent="0.35"/>
    <row r="3891" spans="2:33" ht="15" customHeight="1" x14ac:dyDescent="0.35"/>
    <row r="3892" spans="2:33" ht="15" customHeight="1" x14ac:dyDescent="0.35"/>
    <row r="3893" spans="2:33" ht="15" customHeight="1" x14ac:dyDescent="0.35"/>
    <row r="3894" spans="2:33" ht="15" customHeight="1" x14ac:dyDescent="0.35"/>
    <row r="3895" spans="2:33" ht="15" customHeight="1" x14ac:dyDescent="0.35"/>
    <row r="3896" spans="2:33" ht="12" customHeight="1" x14ac:dyDescent="0.35"/>
    <row r="3897" spans="2:33" ht="15" customHeight="1" x14ac:dyDescent="0.35"/>
    <row r="3898" spans="2:33" ht="15" customHeight="1" x14ac:dyDescent="0.35"/>
    <row r="3899" spans="2:33" ht="12" customHeight="1" x14ac:dyDescent="0.35"/>
    <row r="3900" spans="2:33" ht="15" customHeight="1" x14ac:dyDescent="0.35"/>
    <row r="3901" spans="2:33" ht="15" customHeight="1" x14ac:dyDescent="0.35"/>
    <row r="3902" spans="2:33" ht="15" customHeight="1" x14ac:dyDescent="0.35">
      <c r="B3902" s="130"/>
      <c r="C3902" s="130"/>
      <c r="D3902" s="130"/>
      <c r="E3902" s="130"/>
      <c r="F3902" s="130"/>
      <c r="G3902" s="130"/>
      <c r="H3902" s="130"/>
      <c r="I3902" s="130"/>
      <c r="J3902" s="130"/>
      <c r="K3902" s="130"/>
      <c r="L3902" s="130"/>
      <c r="M3902" s="130"/>
      <c r="N3902" s="130"/>
      <c r="O3902" s="130"/>
      <c r="P3902" s="130"/>
      <c r="Q3902" s="130"/>
      <c r="R3902" s="130"/>
      <c r="S3902" s="130"/>
      <c r="T3902" s="130"/>
      <c r="U3902" s="130"/>
      <c r="V3902" s="130"/>
      <c r="W3902" s="130"/>
      <c r="X3902" s="130"/>
      <c r="Y3902" s="130"/>
      <c r="Z3902" s="130"/>
      <c r="AA3902" s="130"/>
      <c r="AB3902" s="130"/>
      <c r="AC3902" s="130"/>
      <c r="AD3902" s="130"/>
      <c r="AE3902" s="130"/>
      <c r="AF3902" s="130"/>
      <c r="AG3902" s="130"/>
    </row>
    <row r="3903" spans="2:33" ht="15" customHeight="1" x14ac:dyDescent="0.35"/>
    <row r="3904" spans="2:33"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3" ht="15" customHeight="1" x14ac:dyDescent="0.35"/>
    <row r="4018" spans="2:33" ht="15" customHeight="1" x14ac:dyDescent="0.35"/>
    <row r="4019" spans="2:33" ht="15" customHeight="1" x14ac:dyDescent="0.35"/>
    <row r="4020" spans="2:33" ht="15" customHeight="1" x14ac:dyDescent="0.35"/>
    <row r="4021" spans="2:33" ht="12" customHeight="1" x14ac:dyDescent="0.35"/>
    <row r="4022" spans="2:33" ht="15" customHeight="1" x14ac:dyDescent="0.35"/>
    <row r="4023" spans="2:33" ht="15" customHeight="1" x14ac:dyDescent="0.35"/>
    <row r="4024" spans="2:33" ht="12" customHeight="1" x14ac:dyDescent="0.35"/>
    <row r="4025" spans="2:33" ht="15" customHeight="1" x14ac:dyDescent="0.35"/>
    <row r="4026" spans="2:33" ht="15" customHeight="1" x14ac:dyDescent="0.35"/>
    <row r="4027" spans="2:33" ht="15" customHeight="1" x14ac:dyDescent="0.35">
      <c r="B4027" s="130"/>
      <c r="C4027" s="130"/>
      <c r="D4027" s="130"/>
      <c r="E4027" s="130"/>
      <c r="F4027" s="130"/>
      <c r="G4027" s="130"/>
      <c r="H4027" s="130"/>
      <c r="I4027" s="130"/>
      <c r="J4027" s="130"/>
      <c r="K4027" s="130"/>
      <c r="L4027" s="130"/>
      <c r="M4027" s="130"/>
      <c r="N4027" s="130"/>
      <c r="O4027" s="130"/>
      <c r="P4027" s="130"/>
      <c r="Q4027" s="130"/>
      <c r="R4027" s="130"/>
      <c r="S4027" s="130"/>
      <c r="T4027" s="130"/>
      <c r="U4027" s="130"/>
      <c r="V4027" s="130"/>
      <c r="W4027" s="130"/>
      <c r="X4027" s="130"/>
      <c r="Y4027" s="130"/>
      <c r="Z4027" s="130"/>
      <c r="AA4027" s="130"/>
      <c r="AB4027" s="130"/>
      <c r="AC4027" s="130"/>
      <c r="AD4027" s="130"/>
      <c r="AE4027" s="130"/>
      <c r="AF4027" s="130"/>
      <c r="AG4027" s="130"/>
    </row>
    <row r="4028" spans="2:33" ht="15" customHeight="1" x14ac:dyDescent="0.35"/>
    <row r="4029" spans="2:33" ht="15" customHeight="1" x14ac:dyDescent="0.35"/>
    <row r="4030" spans="2:33" ht="15" customHeight="1" x14ac:dyDescent="0.35"/>
    <row r="4031" spans="2:33" ht="15" customHeight="1" x14ac:dyDescent="0.35"/>
    <row r="4032" spans="2:33"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3" ht="15" customHeight="1" x14ac:dyDescent="0.35"/>
    <row r="4146" spans="2:33" ht="12" customHeight="1" x14ac:dyDescent="0.35"/>
    <row r="4147" spans="2:33" ht="15" customHeight="1" x14ac:dyDescent="0.35"/>
    <row r="4148" spans="2:33" ht="15" customHeight="1" x14ac:dyDescent="0.35"/>
    <row r="4149" spans="2:33" ht="12" customHeight="1" x14ac:dyDescent="0.35"/>
    <row r="4150" spans="2:33" ht="15" customHeight="1" x14ac:dyDescent="0.35"/>
    <row r="4151" spans="2:33" ht="15" customHeight="1" x14ac:dyDescent="0.35"/>
    <row r="4152" spans="2:33" ht="15" customHeight="1" x14ac:dyDescent="0.35">
      <c r="B4152" s="130"/>
      <c r="C4152" s="130"/>
      <c r="D4152" s="130"/>
      <c r="E4152" s="130"/>
      <c r="F4152" s="130"/>
      <c r="G4152" s="130"/>
      <c r="H4152" s="130"/>
      <c r="I4152" s="130"/>
      <c r="J4152" s="130"/>
      <c r="K4152" s="130"/>
      <c r="L4152" s="130"/>
      <c r="M4152" s="130"/>
      <c r="N4152" s="130"/>
      <c r="O4152" s="130"/>
      <c r="P4152" s="130"/>
      <c r="Q4152" s="130"/>
      <c r="R4152" s="130"/>
      <c r="S4152" s="130"/>
      <c r="T4152" s="130"/>
      <c r="U4152" s="130"/>
      <c r="V4152" s="130"/>
      <c r="W4152" s="130"/>
      <c r="X4152" s="130"/>
      <c r="Y4152" s="130"/>
      <c r="Z4152" s="130"/>
      <c r="AA4152" s="130"/>
      <c r="AB4152" s="130"/>
      <c r="AC4152" s="130"/>
      <c r="AD4152" s="130"/>
      <c r="AE4152" s="130"/>
      <c r="AF4152" s="130"/>
      <c r="AG4152" s="130"/>
    </row>
    <row r="4153" spans="2:33" ht="15" customHeight="1" x14ac:dyDescent="0.35"/>
    <row r="4154" spans="2:33" ht="15" customHeight="1" x14ac:dyDescent="0.35"/>
    <row r="4155" spans="2:33" ht="15" customHeight="1" x14ac:dyDescent="0.35"/>
    <row r="4156" spans="2:33" ht="15" customHeight="1" x14ac:dyDescent="0.35"/>
    <row r="4157" spans="2:33" ht="15" customHeight="1" x14ac:dyDescent="0.35"/>
    <row r="4158" spans="2:33" ht="15" customHeight="1" x14ac:dyDescent="0.35"/>
    <row r="4159" spans="2:33" ht="15" customHeight="1" x14ac:dyDescent="0.35"/>
    <row r="4160" spans="2:33"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3" ht="15" customHeight="1" x14ac:dyDescent="0.35"/>
    <row r="4274" spans="2:33" ht="12" customHeight="1" x14ac:dyDescent="0.35"/>
    <row r="4275" spans="2:33" ht="15" customHeight="1" x14ac:dyDescent="0.35"/>
    <row r="4276" spans="2:33" ht="15" customHeight="1" x14ac:dyDescent="0.35"/>
    <row r="4277" spans="2:33" ht="15" customHeight="1" x14ac:dyDescent="0.35">
      <c r="B4277" s="130"/>
      <c r="C4277" s="130"/>
      <c r="D4277" s="130"/>
      <c r="E4277" s="130"/>
      <c r="F4277" s="130"/>
      <c r="G4277" s="130"/>
      <c r="H4277" s="130"/>
      <c r="I4277" s="130"/>
      <c r="J4277" s="130"/>
      <c r="K4277" s="130"/>
      <c r="L4277" s="130"/>
      <c r="M4277" s="130"/>
      <c r="N4277" s="130"/>
      <c r="O4277" s="130"/>
      <c r="P4277" s="130"/>
      <c r="Q4277" s="130"/>
      <c r="R4277" s="130"/>
      <c r="S4277" s="130"/>
      <c r="T4277" s="130"/>
      <c r="U4277" s="130"/>
      <c r="V4277" s="130"/>
      <c r="W4277" s="130"/>
      <c r="X4277" s="130"/>
      <c r="Y4277" s="130"/>
      <c r="Z4277" s="130"/>
      <c r="AA4277" s="130"/>
      <c r="AB4277" s="130"/>
      <c r="AC4277" s="130"/>
      <c r="AD4277" s="130"/>
      <c r="AE4277" s="130"/>
      <c r="AF4277" s="130"/>
      <c r="AG4277" s="130"/>
    </row>
    <row r="4278" spans="2:33" ht="15" customHeight="1" x14ac:dyDescent="0.35"/>
    <row r="4279" spans="2:33" ht="15" customHeight="1" x14ac:dyDescent="0.35"/>
    <row r="4280" spans="2:33" ht="15" customHeight="1" x14ac:dyDescent="0.35"/>
    <row r="4281" spans="2:33" ht="15" customHeight="1" x14ac:dyDescent="0.35"/>
    <row r="4282" spans="2:33" ht="15" customHeight="1" x14ac:dyDescent="0.35"/>
    <row r="4283" spans="2:33" ht="15" customHeight="1" x14ac:dyDescent="0.35"/>
    <row r="4284" spans="2:33" ht="15" customHeight="1" x14ac:dyDescent="0.35"/>
    <row r="4285" spans="2:33" ht="12" customHeight="1" x14ac:dyDescent="0.35"/>
    <row r="4286" spans="2:33" ht="12" customHeight="1" x14ac:dyDescent="0.35"/>
    <row r="4287" spans="2:33" ht="12" customHeight="1" x14ac:dyDescent="0.35"/>
    <row r="4288" spans="2:33"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3" ht="15" customHeight="1" x14ac:dyDescent="0.35"/>
    <row r="4402" spans="2:33" ht="15" customHeight="1" x14ac:dyDescent="0.35">
      <c r="B4402" s="130"/>
      <c r="C4402" s="130"/>
      <c r="D4402" s="130"/>
      <c r="E4402" s="130"/>
      <c r="F4402" s="130"/>
      <c r="G4402" s="130"/>
      <c r="H4402" s="130"/>
      <c r="I4402" s="130"/>
      <c r="J4402" s="130"/>
      <c r="K4402" s="130"/>
      <c r="L4402" s="130"/>
      <c r="M4402" s="130"/>
      <c r="N4402" s="130"/>
      <c r="O4402" s="130"/>
      <c r="P4402" s="130"/>
      <c r="Q4402" s="130"/>
      <c r="R4402" s="130"/>
      <c r="S4402" s="130"/>
      <c r="T4402" s="130"/>
      <c r="U4402" s="130"/>
      <c r="V4402" s="130"/>
      <c r="W4402" s="130"/>
      <c r="X4402" s="130"/>
      <c r="Y4402" s="130"/>
      <c r="Z4402" s="130"/>
      <c r="AA4402" s="130"/>
      <c r="AB4402" s="130"/>
      <c r="AC4402" s="130"/>
      <c r="AD4402" s="130"/>
      <c r="AE4402" s="130"/>
      <c r="AF4402" s="130"/>
      <c r="AG4402" s="130"/>
    </row>
    <row r="4403" spans="2:33" ht="15" customHeight="1" x14ac:dyDescent="0.35"/>
    <row r="4404" spans="2:33" ht="15" customHeight="1" x14ac:dyDescent="0.35"/>
    <row r="4405" spans="2:33" ht="15" customHeight="1" x14ac:dyDescent="0.35"/>
    <row r="4406" spans="2:33" ht="15" customHeight="1" x14ac:dyDescent="0.35"/>
    <row r="4407" spans="2:33" ht="15" customHeight="1" x14ac:dyDescent="0.35"/>
    <row r="4408" spans="2:33" ht="15" customHeight="1" x14ac:dyDescent="0.35"/>
    <row r="4409" spans="2:33" ht="15" customHeight="1" x14ac:dyDescent="0.3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E10" sqref="E10"/>
    </sheetView>
  </sheetViews>
  <sheetFormatPr defaultRowHeight="14.5" x14ac:dyDescent="0.35"/>
  <sheetData>
    <row r="1" spans="1:36" x14ac:dyDescent="0.35">
      <c r="A1" t="s">
        <v>3004</v>
      </c>
    </row>
    <row r="2" spans="1:36" x14ac:dyDescent="0.35">
      <c r="A2" t="s">
        <v>3005</v>
      </c>
    </row>
    <row r="3" spans="1:36" x14ac:dyDescent="0.35">
      <c r="A3" t="s">
        <v>3006</v>
      </c>
    </row>
    <row r="4" spans="1:36" x14ac:dyDescent="0.35">
      <c r="A4" t="s">
        <v>253</v>
      </c>
    </row>
    <row r="5" spans="1:36" x14ac:dyDescent="0.3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35">
      <c r="A6" t="s">
        <v>3007</v>
      </c>
      <c r="C6" t="s">
        <v>3008</v>
      </c>
    </row>
    <row r="7" spans="1:36" x14ac:dyDescent="0.35">
      <c r="A7" t="s">
        <v>3009</v>
      </c>
      <c r="C7" t="s">
        <v>3010</v>
      </c>
    </row>
    <row r="8" spans="1:36" x14ac:dyDescent="0.35">
      <c r="A8" t="s">
        <v>3011</v>
      </c>
      <c r="C8" t="s">
        <v>3012</v>
      </c>
    </row>
    <row r="9" spans="1:36" x14ac:dyDescent="0.35">
      <c r="A9" t="s">
        <v>164</v>
      </c>
      <c r="B9" t="s">
        <v>3013</v>
      </c>
      <c r="C9" t="s">
        <v>3014</v>
      </c>
      <c r="D9" t="s">
        <v>3015</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35">
      <c r="A10" t="s">
        <v>2979</v>
      </c>
      <c r="B10" t="s">
        <v>3016</v>
      </c>
      <c r="C10" t="s">
        <v>3017</v>
      </c>
      <c r="D10" t="s">
        <v>3015</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35">
      <c r="A11" t="s">
        <v>26</v>
      </c>
      <c r="B11" t="s">
        <v>3018</v>
      </c>
      <c r="C11" t="s">
        <v>3019</v>
      </c>
      <c r="D11" t="s">
        <v>3015</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35">
      <c r="A12" t="s">
        <v>28</v>
      </c>
      <c r="B12" t="s">
        <v>3020</v>
      </c>
      <c r="C12" t="s">
        <v>3021</v>
      </c>
      <c r="D12" t="s">
        <v>3015</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35">
      <c r="A13" t="s">
        <v>2988</v>
      </c>
      <c r="B13" t="s">
        <v>3022</v>
      </c>
      <c r="C13" t="s">
        <v>3023</v>
      </c>
      <c r="D13" t="s">
        <v>3015</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35">
      <c r="A14" t="s">
        <v>1282</v>
      </c>
      <c r="B14" t="s">
        <v>3024</v>
      </c>
      <c r="C14" t="s">
        <v>3025</v>
      </c>
      <c r="D14" t="s">
        <v>3015</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35">
      <c r="A15" t="s">
        <v>2996</v>
      </c>
      <c r="B15" t="s">
        <v>3026</v>
      </c>
      <c r="C15" t="s">
        <v>3027</v>
      </c>
      <c r="D15" t="s">
        <v>3015</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35">
      <c r="A16" t="s">
        <v>2993</v>
      </c>
      <c r="B16" t="s">
        <v>3028</v>
      </c>
      <c r="C16" t="s">
        <v>3029</v>
      </c>
      <c r="D16" t="s">
        <v>3015</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35">
      <c r="A17" t="s">
        <v>1270</v>
      </c>
      <c r="B17" t="s">
        <v>3030</v>
      </c>
      <c r="C17" t="s">
        <v>3031</v>
      </c>
      <c r="D17" t="s">
        <v>3015</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35">
      <c r="A18" t="s">
        <v>3032</v>
      </c>
      <c r="B18" t="s">
        <v>3033</v>
      </c>
      <c r="C18" t="s">
        <v>3034</v>
      </c>
      <c r="D18" t="s">
        <v>3015</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35">
      <c r="A19" t="s">
        <v>3035</v>
      </c>
      <c r="C19" t="s">
        <v>3036</v>
      </c>
    </row>
    <row r="20" spans="1:36" x14ac:dyDescent="0.35">
      <c r="A20" t="s">
        <v>164</v>
      </c>
      <c r="B20" t="s">
        <v>3037</v>
      </c>
      <c r="C20" t="s">
        <v>3038</v>
      </c>
      <c r="D20" t="s">
        <v>3015</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35">
      <c r="A21" t="s">
        <v>2979</v>
      </c>
      <c r="B21" t="s">
        <v>3039</v>
      </c>
      <c r="C21" t="s">
        <v>3040</v>
      </c>
      <c r="D21" t="s">
        <v>3015</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35">
      <c r="A22" t="s">
        <v>26</v>
      </c>
      <c r="B22" t="s">
        <v>3041</v>
      </c>
      <c r="C22" t="s">
        <v>3042</v>
      </c>
      <c r="D22" t="s">
        <v>3015</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35">
      <c r="A23" t="s">
        <v>28</v>
      </c>
      <c r="B23" t="s">
        <v>3043</v>
      </c>
      <c r="C23" t="s">
        <v>3044</v>
      </c>
      <c r="D23" t="s">
        <v>3015</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35">
      <c r="A24" t="s">
        <v>2988</v>
      </c>
      <c r="B24" t="s">
        <v>3045</v>
      </c>
      <c r="C24" t="s">
        <v>3046</v>
      </c>
      <c r="D24" t="s">
        <v>3015</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35">
      <c r="A25" t="s">
        <v>1282</v>
      </c>
      <c r="B25" t="s">
        <v>3047</v>
      </c>
      <c r="C25" t="s">
        <v>3048</v>
      </c>
      <c r="D25" t="s">
        <v>3015</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35">
      <c r="A26" t="s">
        <v>2996</v>
      </c>
      <c r="B26" t="s">
        <v>3049</v>
      </c>
      <c r="C26" t="s">
        <v>3050</v>
      </c>
      <c r="D26" t="s">
        <v>3015</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35">
      <c r="A27" t="s">
        <v>2993</v>
      </c>
      <c r="B27" t="s">
        <v>3051</v>
      </c>
      <c r="C27" t="s">
        <v>3052</v>
      </c>
      <c r="D27" t="s">
        <v>3015</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35">
      <c r="A28" t="s">
        <v>1270</v>
      </c>
      <c r="B28" t="s">
        <v>3053</v>
      </c>
      <c r="C28" t="s">
        <v>3054</v>
      </c>
      <c r="D28" t="s">
        <v>3015</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35">
      <c r="A29" t="s">
        <v>3055</v>
      </c>
      <c r="B29" t="s">
        <v>3056</v>
      </c>
      <c r="C29" t="s">
        <v>3057</v>
      </c>
      <c r="D29" t="s">
        <v>3015</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35">
      <c r="A30" t="s">
        <v>3058</v>
      </c>
      <c r="C30" t="s">
        <v>3059</v>
      </c>
    </row>
    <row r="31" spans="1:36" x14ac:dyDescent="0.35">
      <c r="A31" t="s">
        <v>164</v>
      </c>
      <c r="B31" t="s">
        <v>3060</v>
      </c>
      <c r="C31" t="s">
        <v>3061</v>
      </c>
      <c r="D31" t="s">
        <v>3015</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35">
      <c r="A32" t="s">
        <v>2979</v>
      </c>
      <c r="B32" t="s">
        <v>3062</v>
      </c>
      <c r="C32" t="s">
        <v>3063</v>
      </c>
      <c r="D32" t="s">
        <v>3015</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35">
      <c r="A33" t="s">
        <v>26</v>
      </c>
      <c r="B33" t="s">
        <v>3064</v>
      </c>
      <c r="C33" t="s">
        <v>3065</v>
      </c>
      <c r="D33" t="s">
        <v>3015</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35">
      <c r="A34" t="s">
        <v>28</v>
      </c>
      <c r="B34" t="s">
        <v>3066</v>
      </c>
      <c r="C34" t="s">
        <v>3067</v>
      </c>
      <c r="D34" t="s">
        <v>3015</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35">
      <c r="A35" t="s">
        <v>2988</v>
      </c>
      <c r="B35" t="s">
        <v>3068</v>
      </c>
      <c r="C35" t="s">
        <v>3069</v>
      </c>
      <c r="D35" t="s">
        <v>3015</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35">
      <c r="A36" t="s">
        <v>1282</v>
      </c>
      <c r="B36" t="s">
        <v>3070</v>
      </c>
      <c r="C36" t="s">
        <v>3071</v>
      </c>
      <c r="D36" t="s">
        <v>3015</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35">
      <c r="A37" t="s">
        <v>2996</v>
      </c>
      <c r="B37" t="s">
        <v>3072</v>
      </c>
      <c r="C37" t="s">
        <v>3073</v>
      </c>
      <c r="D37" t="s">
        <v>3015</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35">
      <c r="A38" t="s">
        <v>2993</v>
      </c>
      <c r="B38" t="s">
        <v>3074</v>
      </c>
      <c r="C38" t="s">
        <v>3075</v>
      </c>
      <c r="D38" t="s">
        <v>3015</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35">
      <c r="A39" t="s">
        <v>1270</v>
      </c>
      <c r="B39" t="s">
        <v>3076</v>
      </c>
      <c r="C39" t="s">
        <v>3077</v>
      </c>
      <c r="D39" t="s">
        <v>3015</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35">
      <c r="A40" t="s">
        <v>3078</v>
      </c>
      <c r="B40" t="s">
        <v>3079</v>
      </c>
      <c r="C40" t="s">
        <v>3080</v>
      </c>
      <c r="D40" t="s">
        <v>3015</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35">
      <c r="A41" t="s">
        <v>3081</v>
      </c>
      <c r="B41" t="s">
        <v>3082</v>
      </c>
      <c r="C41" t="s">
        <v>3083</v>
      </c>
      <c r="D41" t="s">
        <v>3015</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35">
      <c r="A42" t="s">
        <v>3084</v>
      </c>
      <c r="C42" t="s">
        <v>3085</v>
      </c>
    </row>
    <row r="43" spans="1:36" x14ac:dyDescent="0.35">
      <c r="A43" t="s">
        <v>3011</v>
      </c>
      <c r="C43" t="s">
        <v>3086</v>
      </c>
    </row>
    <row r="44" spans="1:36" x14ac:dyDescent="0.35">
      <c r="A44" t="s">
        <v>164</v>
      </c>
      <c r="B44" t="s">
        <v>3087</v>
      </c>
      <c r="C44" t="s">
        <v>3088</v>
      </c>
      <c r="D44" t="s">
        <v>3089</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35">
      <c r="A45" t="s">
        <v>2979</v>
      </c>
      <c r="B45" t="s">
        <v>3090</v>
      </c>
      <c r="C45" t="s">
        <v>3091</v>
      </c>
      <c r="D45" t="s">
        <v>3089</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35">
      <c r="A46" t="s">
        <v>26</v>
      </c>
      <c r="B46" t="s">
        <v>3092</v>
      </c>
      <c r="C46" t="s">
        <v>3093</v>
      </c>
      <c r="D46" t="s">
        <v>3089</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35">
      <c r="A47" t="s">
        <v>28</v>
      </c>
      <c r="B47" t="s">
        <v>3094</v>
      </c>
      <c r="C47" t="s">
        <v>3095</v>
      </c>
      <c r="D47" t="s">
        <v>3089</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35">
      <c r="A48" t="s">
        <v>2988</v>
      </c>
      <c r="B48" t="s">
        <v>3096</v>
      </c>
      <c r="C48" t="s">
        <v>3097</v>
      </c>
      <c r="D48" t="s">
        <v>3089</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35">
      <c r="A49" t="s">
        <v>1282</v>
      </c>
      <c r="B49" t="s">
        <v>3098</v>
      </c>
      <c r="C49" t="s">
        <v>3099</v>
      </c>
      <c r="D49" t="s">
        <v>3089</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35">
      <c r="A50" t="s">
        <v>2996</v>
      </c>
      <c r="B50" t="s">
        <v>3100</v>
      </c>
      <c r="C50" t="s">
        <v>3101</v>
      </c>
      <c r="D50" t="s">
        <v>3089</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35">
      <c r="A51" t="s">
        <v>2993</v>
      </c>
      <c r="B51" t="s">
        <v>3102</v>
      </c>
      <c r="C51" t="s">
        <v>3103</v>
      </c>
      <c r="D51" t="s">
        <v>3089</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35">
      <c r="A52" t="s">
        <v>1270</v>
      </c>
      <c r="B52" t="s">
        <v>3104</v>
      </c>
      <c r="C52" t="s">
        <v>3105</v>
      </c>
      <c r="D52" t="s">
        <v>3089</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35">
      <c r="A53" t="s">
        <v>3032</v>
      </c>
      <c r="B53" t="s">
        <v>3106</v>
      </c>
      <c r="C53" t="s">
        <v>3107</v>
      </c>
      <c r="D53" t="s">
        <v>3089</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35">
      <c r="A54" t="s">
        <v>3035</v>
      </c>
      <c r="C54" t="s">
        <v>3108</v>
      </c>
    </row>
    <row r="55" spans="1:36" x14ac:dyDescent="0.35">
      <c r="A55" t="s">
        <v>164</v>
      </c>
      <c r="B55" t="s">
        <v>3109</v>
      </c>
      <c r="C55" t="s">
        <v>3110</v>
      </c>
      <c r="D55" t="s">
        <v>3089</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35">
      <c r="A56" t="s">
        <v>2979</v>
      </c>
      <c r="B56" t="s">
        <v>3111</v>
      </c>
      <c r="C56" t="s">
        <v>3112</v>
      </c>
      <c r="D56" t="s">
        <v>3089</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35">
      <c r="A57" t="s">
        <v>26</v>
      </c>
      <c r="B57" t="s">
        <v>3113</v>
      </c>
      <c r="C57" t="s">
        <v>3114</v>
      </c>
      <c r="D57" t="s">
        <v>3089</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35">
      <c r="A58" t="s">
        <v>28</v>
      </c>
      <c r="B58" t="s">
        <v>3115</v>
      </c>
      <c r="C58" t="s">
        <v>3116</v>
      </c>
      <c r="D58" t="s">
        <v>3089</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35">
      <c r="A59" t="s">
        <v>2988</v>
      </c>
      <c r="B59" t="s">
        <v>3117</v>
      </c>
      <c r="C59" t="s">
        <v>3118</v>
      </c>
      <c r="D59" t="s">
        <v>3089</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35">
      <c r="A60" t="s">
        <v>1282</v>
      </c>
      <c r="B60" t="s">
        <v>3119</v>
      </c>
      <c r="C60" t="s">
        <v>3120</v>
      </c>
      <c r="D60" t="s">
        <v>3089</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35">
      <c r="A61" t="s">
        <v>2996</v>
      </c>
      <c r="B61" t="s">
        <v>3121</v>
      </c>
      <c r="C61" t="s">
        <v>3122</v>
      </c>
      <c r="D61" t="s">
        <v>3089</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35">
      <c r="A62" t="s">
        <v>2993</v>
      </c>
      <c r="B62" t="s">
        <v>3123</v>
      </c>
      <c r="C62" t="s">
        <v>3124</v>
      </c>
      <c r="D62" t="s">
        <v>3089</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35">
      <c r="A63" t="s">
        <v>1270</v>
      </c>
      <c r="B63" t="s">
        <v>3125</v>
      </c>
      <c r="C63" t="s">
        <v>3126</v>
      </c>
      <c r="D63" t="s">
        <v>3089</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35">
      <c r="A64" t="s">
        <v>3055</v>
      </c>
      <c r="B64" t="s">
        <v>3127</v>
      </c>
      <c r="C64" t="s">
        <v>3128</v>
      </c>
      <c r="D64" t="s">
        <v>3089</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35">
      <c r="A65" t="s">
        <v>3058</v>
      </c>
      <c r="C65" t="s">
        <v>3129</v>
      </c>
    </row>
    <row r="66" spans="1:36" x14ac:dyDescent="0.35">
      <c r="A66" t="s">
        <v>164</v>
      </c>
      <c r="B66" t="s">
        <v>3130</v>
      </c>
      <c r="C66" t="s">
        <v>3131</v>
      </c>
      <c r="D66" t="s">
        <v>3089</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35">
      <c r="A67" t="s">
        <v>2979</v>
      </c>
      <c r="B67" t="s">
        <v>3132</v>
      </c>
      <c r="C67" t="s">
        <v>3133</v>
      </c>
      <c r="D67" t="s">
        <v>3089</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35">
      <c r="A68" t="s">
        <v>26</v>
      </c>
      <c r="B68" t="s">
        <v>3134</v>
      </c>
      <c r="C68" t="s">
        <v>3135</v>
      </c>
      <c r="D68" t="s">
        <v>3089</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35">
      <c r="A69" t="s">
        <v>28</v>
      </c>
      <c r="B69" t="s">
        <v>3136</v>
      </c>
      <c r="C69" t="s">
        <v>3137</v>
      </c>
      <c r="D69" t="s">
        <v>3089</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35">
      <c r="A70" t="s">
        <v>2988</v>
      </c>
      <c r="B70" t="s">
        <v>3138</v>
      </c>
      <c r="C70" t="s">
        <v>3139</v>
      </c>
      <c r="D70" t="s">
        <v>3089</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35">
      <c r="A71" t="s">
        <v>1282</v>
      </c>
      <c r="B71" t="s">
        <v>3140</v>
      </c>
      <c r="C71" t="s">
        <v>3141</v>
      </c>
      <c r="D71" t="s">
        <v>3089</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35">
      <c r="A72" t="s">
        <v>2996</v>
      </c>
      <c r="B72" t="s">
        <v>3142</v>
      </c>
      <c r="C72" t="s">
        <v>3143</v>
      </c>
      <c r="D72" t="s">
        <v>3089</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35">
      <c r="A73" t="s">
        <v>2993</v>
      </c>
      <c r="B73" t="s">
        <v>3144</v>
      </c>
      <c r="C73" t="s">
        <v>3145</v>
      </c>
      <c r="D73" t="s">
        <v>3089</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35">
      <c r="A74" t="s">
        <v>1270</v>
      </c>
      <c r="B74" t="s">
        <v>3146</v>
      </c>
      <c r="C74" t="s">
        <v>3147</v>
      </c>
      <c r="D74" t="s">
        <v>3089</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35">
      <c r="A75" t="s">
        <v>3078</v>
      </c>
      <c r="B75" t="s">
        <v>3148</v>
      </c>
      <c r="C75" t="s">
        <v>3149</v>
      </c>
      <c r="D75" t="s">
        <v>3089</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35">
      <c r="A76" t="s">
        <v>3011</v>
      </c>
      <c r="B76" t="s">
        <v>3150</v>
      </c>
      <c r="C76" t="s">
        <v>3151</v>
      </c>
      <c r="E76" t="s">
        <v>3152</v>
      </c>
    </row>
    <row r="77" spans="1:36" x14ac:dyDescent="0.35">
      <c r="A77" t="s">
        <v>164</v>
      </c>
      <c r="B77" t="s">
        <v>3153</v>
      </c>
      <c r="C77" t="s">
        <v>3154</v>
      </c>
      <c r="D77" t="s">
        <v>3089</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35">
      <c r="A78" t="s">
        <v>2979</v>
      </c>
      <c r="B78" t="s">
        <v>3155</v>
      </c>
      <c r="C78" t="s">
        <v>3156</v>
      </c>
      <c r="D78" t="s">
        <v>3089</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35">
      <c r="A79" t="s">
        <v>26</v>
      </c>
      <c r="B79" t="s">
        <v>3157</v>
      </c>
      <c r="C79" t="s">
        <v>3158</v>
      </c>
      <c r="D79" t="s">
        <v>3089</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35">
      <c r="A80" t="s">
        <v>28</v>
      </c>
      <c r="B80" t="s">
        <v>3159</v>
      </c>
      <c r="C80" t="s">
        <v>3160</v>
      </c>
      <c r="D80" t="s">
        <v>3089</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35">
      <c r="A81" t="s">
        <v>2988</v>
      </c>
      <c r="B81" t="s">
        <v>3161</v>
      </c>
      <c r="C81" t="s">
        <v>3162</v>
      </c>
      <c r="D81" t="s">
        <v>3089</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35">
      <c r="A82" t="s">
        <v>1282</v>
      </c>
      <c r="B82" t="s">
        <v>3163</v>
      </c>
      <c r="C82" t="s">
        <v>3164</v>
      </c>
      <c r="D82" t="s">
        <v>3089</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35">
      <c r="A83" t="s">
        <v>2996</v>
      </c>
      <c r="B83" t="s">
        <v>3165</v>
      </c>
      <c r="C83" t="s">
        <v>3166</v>
      </c>
      <c r="D83" t="s">
        <v>3089</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35">
      <c r="A84" t="s">
        <v>2993</v>
      </c>
      <c r="B84" t="s">
        <v>3167</v>
      </c>
      <c r="C84" t="s">
        <v>3168</v>
      </c>
      <c r="D84" t="s">
        <v>3089</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35">
      <c r="A85" t="s">
        <v>1270</v>
      </c>
      <c r="B85" t="s">
        <v>3169</v>
      </c>
      <c r="C85" t="s">
        <v>3170</v>
      </c>
      <c r="D85" t="s">
        <v>3089</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35">
      <c r="A86" t="s">
        <v>3171</v>
      </c>
      <c r="B86" t="s">
        <v>3172</v>
      </c>
      <c r="C86" t="s">
        <v>3173</v>
      </c>
      <c r="D86" t="s">
        <v>3089</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35">
      <c r="A87" t="s">
        <v>3174</v>
      </c>
      <c r="C87" t="s">
        <v>3175</v>
      </c>
    </row>
    <row r="88" spans="1:36" x14ac:dyDescent="0.35">
      <c r="A88" t="s">
        <v>3011</v>
      </c>
      <c r="C88" t="s">
        <v>3176</v>
      </c>
    </row>
    <row r="89" spans="1:36" x14ac:dyDescent="0.35">
      <c r="A89" t="s">
        <v>164</v>
      </c>
      <c r="B89" t="s">
        <v>3177</v>
      </c>
      <c r="C89" t="s">
        <v>3178</v>
      </c>
      <c r="D89" t="s">
        <v>3179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35">
      <c r="A90" t="s">
        <v>2979</v>
      </c>
      <c r="B90" t="s">
        <v>3180</v>
      </c>
      <c r="C90" t="s">
        <v>3181</v>
      </c>
      <c r="D90" t="s">
        <v>3182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35">
      <c r="A91" t="s">
        <v>26</v>
      </c>
      <c r="B91" t="s">
        <v>3183</v>
      </c>
      <c r="C91" t="s">
        <v>3184</v>
      </c>
      <c r="D91" t="s">
        <v>3182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35">
      <c r="A92" t="s">
        <v>28</v>
      </c>
      <c r="B92" t="s">
        <v>3185</v>
      </c>
      <c r="C92" t="s">
        <v>3186</v>
      </c>
      <c r="D92" t="s">
        <v>3182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35">
      <c r="A93" t="s">
        <v>2988</v>
      </c>
      <c r="B93" t="s">
        <v>3187</v>
      </c>
      <c r="C93" t="s">
        <v>3188</v>
      </c>
      <c r="D93" t="s">
        <v>3182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35">
      <c r="A94" t="s">
        <v>1282</v>
      </c>
      <c r="B94" t="s">
        <v>3189</v>
      </c>
      <c r="C94" t="s">
        <v>3190</v>
      </c>
      <c r="D94" t="s">
        <v>3179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35">
      <c r="A95" t="s">
        <v>2996</v>
      </c>
      <c r="B95" t="s">
        <v>3191</v>
      </c>
      <c r="C95" t="s">
        <v>3192</v>
      </c>
      <c r="D95" t="s">
        <v>3179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35">
      <c r="A96" t="s">
        <v>2993</v>
      </c>
      <c r="B96" t="s">
        <v>3193</v>
      </c>
      <c r="C96" t="s">
        <v>3194</v>
      </c>
      <c r="D96" t="s">
        <v>3182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35">
      <c r="A97" t="s">
        <v>1270</v>
      </c>
      <c r="B97" t="s">
        <v>3195</v>
      </c>
      <c r="C97" t="s">
        <v>3196</v>
      </c>
      <c r="D97" t="s">
        <v>3179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35">
      <c r="A98" t="s">
        <v>3197</v>
      </c>
      <c r="B98" t="s">
        <v>3198</v>
      </c>
      <c r="C98" t="s">
        <v>3199</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35">
      <c r="A99" t="s">
        <v>3035</v>
      </c>
      <c r="C99" t="s">
        <v>3200</v>
      </c>
    </row>
    <row r="100" spans="1:36" x14ac:dyDescent="0.35">
      <c r="A100" t="s">
        <v>164</v>
      </c>
      <c r="B100" t="s">
        <v>3201</v>
      </c>
      <c r="C100" t="s">
        <v>3202</v>
      </c>
      <c r="D100" t="s">
        <v>3179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35">
      <c r="A101" t="s">
        <v>2979</v>
      </c>
      <c r="B101" t="s">
        <v>3203</v>
      </c>
      <c r="C101" t="s">
        <v>3204</v>
      </c>
      <c r="D101" t="s">
        <v>3182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35">
      <c r="A102" t="s">
        <v>26</v>
      </c>
      <c r="B102" t="s">
        <v>3205</v>
      </c>
      <c r="C102" t="s">
        <v>3206</v>
      </c>
      <c r="D102" t="s">
        <v>3182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35">
      <c r="A103" t="s">
        <v>28</v>
      </c>
      <c r="B103" t="s">
        <v>3207</v>
      </c>
      <c r="C103" t="s">
        <v>3208</v>
      </c>
      <c r="D103" t="s">
        <v>3182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35">
      <c r="A104" t="s">
        <v>2988</v>
      </c>
      <c r="B104" t="s">
        <v>3209</v>
      </c>
      <c r="C104" t="s">
        <v>3210</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35">
      <c r="A105" t="s">
        <v>1282</v>
      </c>
      <c r="B105" t="s">
        <v>3211</v>
      </c>
      <c r="C105" t="s">
        <v>3212</v>
      </c>
      <c r="D105" t="s">
        <v>3182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35">
      <c r="A106" t="s">
        <v>2996</v>
      </c>
      <c r="B106" t="s">
        <v>3213</v>
      </c>
      <c r="C106" t="s">
        <v>3214</v>
      </c>
      <c r="D106" t="s">
        <v>3182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35">
      <c r="A107" t="s">
        <v>2993</v>
      </c>
      <c r="B107" t="s">
        <v>3215</v>
      </c>
      <c r="C107" t="s">
        <v>3216</v>
      </c>
      <c r="D107" t="s">
        <v>3182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35">
      <c r="A108" t="s">
        <v>1270</v>
      </c>
      <c r="B108" t="s">
        <v>3217</v>
      </c>
      <c r="C108" t="s">
        <v>3218</v>
      </c>
      <c r="D108" t="s">
        <v>3182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35">
      <c r="A109" t="s">
        <v>3219</v>
      </c>
      <c r="B109" t="s">
        <v>3220</v>
      </c>
      <c r="C109" t="s">
        <v>3221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35">
      <c r="A110" t="s">
        <v>3058</v>
      </c>
      <c r="C110" t="s">
        <v>3222</v>
      </c>
    </row>
    <row r="111" spans="1:36" x14ac:dyDescent="0.35">
      <c r="A111" t="s">
        <v>164</v>
      </c>
      <c r="B111" t="s">
        <v>3223</v>
      </c>
      <c r="C111" t="s">
        <v>3224</v>
      </c>
      <c r="D111" t="s">
        <v>3179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35">
      <c r="A112" t="s">
        <v>2979</v>
      </c>
      <c r="B112" t="s">
        <v>3225</v>
      </c>
      <c r="C112" t="s">
        <v>3226</v>
      </c>
      <c r="D112" t="s">
        <v>3182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35">
      <c r="A113" t="s">
        <v>26</v>
      </c>
      <c r="B113" t="s">
        <v>3227</v>
      </c>
      <c r="C113" t="s">
        <v>3228</v>
      </c>
      <c r="D113" t="s">
        <v>3182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35">
      <c r="A114" t="s">
        <v>28</v>
      </c>
      <c r="B114" t="s">
        <v>3229</v>
      </c>
      <c r="C114" t="s">
        <v>3230</v>
      </c>
      <c r="D114" t="s">
        <v>3179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35">
      <c r="A115" t="s">
        <v>2988</v>
      </c>
      <c r="B115" t="s">
        <v>3231</v>
      </c>
      <c r="C115" t="s">
        <v>3232</v>
      </c>
      <c r="D115" t="s">
        <v>3182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35">
      <c r="A116" t="s">
        <v>1282</v>
      </c>
      <c r="B116" t="s">
        <v>3233</v>
      </c>
      <c r="C116" t="s">
        <v>3234</v>
      </c>
      <c r="D116" t="s">
        <v>3179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35">
      <c r="A117" t="s">
        <v>2996</v>
      </c>
      <c r="B117" t="s">
        <v>3235</v>
      </c>
      <c r="C117" t="s">
        <v>3236</v>
      </c>
      <c r="D117" t="s">
        <v>3179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35">
      <c r="A118" t="s">
        <v>2993</v>
      </c>
      <c r="B118" t="s">
        <v>3237</v>
      </c>
      <c r="C118" t="s">
        <v>3238</v>
      </c>
      <c r="D118" t="s">
        <v>3182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35">
      <c r="A119" t="s">
        <v>1270</v>
      </c>
      <c r="B119" t="s">
        <v>3239</v>
      </c>
      <c r="C119" t="s">
        <v>3240</v>
      </c>
      <c r="D119" t="s">
        <v>3179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35">
      <c r="A120" t="s">
        <v>3241</v>
      </c>
      <c r="B120" t="s">
        <v>3242</v>
      </c>
      <c r="C120" t="s">
        <v>3243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35">
      <c r="A121" t="s">
        <v>3244</v>
      </c>
      <c r="B121" t="s">
        <v>3245</v>
      </c>
      <c r="C121" t="s">
        <v>3246</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35">
      <c r="A122" t="s">
        <v>3247</v>
      </c>
      <c r="C122" t="s">
        <v>3248</v>
      </c>
    </row>
    <row r="123" spans="1:36" x14ac:dyDescent="0.35">
      <c r="A123" t="s">
        <v>3011</v>
      </c>
      <c r="C123" t="s">
        <v>3249</v>
      </c>
    </row>
    <row r="124" spans="1:36" x14ac:dyDescent="0.35">
      <c r="A124" t="s">
        <v>164</v>
      </c>
      <c r="B124" t="s">
        <v>3250</v>
      </c>
      <c r="C124" t="s">
        <v>3251</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35">
      <c r="A125" t="s">
        <v>2979</v>
      </c>
      <c r="B125" t="s">
        <v>3252</v>
      </c>
      <c r="C125" t="s">
        <v>3253</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35">
      <c r="A126" t="s">
        <v>26</v>
      </c>
      <c r="B126" t="s">
        <v>3254</v>
      </c>
      <c r="C126" t="s">
        <v>3255</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35">
      <c r="A127" t="s">
        <v>28</v>
      </c>
      <c r="B127" t="s">
        <v>3256</v>
      </c>
      <c r="C127" t="s">
        <v>3257</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35">
      <c r="A128" t="s">
        <v>2988</v>
      </c>
      <c r="B128" t="s">
        <v>3258</v>
      </c>
      <c r="C128" t="s">
        <v>3259</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35">
      <c r="A129" t="s">
        <v>1282</v>
      </c>
      <c r="B129" t="s">
        <v>3260</v>
      </c>
      <c r="C129" t="s">
        <v>3261</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35">
      <c r="A130" t="s">
        <v>2996</v>
      </c>
      <c r="B130" t="s">
        <v>3262</v>
      </c>
      <c r="C130" t="s">
        <v>3263</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35">
      <c r="A131" t="s">
        <v>2993</v>
      </c>
      <c r="B131" t="s">
        <v>3264</v>
      </c>
      <c r="C131" t="s">
        <v>3265</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35">
      <c r="A132" t="s">
        <v>1270</v>
      </c>
      <c r="B132" t="s">
        <v>3266</v>
      </c>
      <c r="C132" t="s">
        <v>3267</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35">
      <c r="A133" t="s">
        <v>3032</v>
      </c>
      <c r="B133" t="s">
        <v>3268</v>
      </c>
      <c r="C133" t="s">
        <v>3269</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35">
      <c r="A134" t="s">
        <v>3035</v>
      </c>
      <c r="C134" t="s">
        <v>3270</v>
      </c>
    </row>
    <row r="135" spans="1:36" x14ac:dyDescent="0.35">
      <c r="A135" t="s">
        <v>164</v>
      </c>
      <c r="B135" t="s">
        <v>3271</v>
      </c>
      <c r="C135" t="s">
        <v>3272</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35">
      <c r="A136" t="s">
        <v>2979</v>
      </c>
      <c r="B136" t="s">
        <v>3273</v>
      </c>
      <c r="C136" t="s">
        <v>3274</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35">
      <c r="A137" t="s">
        <v>26</v>
      </c>
      <c r="B137" t="s">
        <v>3275</v>
      </c>
      <c r="C137" t="s">
        <v>3276</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35">
      <c r="A138" t="s">
        <v>28</v>
      </c>
      <c r="B138" t="s">
        <v>3277</v>
      </c>
      <c r="C138" t="s">
        <v>3278</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35">
      <c r="A139" t="s">
        <v>2988</v>
      </c>
      <c r="B139" t="s">
        <v>3279</v>
      </c>
      <c r="C139" t="s">
        <v>3280</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35">
      <c r="A140" t="s">
        <v>1282</v>
      </c>
      <c r="B140" t="s">
        <v>3281</v>
      </c>
      <c r="C140" t="s">
        <v>3282</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35">
      <c r="A141" t="s">
        <v>2996</v>
      </c>
      <c r="B141" t="s">
        <v>3283</v>
      </c>
      <c r="C141" t="s">
        <v>3284</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35">
      <c r="A142" t="s">
        <v>2993</v>
      </c>
      <c r="B142" t="s">
        <v>3285</v>
      </c>
      <c r="C142" t="s">
        <v>3286</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35">
      <c r="A143" t="s">
        <v>1270</v>
      </c>
      <c r="B143" t="s">
        <v>3287</v>
      </c>
      <c r="C143" t="s">
        <v>3288</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35">
      <c r="A144" t="s">
        <v>3055</v>
      </c>
      <c r="B144" t="s">
        <v>3289</v>
      </c>
      <c r="C144" t="s">
        <v>3290</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35">
      <c r="A145" t="s">
        <v>3058</v>
      </c>
      <c r="C145" t="s">
        <v>3291</v>
      </c>
    </row>
    <row r="146" spans="1:36" x14ac:dyDescent="0.35">
      <c r="A146" t="s">
        <v>164</v>
      </c>
      <c r="B146" t="s">
        <v>3292</v>
      </c>
      <c r="C146" t="s">
        <v>3293</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35">
      <c r="A147" t="s">
        <v>2979</v>
      </c>
      <c r="B147" t="s">
        <v>3294</v>
      </c>
      <c r="C147" t="s">
        <v>3295</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35">
      <c r="A148" t="s">
        <v>26</v>
      </c>
      <c r="B148" t="s">
        <v>3296</v>
      </c>
      <c r="C148" t="s">
        <v>3297</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35">
      <c r="A149" t="s">
        <v>28</v>
      </c>
      <c r="B149" t="s">
        <v>3298</v>
      </c>
      <c r="C149" t="s">
        <v>3299</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35">
      <c r="A150" t="s">
        <v>2988</v>
      </c>
      <c r="B150" t="s">
        <v>3300</v>
      </c>
      <c r="C150" t="s">
        <v>3301</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35">
      <c r="A151" t="s">
        <v>1282</v>
      </c>
      <c r="B151" t="s">
        <v>3302</v>
      </c>
      <c r="C151" t="s">
        <v>3303</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35">
      <c r="A152" t="s">
        <v>2996</v>
      </c>
      <c r="B152" t="s">
        <v>3304</v>
      </c>
      <c r="C152" t="s">
        <v>3305</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35">
      <c r="A153" t="s">
        <v>2993</v>
      </c>
      <c r="B153" t="s">
        <v>3306</v>
      </c>
      <c r="C153" t="s">
        <v>3307</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35">
      <c r="A154" t="s">
        <v>1270</v>
      </c>
      <c r="B154" t="s">
        <v>3308</v>
      </c>
      <c r="C154" t="s">
        <v>3309</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35">
      <c r="A155" t="s">
        <v>3078</v>
      </c>
      <c r="B155" t="s">
        <v>3310</v>
      </c>
      <c r="C155" t="s">
        <v>3311</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35">
      <c r="A156" t="s">
        <v>236</v>
      </c>
      <c r="B156" t="s">
        <v>3312</v>
      </c>
      <c r="C156" t="s">
        <v>3313</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35">
      <c r="A157" t="s">
        <v>2065</v>
      </c>
      <c r="C157" t="s">
        <v>3314</v>
      </c>
    </row>
    <row r="158" spans="1:36" x14ac:dyDescent="0.35">
      <c r="A158" t="s">
        <v>3174</v>
      </c>
      <c r="C158" t="s">
        <v>3315</v>
      </c>
    </row>
    <row r="159" spans="1:36" x14ac:dyDescent="0.35">
      <c r="A159" t="s">
        <v>3011</v>
      </c>
      <c r="C159" t="s">
        <v>3316</v>
      </c>
    </row>
    <row r="160" spans="1:36" x14ac:dyDescent="0.35">
      <c r="A160" t="s">
        <v>164</v>
      </c>
      <c r="B160" t="s">
        <v>3317</v>
      </c>
      <c r="C160" t="s">
        <v>3318</v>
      </c>
      <c r="D160" t="s">
        <v>3179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35">
      <c r="A161" t="s">
        <v>2979</v>
      </c>
      <c r="B161" t="s">
        <v>3319</v>
      </c>
      <c r="C161" t="s">
        <v>3320</v>
      </c>
      <c r="D161" t="s">
        <v>3182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35">
      <c r="A162" t="s">
        <v>26</v>
      </c>
      <c r="B162" t="s">
        <v>3321</v>
      </c>
      <c r="C162" t="s">
        <v>3322</v>
      </c>
      <c r="D162" t="s">
        <v>3182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35">
      <c r="A163" t="s">
        <v>28</v>
      </c>
      <c r="B163" t="s">
        <v>3323</v>
      </c>
      <c r="C163" t="s">
        <v>3324</v>
      </c>
      <c r="D163" t="s">
        <v>3182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35">
      <c r="A164" t="s">
        <v>2988</v>
      </c>
      <c r="B164" t="s">
        <v>3325</v>
      </c>
      <c r="C164" t="s">
        <v>3326</v>
      </c>
      <c r="D164" t="s">
        <v>3182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35">
      <c r="A165" t="s">
        <v>1282</v>
      </c>
      <c r="B165" t="s">
        <v>3327</v>
      </c>
      <c r="C165" t="s">
        <v>3328</v>
      </c>
      <c r="D165" t="s">
        <v>3179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35">
      <c r="A166" t="s">
        <v>2996</v>
      </c>
      <c r="B166" t="s">
        <v>3329</v>
      </c>
      <c r="C166" t="s">
        <v>3330</v>
      </c>
      <c r="D166" t="s">
        <v>3179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35">
      <c r="A167" t="s">
        <v>2993</v>
      </c>
      <c r="B167" t="s">
        <v>3331</v>
      </c>
      <c r="C167" t="s">
        <v>3332</v>
      </c>
      <c r="D167" t="s">
        <v>3182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35">
      <c r="A168" t="s">
        <v>1270</v>
      </c>
      <c r="B168" t="s">
        <v>3333</v>
      </c>
      <c r="C168" t="s">
        <v>3334</v>
      </c>
      <c r="D168" t="s">
        <v>3179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35">
      <c r="A169" t="s">
        <v>3197</v>
      </c>
      <c r="B169" t="s">
        <v>3335</v>
      </c>
      <c r="C169" t="s">
        <v>3336</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35">
      <c r="A170" t="s">
        <v>3035</v>
      </c>
      <c r="C170" t="s">
        <v>3337</v>
      </c>
    </row>
    <row r="171" spans="1:36" x14ac:dyDescent="0.35">
      <c r="A171" t="s">
        <v>164</v>
      </c>
      <c r="B171" t="s">
        <v>3338</v>
      </c>
      <c r="C171" t="s">
        <v>3339</v>
      </c>
      <c r="D171" t="s">
        <v>3179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35">
      <c r="A172" t="s">
        <v>2979</v>
      </c>
      <c r="B172" t="s">
        <v>3340</v>
      </c>
      <c r="C172" t="s">
        <v>3341</v>
      </c>
      <c r="D172" t="s">
        <v>3182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35">
      <c r="A173" t="s">
        <v>26</v>
      </c>
      <c r="B173" t="s">
        <v>3342</v>
      </c>
      <c r="C173" t="s">
        <v>3343</v>
      </c>
      <c r="D173" t="s">
        <v>3182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35">
      <c r="A174" t="s">
        <v>28</v>
      </c>
      <c r="B174" t="s">
        <v>3344</v>
      </c>
      <c r="C174" t="s">
        <v>3345</v>
      </c>
      <c r="D174" t="s">
        <v>3182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35">
      <c r="A175" t="s">
        <v>2988</v>
      </c>
      <c r="B175" t="s">
        <v>3346</v>
      </c>
      <c r="C175" t="s">
        <v>3347</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35">
      <c r="A176" t="s">
        <v>1282</v>
      </c>
      <c r="B176" t="s">
        <v>3348</v>
      </c>
      <c r="C176" t="s">
        <v>3349</v>
      </c>
      <c r="D176" t="s">
        <v>3182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35">
      <c r="A177" t="s">
        <v>2996</v>
      </c>
      <c r="B177" t="s">
        <v>3350</v>
      </c>
      <c r="C177" t="s">
        <v>3351</v>
      </c>
      <c r="D177" t="s">
        <v>3182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35">
      <c r="A178" t="s">
        <v>2993</v>
      </c>
      <c r="B178" t="s">
        <v>3352</v>
      </c>
      <c r="C178" t="s">
        <v>3353</v>
      </c>
      <c r="D178" t="s">
        <v>3182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35">
      <c r="A179" t="s">
        <v>1270</v>
      </c>
      <c r="B179" t="s">
        <v>3354</v>
      </c>
      <c r="C179" t="s">
        <v>3355</v>
      </c>
      <c r="D179" t="s">
        <v>3182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35">
      <c r="A180" t="s">
        <v>3219</v>
      </c>
      <c r="B180" t="s">
        <v>3356</v>
      </c>
      <c r="C180" t="s">
        <v>3357</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35">
      <c r="A181" t="s">
        <v>3058</v>
      </c>
      <c r="C181" t="s">
        <v>3358</v>
      </c>
    </row>
    <row r="182" spans="1:36" x14ac:dyDescent="0.35">
      <c r="A182" t="s">
        <v>164</v>
      </c>
      <c r="B182" t="s">
        <v>3359</v>
      </c>
      <c r="C182" t="s">
        <v>3360</v>
      </c>
      <c r="D182" t="s">
        <v>3179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35">
      <c r="A183" t="s">
        <v>2979</v>
      </c>
      <c r="B183" t="s">
        <v>3361</v>
      </c>
      <c r="C183" t="s">
        <v>3362</v>
      </c>
      <c r="D183" t="s">
        <v>3182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35">
      <c r="A184" t="s">
        <v>26</v>
      </c>
      <c r="B184" t="s">
        <v>3363</v>
      </c>
      <c r="C184" t="s">
        <v>3364</v>
      </c>
      <c r="D184" t="s">
        <v>3182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35">
      <c r="A185" t="s">
        <v>28</v>
      </c>
      <c r="B185" t="s">
        <v>3365</v>
      </c>
      <c r="C185" t="s">
        <v>3366</v>
      </c>
      <c r="D185" t="s">
        <v>3179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35">
      <c r="A186" t="s">
        <v>2988</v>
      </c>
      <c r="B186" t="s">
        <v>3367</v>
      </c>
      <c r="C186" t="s">
        <v>3368</v>
      </c>
      <c r="D186" t="s">
        <v>3182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35">
      <c r="A187" t="s">
        <v>1282</v>
      </c>
      <c r="B187" t="s">
        <v>3369</v>
      </c>
      <c r="C187" t="s">
        <v>3370</v>
      </c>
      <c r="D187" t="s">
        <v>3179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35">
      <c r="A188" t="s">
        <v>2996</v>
      </c>
      <c r="B188" t="s">
        <v>3371</v>
      </c>
      <c r="C188" t="s">
        <v>3372</v>
      </c>
      <c r="D188" t="s">
        <v>3179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35">
      <c r="A189" t="s">
        <v>2993</v>
      </c>
      <c r="B189" t="s">
        <v>3373</v>
      </c>
      <c r="C189" t="s">
        <v>3374</v>
      </c>
      <c r="D189" t="s">
        <v>3182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35">
      <c r="A190" t="s">
        <v>1270</v>
      </c>
      <c r="B190" t="s">
        <v>3375</v>
      </c>
      <c r="C190" t="s">
        <v>3376</v>
      </c>
      <c r="D190" t="s">
        <v>3179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35">
      <c r="A191" t="s">
        <v>3241</v>
      </c>
      <c r="B191" t="s">
        <v>3377</v>
      </c>
      <c r="C191" t="s">
        <v>3378</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35">
      <c r="A192" t="s">
        <v>3244</v>
      </c>
      <c r="B192" t="s">
        <v>3379</v>
      </c>
      <c r="C192" t="s">
        <v>3380</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35">
      <c r="A193" t="s">
        <v>3381</v>
      </c>
      <c r="C193" t="s">
        <v>3382</v>
      </c>
    </row>
    <row r="194" spans="1:36" x14ac:dyDescent="0.35">
      <c r="A194" t="s">
        <v>3011</v>
      </c>
      <c r="C194" t="s">
        <v>3383</v>
      </c>
    </row>
    <row r="195" spans="1:36" x14ac:dyDescent="0.35">
      <c r="A195" t="s">
        <v>164</v>
      </c>
      <c r="B195" t="s">
        <v>3384</v>
      </c>
      <c r="C195" t="s">
        <v>3385</v>
      </c>
      <c r="D195" t="s">
        <v>1255</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35">
      <c r="A196" t="s">
        <v>2979</v>
      </c>
      <c r="B196" t="s">
        <v>3386</v>
      </c>
      <c r="C196" t="s">
        <v>3387</v>
      </c>
      <c r="D196" t="s">
        <v>1255</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35">
      <c r="A197" t="s">
        <v>26</v>
      </c>
      <c r="B197" t="s">
        <v>3388</v>
      </c>
      <c r="C197" t="s">
        <v>3389</v>
      </c>
      <c r="D197" t="s">
        <v>1255</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35">
      <c r="A198" t="s">
        <v>28</v>
      </c>
      <c r="B198" t="s">
        <v>3390</v>
      </c>
      <c r="C198" t="s">
        <v>3391</v>
      </c>
      <c r="D198" t="s">
        <v>1255</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35">
      <c r="A199" t="s">
        <v>2988</v>
      </c>
      <c r="B199" t="s">
        <v>3392</v>
      </c>
      <c r="C199" t="s">
        <v>3393</v>
      </c>
      <c r="D199" t="s">
        <v>1255</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35">
      <c r="A200" t="s">
        <v>1282</v>
      </c>
      <c r="B200" t="s">
        <v>3394</v>
      </c>
      <c r="C200" t="s">
        <v>3395</v>
      </c>
      <c r="D200" t="s">
        <v>1255</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35">
      <c r="A201" t="s">
        <v>2996</v>
      </c>
      <c r="B201" t="s">
        <v>3396</v>
      </c>
      <c r="C201" t="s">
        <v>3397</v>
      </c>
      <c r="D201" t="s">
        <v>1255</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35">
      <c r="A202" t="s">
        <v>2993</v>
      </c>
      <c r="B202" t="s">
        <v>3398</v>
      </c>
      <c r="C202" t="s">
        <v>3399</v>
      </c>
      <c r="D202" t="s">
        <v>1255</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35">
      <c r="A203" t="s">
        <v>1270</v>
      </c>
      <c r="B203" t="s">
        <v>3400</v>
      </c>
      <c r="C203" t="s">
        <v>3401</v>
      </c>
      <c r="D203" t="s">
        <v>1255</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35">
      <c r="A204" t="s">
        <v>3032</v>
      </c>
      <c r="B204" t="s">
        <v>3402</v>
      </c>
      <c r="C204" t="s">
        <v>3403</v>
      </c>
      <c r="D204" t="s">
        <v>1255</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35">
      <c r="A205" t="s">
        <v>3035</v>
      </c>
      <c r="C205" t="s">
        <v>3404</v>
      </c>
    </row>
    <row r="206" spans="1:36" x14ac:dyDescent="0.35">
      <c r="A206" t="s">
        <v>164</v>
      </c>
      <c r="B206" t="s">
        <v>3405</v>
      </c>
      <c r="C206" t="s">
        <v>3406</v>
      </c>
      <c r="D206" t="s">
        <v>1255</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35">
      <c r="A207" t="s">
        <v>2979</v>
      </c>
      <c r="B207" t="s">
        <v>3407</v>
      </c>
      <c r="C207" t="s">
        <v>3408</v>
      </c>
      <c r="D207" t="s">
        <v>1255</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35">
      <c r="A208" t="s">
        <v>26</v>
      </c>
      <c r="B208" t="s">
        <v>3409</v>
      </c>
      <c r="C208" t="s">
        <v>3410</v>
      </c>
      <c r="D208" t="s">
        <v>1255</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35">
      <c r="A209" t="s">
        <v>28</v>
      </c>
      <c r="B209" t="s">
        <v>3411</v>
      </c>
      <c r="C209" t="s">
        <v>3412</v>
      </c>
      <c r="D209" t="s">
        <v>1255</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35">
      <c r="A210" t="s">
        <v>2988</v>
      </c>
      <c r="B210" t="s">
        <v>3413</v>
      </c>
      <c r="C210" t="s">
        <v>3414</v>
      </c>
      <c r="D210" t="s">
        <v>1255</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35">
      <c r="A211" t="s">
        <v>1282</v>
      </c>
      <c r="B211" t="s">
        <v>3415</v>
      </c>
      <c r="C211" t="s">
        <v>3416</v>
      </c>
      <c r="D211" t="s">
        <v>1255</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35">
      <c r="A212" t="s">
        <v>2996</v>
      </c>
      <c r="B212" t="s">
        <v>3417</v>
      </c>
      <c r="C212" t="s">
        <v>3418</v>
      </c>
      <c r="D212" t="s">
        <v>1255</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35">
      <c r="A213" t="s">
        <v>2993</v>
      </c>
      <c r="B213" t="s">
        <v>3419</v>
      </c>
      <c r="C213" t="s">
        <v>3420</v>
      </c>
      <c r="D213" t="s">
        <v>1255</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35">
      <c r="A214" t="s">
        <v>1270</v>
      </c>
      <c r="B214" t="s">
        <v>3421</v>
      </c>
      <c r="C214" t="s">
        <v>3422</v>
      </c>
      <c r="D214" t="s">
        <v>1255</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35">
      <c r="A215" t="s">
        <v>3055</v>
      </c>
      <c r="B215" t="s">
        <v>3423</v>
      </c>
      <c r="C215" t="s">
        <v>3424</v>
      </c>
      <c r="D215" t="s">
        <v>1255</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35">
      <c r="A216" t="s">
        <v>3058</v>
      </c>
      <c r="C216" t="s">
        <v>3425</v>
      </c>
    </row>
    <row r="217" spans="1:36" x14ac:dyDescent="0.35">
      <c r="A217" t="s">
        <v>164</v>
      </c>
      <c r="B217" t="s">
        <v>3426</v>
      </c>
      <c r="C217" t="s">
        <v>3427</v>
      </c>
      <c r="D217" t="s">
        <v>1255</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35">
      <c r="A218" t="s">
        <v>2979</v>
      </c>
      <c r="B218" t="s">
        <v>3428</v>
      </c>
      <c r="C218" t="s">
        <v>3429</v>
      </c>
      <c r="D218" t="s">
        <v>1255</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35">
      <c r="A219" t="s">
        <v>26</v>
      </c>
      <c r="B219" t="s">
        <v>3430</v>
      </c>
      <c r="C219" t="s">
        <v>3431</v>
      </c>
      <c r="D219" t="s">
        <v>1255</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35">
      <c r="A220" t="s">
        <v>28</v>
      </c>
      <c r="B220" t="s">
        <v>3432</v>
      </c>
      <c r="C220" t="s">
        <v>3433</v>
      </c>
      <c r="D220" t="s">
        <v>1255</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35">
      <c r="A221" t="s">
        <v>2988</v>
      </c>
      <c r="B221" t="s">
        <v>3434</v>
      </c>
      <c r="C221" t="s">
        <v>3435</v>
      </c>
      <c r="D221" t="s">
        <v>1255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35">
      <c r="A222" t="s">
        <v>1282</v>
      </c>
      <c r="B222" t="s">
        <v>3436</v>
      </c>
      <c r="C222" t="s">
        <v>3437</v>
      </c>
      <c r="D222" t="s">
        <v>1255</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35">
      <c r="A223" t="s">
        <v>2996</v>
      </c>
      <c r="B223" t="s">
        <v>3438</v>
      </c>
      <c r="C223" t="s">
        <v>3439</v>
      </c>
      <c r="D223" t="s">
        <v>1255</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35">
      <c r="A224" t="s">
        <v>2993</v>
      </c>
      <c r="B224" t="s">
        <v>3440</v>
      </c>
      <c r="C224" t="s">
        <v>3441</v>
      </c>
      <c r="D224" t="s">
        <v>1255</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35">
      <c r="A225" t="s">
        <v>1270</v>
      </c>
      <c r="B225" t="s">
        <v>3442</v>
      </c>
      <c r="C225" t="s">
        <v>3443</v>
      </c>
      <c r="D225" t="s">
        <v>1255</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35">
      <c r="A226" t="s">
        <v>3078</v>
      </c>
      <c r="B226" t="s">
        <v>3444</v>
      </c>
      <c r="C226" t="s">
        <v>3445</v>
      </c>
      <c r="D226" t="s">
        <v>1255</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35">
      <c r="A227" t="s">
        <v>1294</v>
      </c>
      <c r="B227" t="s">
        <v>3446</v>
      </c>
      <c r="C227" t="s">
        <v>3447</v>
      </c>
      <c r="D227" t="s">
        <v>1255</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35">
      <c r="A228" t="s">
        <v>2130</v>
      </c>
      <c r="C228" t="s">
        <v>3448</v>
      </c>
    </row>
    <row r="229" spans="1:36" x14ac:dyDescent="0.35">
      <c r="A229" t="s">
        <v>3449</v>
      </c>
      <c r="B229" t="s">
        <v>3450</v>
      </c>
      <c r="C229" t="s">
        <v>3451</v>
      </c>
      <c r="D229" t="s">
        <v>3452</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35">
      <c r="A230" t="s">
        <v>3453</v>
      </c>
      <c r="B230" t="s">
        <v>3454</v>
      </c>
      <c r="C230" t="s">
        <v>3455</v>
      </c>
      <c r="D230" t="s">
        <v>3456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35">
      <c r="A231" t="s">
        <v>3457</v>
      </c>
      <c r="C231" t="s">
        <v>3458</v>
      </c>
    </row>
    <row r="232" spans="1:36" x14ac:dyDescent="0.35">
      <c r="A232" t="s">
        <v>3459</v>
      </c>
      <c r="B232" t="s">
        <v>3460</v>
      </c>
      <c r="C232" t="s">
        <v>3461</v>
      </c>
      <c r="D232" t="s">
        <v>3089</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35">
      <c r="A233" t="s">
        <v>3462</v>
      </c>
      <c r="B233" t="s">
        <v>3463</v>
      </c>
      <c r="C233" t="s">
        <v>3464</v>
      </c>
      <c r="D233" t="s">
        <v>3089</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35">
      <c r="A234" t="s">
        <v>3465</v>
      </c>
      <c r="B234" t="s">
        <v>3466</v>
      </c>
      <c r="C234" t="s">
        <v>3467</v>
      </c>
      <c r="D234" t="s">
        <v>3089</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35">
      <c r="A235" t="s">
        <v>3468</v>
      </c>
      <c r="B235" t="s">
        <v>3469</v>
      </c>
      <c r="C235" t="s">
        <v>3470</v>
      </c>
      <c r="D235" t="s">
        <v>3089</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35">
      <c r="A236" t="s">
        <v>2144</v>
      </c>
      <c r="C236" t="s">
        <v>3471</v>
      </c>
    </row>
    <row r="237" spans="1:36" x14ac:dyDescent="0.35">
      <c r="A237" t="s">
        <v>3472</v>
      </c>
      <c r="B237" t="s">
        <v>3473</v>
      </c>
      <c r="C237" t="s">
        <v>3474</v>
      </c>
      <c r="D237" t="s">
        <v>3452</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35">
      <c r="A238" t="s">
        <v>3453</v>
      </c>
      <c r="B238" t="s">
        <v>3475</v>
      </c>
      <c r="C238" t="s">
        <v>3476</v>
      </c>
      <c r="D238" t="s">
        <v>3456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35">
      <c r="A239" t="s">
        <v>3457</v>
      </c>
      <c r="C239" t="s">
        <v>3477</v>
      </c>
    </row>
    <row r="240" spans="1:36" x14ac:dyDescent="0.35">
      <c r="A240" t="s">
        <v>3459</v>
      </c>
      <c r="B240" t="s">
        <v>3478</v>
      </c>
      <c r="C240" t="s">
        <v>3479</v>
      </c>
      <c r="D240" t="s">
        <v>3089</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35">
      <c r="A241" t="s">
        <v>3462</v>
      </c>
      <c r="B241" t="s">
        <v>3480</v>
      </c>
      <c r="C241" t="s">
        <v>3481</v>
      </c>
      <c r="D241" t="s">
        <v>3089</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35">
      <c r="A242" t="s">
        <v>3465</v>
      </c>
      <c r="B242" t="s">
        <v>3482</v>
      </c>
      <c r="C242" t="s">
        <v>3483</v>
      </c>
      <c r="D242" t="s">
        <v>3089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35">
      <c r="A243" t="s">
        <v>3468</v>
      </c>
      <c r="B243" t="s">
        <v>3484</v>
      </c>
      <c r="C243" t="s">
        <v>3485</v>
      </c>
      <c r="D243" t="s">
        <v>3089</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35">
      <c r="A244" t="s">
        <v>2152</v>
      </c>
      <c r="C244" t="s">
        <v>3486</v>
      </c>
    </row>
    <row r="245" spans="1:36" x14ac:dyDescent="0.35">
      <c r="A245" t="s">
        <v>3487</v>
      </c>
      <c r="B245" t="s">
        <v>3488</v>
      </c>
      <c r="C245" t="s">
        <v>3489</v>
      </c>
      <c r="D245" t="s">
        <v>3490</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35">
      <c r="A246" t="s">
        <v>3491</v>
      </c>
      <c r="B246" t="s">
        <v>3492</v>
      </c>
      <c r="C246" t="s">
        <v>3493</v>
      </c>
      <c r="D246" t="s">
        <v>3490</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35">
      <c r="A247" t="s">
        <v>3494</v>
      </c>
      <c r="B247" t="s">
        <v>3495</v>
      </c>
      <c r="C247" t="s">
        <v>3496</v>
      </c>
      <c r="D247" t="s">
        <v>3490</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35">
      <c r="A248" t="s">
        <v>3457</v>
      </c>
      <c r="C248" t="s">
        <v>3497</v>
      </c>
    </row>
    <row r="249" spans="1:36" x14ac:dyDescent="0.35">
      <c r="A249" t="s">
        <v>3459</v>
      </c>
      <c r="B249" t="s">
        <v>3498</v>
      </c>
      <c r="C249" t="s">
        <v>3499</v>
      </c>
      <c r="D249" t="s">
        <v>3089</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35">
      <c r="A250" t="s">
        <v>3462</v>
      </c>
      <c r="B250" t="s">
        <v>3500</v>
      </c>
      <c r="C250" t="s">
        <v>3501</v>
      </c>
      <c r="D250" t="s">
        <v>3089</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35">
      <c r="A251" t="s">
        <v>3465</v>
      </c>
      <c r="B251" t="s">
        <v>3502</v>
      </c>
      <c r="C251" t="s">
        <v>3503</v>
      </c>
      <c r="D251" t="s">
        <v>3089</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35">
      <c r="A252" t="s">
        <v>3468</v>
      </c>
      <c r="B252" t="s">
        <v>3504</v>
      </c>
      <c r="C252" t="s">
        <v>3505</v>
      </c>
      <c r="D252" t="s">
        <v>3089</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E10" sqref="E10"/>
    </sheetView>
  </sheetViews>
  <sheetFormatPr defaultRowHeight="14.5" x14ac:dyDescent="0.35"/>
  <cols>
    <col min="1" max="1" width="21.453125" hidden="1" customWidth="1"/>
    <col min="2" max="2" width="46.7265625" customWidth="1"/>
    <col min="3" max="33" width="9.1796875"/>
  </cols>
  <sheetData>
    <row r="1" spans="1:33" ht="15" customHeight="1" thickBot="1" x14ac:dyDescent="0.4">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35"/>
    <row r="3" spans="1:33" ht="15" customHeight="1" x14ac:dyDescent="0.35">
      <c r="C3" s="81" t="s">
        <v>1516</v>
      </c>
      <c r="D3" s="81" t="s">
        <v>1517</v>
      </c>
      <c r="E3" s="82"/>
      <c r="F3" s="82"/>
      <c r="G3" s="82"/>
    </row>
    <row r="4" spans="1:33" ht="15" customHeight="1" x14ac:dyDescent="0.35">
      <c r="C4" s="81" t="s">
        <v>1518</v>
      </c>
      <c r="D4" s="81" t="s">
        <v>1519</v>
      </c>
      <c r="E4" s="82"/>
      <c r="F4" s="82"/>
      <c r="G4" s="81" t="s">
        <v>1520</v>
      </c>
    </row>
    <row r="5" spans="1:33" ht="15" customHeight="1" x14ac:dyDescent="0.35">
      <c r="C5" s="81" t="s">
        <v>1521</v>
      </c>
      <c r="D5" s="81" t="s">
        <v>1522</v>
      </c>
      <c r="E5" s="82"/>
      <c r="F5" s="82"/>
      <c r="G5" s="82"/>
    </row>
    <row r="6" spans="1:33" ht="15" customHeight="1" x14ac:dyDescent="0.35">
      <c r="C6" s="81" t="s">
        <v>1523</v>
      </c>
      <c r="D6" s="82"/>
      <c r="E6" s="81" t="s">
        <v>1524</v>
      </c>
      <c r="F6" s="82"/>
      <c r="G6" s="82"/>
    </row>
    <row r="7" spans="1:33" ht="12" customHeight="1" x14ac:dyDescent="0.35"/>
    <row r="8" spans="1:33" ht="12" customHeight="1" x14ac:dyDescent="0.35"/>
    <row r="9" spans="1:33" ht="12" customHeight="1" x14ac:dyDescent="0.35"/>
    <row r="10" spans="1:33" ht="15" customHeight="1" x14ac:dyDescent="0.35">
      <c r="A10" s="83" t="s">
        <v>1901</v>
      </c>
      <c r="B10" s="84" t="s">
        <v>1902</v>
      </c>
      <c r="AG10" s="85" t="s">
        <v>1527</v>
      </c>
    </row>
    <row r="11" spans="1:33" ht="15" customHeight="1" x14ac:dyDescent="0.35">
      <c r="B11" s="80"/>
      <c r="AG11" s="85" t="s">
        <v>1529</v>
      </c>
    </row>
    <row r="12" spans="1:33" ht="15" customHeight="1" x14ac:dyDescent="0.3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4">
      <c r="B13" s="33" t="s">
        <v>1903</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35">
      <c r="AG14" s="87"/>
    </row>
    <row r="15" spans="1:33" ht="15" customHeight="1" x14ac:dyDescent="0.35">
      <c r="B15" s="35" t="s">
        <v>1904</v>
      </c>
    </row>
    <row r="16" spans="1:33" ht="15" customHeight="1" x14ac:dyDescent="0.35"/>
    <row r="17" spans="1:33" ht="15" customHeight="1" x14ac:dyDescent="0.35">
      <c r="B17" s="35" t="s">
        <v>1905</v>
      </c>
    </row>
    <row r="18" spans="1:33" ht="15" customHeight="1" x14ac:dyDescent="0.35">
      <c r="B18" s="35" t="s">
        <v>1906</v>
      </c>
    </row>
    <row r="19" spans="1:33" ht="15" customHeight="1" x14ac:dyDescent="0.35">
      <c r="A19" s="83" t="s">
        <v>1907</v>
      </c>
      <c r="B19" s="88" t="s">
        <v>1908</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35">
      <c r="A20" s="83" t="s">
        <v>1909</v>
      </c>
      <c r="B20" s="88" t="s">
        <v>1910</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35">
      <c r="A21" s="83" t="s">
        <v>1911</v>
      </c>
      <c r="B21" s="88" t="s">
        <v>1912</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35">
      <c r="A22" s="83" t="s">
        <v>1913</v>
      </c>
      <c r="B22" s="88" t="s">
        <v>1914</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35">
      <c r="A23" s="83" t="s">
        <v>1915</v>
      </c>
      <c r="B23" s="88" t="s">
        <v>1916</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35">
      <c r="A24" s="83" t="s">
        <v>1917</v>
      </c>
      <c r="B24" s="88" t="s">
        <v>1918</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35">
      <c r="A25" s="83" t="s">
        <v>1919</v>
      </c>
      <c r="B25" s="88" t="s">
        <v>1920</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35">
      <c r="A26" s="83" t="s">
        <v>1921</v>
      </c>
      <c r="B26" s="88" t="s">
        <v>1922</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35">
      <c r="A27" s="83" t="s">
        <v>1923</v>
      </c>
      <c r="B27" s="88" t="s">
        <v>1924</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35">
      <c r="A28" s="83" t="s">
        <v>1925</v>
      </c>
      <c r="B28" s="88" t="s">
        <v>1926</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35">
      <c r="B29" s="35" t="s">
        <v>1927</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35">
      <c r="A30" s="83" t="s">
        <v>1928</v>
      </c>
      <c r="B30" s="88" t="s">
        <v>1908</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35">
      <c r="A31" s="83" t="s">
        <v>1929</v>
      </c>
      <c r="B31" s="88" t="s">
        <v>1910</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35">
      <c r="A32" s="83" t="s">
        <v>1930</v>
      </c>
      <c r="B32" s="88" t="s">
        <v>1912</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35">
      <c r="A33" s="83" t="s">
        <v>1931</v>
      </c>
      <c r="B33" s="88" t="s">
        <v>1914</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35">
      <c r="A34" s="83" t="s">
        <v>1932</v>
      </c>
      <c r="B34" s="88" t="s">
        <v>1916</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35">
      <c r="A35" s="83" t="s">
        <v>1933</v>
      </c>
      <c r="B35" s="88" t="s">
        <v>1918</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35">
      <c r="A36" s="83" t="s">
        <v>1934</v>
      </c>
      <c r="B36" s="88" t="s">
        <v>1920</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35">
      <c r="A37" s="83" t="s">
        <v>1935</v>
      </c>
      <c r="B37" s="88" t="s">
        <v>1922</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35">
      <c r="A38" s="83" t="s">
        <v>1936</v>
      </c>
      <c r="B38" s="88" t="s">
        <v>1924</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35">
      <c r="A39" s="83" t="s">
        <v>1937</v>
      </c>
      <c r="B39" s="88" t="s">
        <v>1938</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35">
      <c r="B40" s="35" t="s">
        <v>1939</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35">
      <c r="A41" s="83" t="s">
        <v>1940</v>
      </c>
      <c r="B41" s="88" t="s">
        <v>1908</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35">
      <c r="A42" s="83" t="s">
        <v>1941</v>
      </c>
      <c r="B42" s="88" t="s">
        <v>1910</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35">
      <c r="A43" s="83" t="s">
        <v>1942</v>
      </c>
      <c r="B43" s="88" t="s">
        <v>1912</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35">
      <c r="A44" s="83" t="s">
        <v>1943</v>
      </c>
      <c r="B44" s="88" t="s">
        <v>1914</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35">
      <c r="A45" s="83" t="s">
        <v>1944</v>
      </c>
      <c r="B45" s="88" t="s">
        <v>1916</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35">
      <c r="A46" s="83" t="s">
        <v>1945</v>
      </c>
      <c r="B46" s="88" t="s">
        <v>1918</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35">
      <c r="A47" s="83" t="s">
        <v>1946</v>
      </c>
      <c r="B47" s="88" t="s">
        <v>1920</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35">
      <c r="A48" s="83" t="s">
        <v>1947</v>
      </c>
      <c r="B48" s="88" t="s">
        <v>1922</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35">
      <c r="A49" s="83" t="s">
        <v>1948</v>
      </c>
      <c r="B49" s="88" t="s">
        <v>1924</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35">
      <c r="A50" s="83" t="s">
        <v>1949</v>
      </c>
      <c r="B50" s="88" t="s">
        <v>1950</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35">
      <c r="A51" s="83" t="s">
        <v>1951</v>
      </c>
      <c r="B51" s="35" t="s">
        <v>1952</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3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35">
      <c r="B53" s="35" t="s">
        <v>1953</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35">
      <c r="B54" s="35" t="s">
        <v>1906</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35">
      <c r="A55" s="83" t="s">
        <v>1954</v>
      </c>
      <c r="B55" s="88" t="s">
        <v>1908</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35">
      <c r="A56" s="83" t="s">
        <v>1955</v>
      </c>
      <c r="B56" s="88" t="s">
        <v>1910</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35">
      <c r="A57" s="83" t="s">
        <v>1956</v>
      </c>
      <c r="B57" s="88" t="s">
        <v>1912</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35">
      <c r="A58" s="83" t="s">
        <v>1957</v>
      </c>
      <c r="B58" s="88" t="s">
        <v>1914</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35">
      <c r="A59" s="83" t="s">
        <v>1958</v>
      </c>
      <c r="B59" s="88" t="s">
        <v>1916</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35">
      <c r="A60" s="83" t="s">
        <v>1959</v>
      </c>
      <c r="B60" s="88" t="s">
        <v>1918</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35">
      <c r="A61" s="83" t="s">
        <v>1960</v>
      </c>
      <c r="B61" s="88" t="s">
        <v>1920</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35">
      <c r="A62" s="83" t="s">
        <v>1961</v>
      </c>
      <c r="B62" s="88" t="s">
        <v>1922</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35">
      <c r="A63" s="83" t="s">
        <v>1962</v>
      </c>
      <c r="B63" s="88" t="s">
        <v>1924</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35">
      <c r="A64" s="83" t="s">
        <v>1963</v>
      </c>
      <c r="B64" s="88" t="s">
        <v>1926</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35">
      <c r="B65" s="35" t="s">
        <v>1927</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35">
      <c r="A66" s="83" t="s">
        <v>1964</v>
      </c>
      <c r="B66" s="88" t="s">
        <v>1908</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35">
      <c r="A67" s="83" t="s">
        <v>1965</v>
      </c>
      <c r="B67" s="88" t="s">
        <v>1910</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35">
      <c r="A68" s="83" t="s">
        <v>1966</v>
      </c>
      <c r="B68" s="88" t="s">
        <v>1912</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35">
      <c r="A69" s="83" t="s">
        <v>1967</v>
      </c>
      <c r="B69" s="88" t="s">
        <v>1914</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35">
      <c r="A70" s="83" t="s">
        <v>1968</v>
      </c>
      <c r="B70" s="88" t="s">
        <v>1916</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35">
      <c r="A71" s="83" t="s">
        <v>1969</v>
      </c>
      <c r="B71" s="88" t="s">
        <v>1918</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35">
      <c r="A72" s="83" t="s">
        <v>1970</v>
      </c>
      <c r="B72" s="88" t="s">
        <v>1920</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35">
      <c r="A73" s="83" t="s">
        <v>1971</v>
      </c>
      <c r="B73" s="88" t="s">
        <v>1922</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35">
      <c r="A74" s="83" t="s">
        <v>1972</v>
      </c>
      <c r="B74" s="88" t="s">
        <v>1924</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35">
      <c r="A75" s="83" t="s">
        <v>1973</v>
      </c>
      <c r="B75" s="88" t="s">
        <v>1938</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35">
      <c r="B76" s="35" t="s">
        <v>1939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35">
      <c r="A77" s="83" t="s">
        <v>1974</v>
      </c>
      <c r="B77" s="88" t="s">
        <v>1908</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35">
      <c r="A78" s="83" t="s">
        <v>1975</v>
      </c>
      <c r="B78" s="88" t="s">
        <v>1910</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35">
      <c r="A79" s="83" t="s">
        <v>1976</v>
      </c>
      <c r="B79" s="88" t="s">
        <v>1912</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35">
      <c r="A80" s="83" t="s">
        <v>1977</v>
      </c>
      <c r="B80" s="88" t="s">
        <v>1914</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35">
      <c r="A81" s="83" t="s">
        <v>1978</v>
      </c>
      <c r="B81" s="88" t="s">
        <v>1916</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35">
      <c r="A82" s="83" t="s">
        <v>1979</v>
      </c>
      <c r="B82" s="88" t="s">
        <v>1918</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35">
      <c r="A83" s="83" t="s">
        <v>1980</v>
      </c>
      <c r="B83" s="88" t="s">
        <v>1920</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35">
      <c r="A84" s="83" t="s">
        <v>1981</v>
      </c>
      <c r="B84" s="88" t="s">
        <v>1922</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35">
      <c r="A85" s="83" t="s">
        <v>1982</v>
      </c>
      <c r="B85" s="88" t="s">
        <v>1924</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35">
      <c r="A86" s="83" t="s">
        <v>1983</v>
      </c>
      <c r="B86" s="88" t="s">
        <v>1950</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35">
      <c r="B87" s="35" t="s">
        <v>1984</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35">
      <c r="A88" s="83" t="s">
        <v>1985</v>
      </c>
      <c r="B88" s="88" t="s">
        <v>1908</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35">
      <c r="A89" s="83" t="s">
        <v>1986</v>
      </c>
      <c r="B89" s="88" t="s">
        <v>1910</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35">
      <c r="A90" s="83" t="s">
        <v>1987</v>
      </c>
      <c r="B90" s="88" t="s">
        <v>1912</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35">
      <c r="A91" s="83" t="s">
        <v>1988</v>
      </c>
      <c r="B91" s="88" t="s">
        <v>1914</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35">
      <c r="A92" s="83" t="s">
        <v>1989</v>
      </c>
      <c r="B92" s="88" t="s">
        <v>1916</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35">
      <c r="A93" s="83" t="s">
        <v>1990</v>
      </c>
      <c r="B93" s="88" t="s">
        <v>1918</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35">
      <c r="A94" s="83" t="s">
        <v>1991</v>
      </c>
      <c r="B94" s="88" t="s">
        <v>1920</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35">
      <c r="A95" s="83" t="s">
        <v>1992</v>
      </c>
      <c r="B95" s="88" t="s">
        <v>1922</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35">
      <c r="A96" s="83" t="s">
        <v>1993</v>
      </c>
      <c r="B96" s="88" t="s">
        <v>1924</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35">
      <c r="A97" s="83" t="s">
        <v>1994</v>
      </c>
      <c r="B97" s="35" t="s">
        <v>1995</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3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35">
      <c r="B99" s="35" t="s">
        <v>1996</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35">
      <c r="B100" s="35" t="s">
        <v>1906</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35">
      <c r="A101" s="83" t="s">
        <v>1997</v>
      </c>
      <c r="B101" s="88" t="s">
        <v>1908</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35">
      <c r="A102" s="83" t="s">
        <v>1998</v>
      </c>
      <c r="B102" s="88" t="s">
        <v>1910</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35">
      <c r="A103" s="83" t="s">
        <v>1999</v>
      </c>
      <c r="B103" s="88" t="s">
        <v>1912</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35">
      <c r="A104" s="83" t="s">
        <v>2000</v>
      </c>
      <c r="B104" s="88" t="s">
        <v>1914</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35">
      <c r="A105" s="83" t="s">
        <v>2001</v>
      </c>
      <c r="B105" s="88" t="s">
        <v>1916</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35">
      <c r="A106" s="83" t="s">
        <v>2002</v>
      </c>
      <c r="B106" s="88" t="s">
        <v>1918</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35">
      <c r="A107" s="83" t="s">
        <v>2003</v>
      </c>
      <c r="B107" s="88" t="s">
        <v>1920</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35">
      <c r="A108" s="83" t="s">
        <v>2004</v>
      </c>
      <c r="B108" s="88" t="s">
        <v>1922</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35">
      <c r="A109" s="83" t="s">
        <v>2005</v>
      </c>
      <c r="B109" s="88" t="s">
        <v>1924</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35">
      <c r="A110" s="83" t="s">
        <v>2006</v>
      </c>
      <c r="B110" s="88" t="s">
        <v>2007</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35">
      <c r="B111" s="35" t="s">
        <v>1927</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35">
      <c r="A112" s="83" t="s">
        <v>2008</v>
      </c>
      <c r="B112" s="88" t="s">
        <v>1908</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35">
      <c r="A113" s="83" t="s">
        <v>2009</v>
      </c>
      <c r="B113" s="88" t="s">
        <v>1910</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35">
      <c r="A114" s="83" t="s">
        <v>2010</v>
      </c>
      <c r="B114" s="88" t="s">
        <v>1912</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35">
      <c r="A115" s="83" t="s">
        <v>2011</v>
      </c>
      <c r="B115" s="88" t="s">
        <v>1914</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35">
      <c r="A116" s="83" t="s">
        <v>2012</v>
      </c>
      <c r="B116" s="88" t="s">
        <v>1916</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35">
      <c r="A117" s="83" t="s">
        <v>2013</v>
      </c>
      <c r="B117" s="88" t="s">
        <v>1918</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35">
      <c r="A118" s="83" t="s">
        <v>2014</v>
      </c>
      <c r="B118" s="88" t="s">
        <v>1920</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35">
      <c r="A119" s="83" t="s">
        <v>2015</v>
      </c>
      <c r="B119" s="88" t="s">
        <v>1922</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35">
      <c r="A120" s="83" t="s">
        <v>2016</v>
      </c>
      <c r="B120" s="88" t="s">
        <v>1924</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35">
      <c r="A121" s="83" t="s">
        <v>2017</v>
      </c>
      <c r="B121" s="88" t="s">
        <v>2018</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35">
      <c r="B122" s="35" t="s">
        <v>1939</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35">
      <c r="A123" s="83" t="s">
        <v>2019</v>
      </c>
      <c r="B123" s="88" t="s">
        <v>1908</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35">
      <c r="A124" s="83" t="s">
        <v>2020</v>
      </c>
      <c r="B124" s="88" t="s">
        <v>1910</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35">
      <c r="A125" s="83" t="s">
        <v>2021</v>
      </c>
      <c r="B125" s="88" t="s">
        <v>1912</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35">
      <c r="A126" s="83" t="s">
        <v>2022</v>
      </c>
      <c r="B126" s="88" t="s">
        <v>1914</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35">
      <c r="A127" s="83" t="s">
        <v>2023</v>
      </c>
      <c r="B127" s="88" t="s">
        <v>1916</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35">
      <c r="A128" s="83" t="s">
        <v>2024</v>
      </c>
      <c r="B128" s="88" t="s">
        <v>1918</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35">
      <c r="A129" s="83" t="s">
        <v>2025</v>
      </c>
      <c r="B129" s="88" t="s">
        <v>1920</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35">
      <c r="A130" s="83" t="s">
        <v>2026</v>
      </c>
      <c r="B130" s="88" t="s">
        <v>1922</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35">
      <c r="A131" s="83" t="s">
        <v>2027</v>
      </c>
      <c r="B131" s="88" t="s">
        <v>1924</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35">
      <c r="A132" s="83" t="s">
        <v>2028</v>
      </c>
      <c r="B132" s="88" t="s">
        <v>2029</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35">
      <c r="A133" s="83" t="s">
        <v>2030</v>
      </c>
      <c r="B133" s="35" t="s">
        <v>2031</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3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35">
      <c r="B135" s="35" t="s">
        <v>2032</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35">
      <c r="B136" s="35" t="s">
        <v>1906</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35">
      <c r="A137" s="83" t="s">
        <v>2033</v>
      </c>
      <c r="B137" s="88" t="s">
        <v>1908</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35">
      <c r="A138" s="83" t="s">
        <v>2034</v>
      </c>
      <c r="B138" s="88" t="s">
        <v>1910</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35">
      <c r="A139" s="83" t="s">
        <v>2035</v>
      </c>
      <c r="B139" s="88" t="s">
        <v>1912</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35">
      <c r="A140" s="83" t="s">
        <v>2036</v>
      </c>
      <c r="B140" s="88" t="s">
        <v>1914</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35">
      <c r="A141" s="83" t="s">
        <v>2037</v>
      </c>
      <c r="B141" s="88" t="s">
        <v>1916</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35">
      <c r="A142" s="83" t="s">
        <v>2038</v>
      </c>
      <c r="B142" s="88" t="s">
        <v>1918</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35">
      <c r="A143" s="83" t="s">
        <v>2039</v>
      </c>
      <c r="B143" s="88" t="s">
        <v>1920</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35">
      <c r="A144" s="83" t="s">
        <v>2040</v>
      </c>
      <c r="B144" s="88" t="s">
        <v>1922</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35">
      <c r="A145" s="83" t="s">
        <v>2041</v>
      </c>
      <c r="B145" s="88" t="s">
        <v>1924</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35">
      <c r="A146" s="83" t="s">
        <v>2042</v>
      </c>
      <c r="B146" s="88" t="s">
        <v>1926</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35">
      <c r="B147" s="35" t="s">
        <v>1927</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35">
      <c r="A148" s="83" t="s">
        <v>2043</v>
      </c>
      <c r="B148" s="88" t="s">
        <v>1908</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35">
      <c r="A149" s="83" t="s">
        <v>2044</v>
      </c>
      <c r="B149" s="88" t="s">
        <v>1910</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35">
      <c r="A150" s="83" t="s">
        <v>2045</v>
      </c>
      <c r="B150" s="88" t="s">
        <v>1912</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35">
      <c r="A151" s="83" t="s">
        <v>2046</v>
      </c>
      <c r="B151" s="88" t="s">
        <v>1914</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35">
      <c r="A152" s="83" t="s">
        <v>2047</v>
      </c>
      <c r="B152" s="88" t="s">
        <v>1916</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35">
      <c r="A153" s="83" t="s">
        <v>2048</v>
      </c>
      <c r="B153" s="88" t="s">
        <v>1918</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35">
      <c r="A154" s="83" t="s">
        <v>2049</v>
      </c>
      <c r="B154" s="88" t="s">
        <v>1920</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35">
      <c r="A155" s="83" t="s">
        <v>2050</v>
      </c>
      <c r="B155" s="88" t="s">
        <v>1922</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35">
      <c r="A156" s="83" t="s">
        <v>2051</v>
      </c>
      <c r="B156" s="88" t="s">
        <v>1924</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35">
      <c r="A157" s="83" t="s">
        <v>2052</v>
      </c>
      <c r="B157" s="88" t="s">
        <v>1938</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35">
      <c r="B158" s="35" t="s">
        <v>1939</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35">
      <c r="A159" s="83" t="s">
        <v>2053</v>
      </c>
      <c r="B159" s="88" t="s">
        <v>1908</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35">
      <c r="A160" s="83" t="s">
        <v>2054</v>
      </c>
      <c r="B160" s="88" t="s">
        <v>1910</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35">
      <c r="A161" s="83" t="s">
        <v>2055</v>
      </c>
      <c r="B161" s="88" t="s">
        <v>1912</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35">
      <c r="A162" s="83" t="s">
        <v>2056</v>
      </c>
      <c r="B162" s="88" t="s">
        <v>1914</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35">
      <c r="A163" s="83" t="s">
        <v>2057</v>
      </c>
      <c r="B163" s="88" t="s">
        <v>1916</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35">
      <c r="A164" s="83" t="s">
        <v>2058</v>
      </c>
      <c r="B164" s="88" t="s">
        <v>1918</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35">
      <c r="A165" s="83" t="s">
        <v>2059</v>
      </c>
      <c r="B165" s="88" t="s">
        <v>1920</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35">
      <c r="A166" s="83" t="s">
        <v>2060</v>
      </c>
      <c r="B166" s="88" t="s">
        <v>1922</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35">
      <c r="A167" s="83" t="s">
        <v>2061</v>
      </c>
      <c r="B167" s="88" t="s">
        <v>1924</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35">
      <c r="A168" s="83" t="s">
        <v>2062</v>
      </c>
      <c r="B168" s="88" t="s">
        <v>1950</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35">
      <c r="A169" s="83" t="s">
        <v>2063</v>
      </c>
      <c r="B169" s="35" t="s">
        <v>2064</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3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35">
      <c r="B171" s="35" t="s">
        <v>2065</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3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35">
      <c r="B173" s="35" t="s">
        <v>1996</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35">
      <c r="B174" s="35" t="s">
        <v>1906</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35">
      <c r="A175" s="83" t="s">
        <v>2066</v>
      </c>
      <c r="B175" s="88" t="s">
        <v>1908</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35">
      <c r="A176" s="83" t="s">
        <v>2067</v>
      </c>
      <c r="B176" s="88" t="s">
        <v>1910</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35">
      <c r="A177" s="83" t="s">
        <v>2068</v>
      </c>
      <c r="B177" s="88" t="s">
        <v>1912</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35">
      <c r="A178" s="83" t="s">
        <v>2069</v>
      </c>
      <c r="B178" s="88" t="s">
        <v>1914</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35">
      <c r="A179" s="83" t="s">
        <v>2070</v>
      </c>
      <c r="B179" s="88" t="s">
        <v>1916</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35">
      <c r="A180" s="83" t="s">
        <v>2071</v>
      </c>
      <c r="B180" s="88" t="s">
        <v>1918</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35">
      <c r="A181" s="83" t="s">
        <v>2072</v>
      </c>
      <c r="B181" s="88" t="s">
        <v>1920</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35">
      <c r="A182" s="83" t="s">
        <v>2073</v>
      </c>
      <c r="B182" s="88" t="s">
        <v>1922</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35">
      <c r="A183" s="83" t="s">
        <v>2074</v>
      </c>
      <c r="B183" s="88" t="s">
        <v>1924</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35">
      <c r="A184" s="83" t="s">
        <v>2075</v>
      </c>
      <c r="B184" s="88" t="s">
        <v>2007</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35">
      <c r="B185" s="35" t="s">
        <v>1927</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35">
      <c r="A186" s="83" t="s">
        <v>2076</v>
      </c>
      <c r="B186" s="88" t="s">
        <v>1908</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35">
      <c r="A187" s="83" t="s">
        <v>2077</v>
      </c>
      <c r="B187" s="88" t="s">
        <v>1910</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35">
      <c r="A188" s="83" t="s">
        <v>2078</v>
      </c>
      <c r="B188" s="88" t="s">
        <v>1912</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35">
      <c r="A189" s="83" t="s">
        <v>2079</v>
      </c>
      <c r="B189" s="88" t="s">
        <v>1914</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35">
      <c r="A190" s="83" t="s">
        <v>2080</v>
      </c>
      <c r="B190" s="88" t="s">
        <v>1916</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35">
      <c r="A191" s="83" t="s">
        <v>2081</v>
      </c>
      <c r="B191" s="88" t="s">
        <v>1918</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35">
      <c r="A192" s="83" t="s">
        <v>2082</v>
      </c>
      <c r="B192" s="88" t="s">
        <v>1920</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35">
      <c r="A193" s="83" t="s">
        <v>2083</v>
      </c>
      <c r="B193" s="88" t="s">
        <v>1922</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35">
      <c r="A194" s="83" t="s">
        <v>2084</v>
      </c>
      <c r="B194" s="88" t="s">
        <v>1924</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35">
      <c r="A195" s="83" t="s">
        <v>2085</v>
      </c>
      <c r="B195" s="88" t="s">
        <v>2018</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35">
      <c r="B196" s="35" t="s">
        <v>1939</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35">
      <c r="A197" s="83" t="s">
        <v>2086</v>
      </c>
      <c r="B197" s="88" t="s">
        <v>1908</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35">
      <c r="A198" s="83" t="s">
        <v>2087</v>
      </c>
      <c r="B198" s="88" t="s">
        <v>1910</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35">
      <c r="A199" s="83" t="s">
        <v>2088</v>
      </c>
      <c r="B199" s="88" t="s">
        <v>1912</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35">
      <c r="A200" s="83" t="s">
        <v>2089</v>
      </c>
      <c r="B200" s="88" t="s">
        <v>1914</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35">
      <c r="A201" s="83" t="s">
        <v>2090</v>
      </c>
      <c r="B201" s="88" t="s">
        <v>1916</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35">
      <c r="A202" s="83" t="s">
        <v>2091</v>
      </c>
      <c r="B202" s="88" t="s">
        <v>1918</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35">
      <c r="A203" s="83" t="s">
        <v>2092</v>
      </c>
      <c r="B203" s="88" t="s">
        <v>1920</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35">
      <c r="A204" s="83" t="s">
        <v>2093</v>
      </c>
      <c r="B204" s="88" t="s">
        <v>1922</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35">
      <c r="A205" s="83" t="s">
        <v>2094</v>
      </c>
      <c r="B205" s="88" t="s">
        <v>1924</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35">
      <c r="A206" s="83" t="s">
        <v>2095</v>
      </c>
      <c r="B206" s="88" t="s">
        <v>2029</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35">
      <c r="A207" s="83" t="s">
        <v>2096</v>
      </c>
      <c r="B207" s="35" t="s">
        <v>2031</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3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35">
      <c r="B209" s="35" t="s">
        <v>2097</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35">
      <c r="B210" s="35" t="s">
        <v>1906</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35">
      <c r="A211" s="83" t="s">
        <v>2098</v>
      </c>
      <c r="B211" s="88" t="s">
        <v>1908</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35">
      <c r="A212" s="83" t="s">
        <v>2099</v>
      </c>
      <c r="B212" s="88" t="s">
        <v>1910</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35">
      <c r="A213" s="83" t="s">
        <v>2100</v>
      </c>
      <c r="B213" s="88" t="s">
        <v>1912</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35">
      <c r="A214" s="83" t="s">
        <v>2101</v>
      </c>
      <c r="B214" s="88" t="s">
        <v>1914</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35">
      <c r="A215" s="83" t="s">
        <v>2102</v>
      </c>
      <c r="B215" s="88" t="s">
        <v>1916</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35">
      <c r="A216" s="83" t="s">
        <v>2103</v>
      </c>
      <c r="B216" s="88" t="s">
        <v>1918</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35">
      <c r="A217" s="83" t="s">
        <v>2104</v>
      </c>
      <c r="B217" s="88" t="s">
        <v>1920</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35">
      <c r="A218" s="83" t="s">
        <v>2105</v>
      </c>
      <c r="B218" s="88" t="s">
        <v>1922</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35">
      <c r="A219" s="83" t="s">
        <v>2106</v>
      </c>
      <c r="B219" s="88" t="s">
        <v>1924</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35">
      <c r="A220" s="83" t="s">
        <v>2107</v>
      </c>
      <c r="B220" s="88" t="s">
        <v>1926</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35">
      <c r="B221" s="35" t="s">
        <v>1927</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35">
      <c r="A222" s="83" t="s">
        <v>2108</v>
      </c>
      <c r="B222" s="88" t="s">
        <v>1908</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35">
      <c r="A223" s="83" t="s">
        <v>2109</v>
      </c>
      <c r="B223" s="88" t="s">
        <v>1910</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35">
      <c r="A224" s="83" t="s">
        <v>2110</v>
      </c>
      <c r="B224" s="88" t="s">
        <v>1912</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35">
      <c r="A225" s="83" t="s">
        <v>2111</v>
      </c>
      <c r="B225" s="88" t="s">
        <v>1914</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35">
      <c r="A226" s="83" t="s">
        <v>2112</v>
      </c>
      <c r="B226" s="88" t="s">
        <v>1916</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35">
      <c r="A227" s="83" t="s">
        <v>2113</v>
      </c>
      <c r="B227" s="88" t="s">
        <v>1918</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35">
      <c r="A228" s="83" t="s">
        <v>2114</v>
      </c>
      <c r="B228" s="88" t="s">
        <v>1920</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35">
      <c r="A229" s="83" t="s">
        <v>2115</v>
      </c>
      <c r="B229" s="88" t="s">
        <v>1922</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35">
      <c r="A230" s="83" t="s">
        <v>2116</v>
      </c>
      <c r="B230" s="88" t="s">
        <v>1924</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35">
      <c r="A231" s="83" t="s">
        <v>2117</v>
      </c>
      <c r="B231" s="88" t="s">
        <v>1938</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35">
      <c r="B232" s="35" t="s">
        <v>1939</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35">
      <c r="A233" s="83" t="s">
        <v>2118</v>
      </c>
      <c r="B233" s="88" t="s">
        <v>1908</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35">
      <c r="A234" s="83" t="s">
        <v>2119</v>
      </c>
      <c r="B234" s="88" t="s">
        <v>1910</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35">
      <c r="A235" s="83" t="s">
        <v>2120</v>
      </c>
      <c r="B235" s="88" t="s">
        <v>1912</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35">
      <c r="A236" s="83" t="s">
        <v>2121</v>
      </c>
      <c r="B236" s="88" t="s">
        <v>1914</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35">
      <c r="A237" s="83" t="s">
        <v>2122</v>
      </c>
      <c r="B237" s="88" t="s">
        <v>1916</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35">
      <c r="A238" s="83" t="s">
        <v>2123</v>
      </c>
      <c r="B238" s="88" t="s">
        <v>1918</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35">
      <c r="A239" s="83" t="s">
        <v>2124</v>
      </c>
      <c r="B239" s="88" t="s">
        <v>1920</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35">
      <c r="A240" s="83" t="s">
        <v>2125</v>
      </c>
      <c r="B240" s="88" t="s">
        <v>1922</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35">
      <c r="A241" s="83" t="s">
        <v>2126</v>
      </c>
      <c r="B241" s="88" t="s">
        <v>1924</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35">
      <c r="A242" s="83" t="s">
        <v>2127</v>
      </c>
      <c r="B242" s="88" t="s">
        <v>1950</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35">
      <c r="A243" s="83" t="s">
        <v>2128</v>
      </c>
      <c r="B243" s="35" t="s">
        <v>2129</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3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3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3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35">
      <c r="B247" s="35" t="s">
        <v>2130</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35">
      <c r="A248" s="83" t="s">
        <v>2131</v>
      </c>
      <c r="B248" s="88" t="s">
        <v>2132</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35">
      <c r="A249" s="83" t="s">
        <v>2133</v>
      </c>
      <c r="B249" s="88" t="s">
        <v>2134</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35">
      <c r="B250" s="35" t="s">
        <v>2135</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35">
      <c r="A251" s="83" t="s">
        <v>2136</v>
      </c>
      <c r="B251" s="88" t="s">
        <v>2137</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35">
      <c r="A252" s="83" t="s">
        <v>2138</v>
      </c>
      <c r="B252" s="88" t="s">
        <v>2139</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35">
      <c r="A253" s="83" t="s">
        <v>2140</v>
      </c>
      <c r="B253" s="88" t="s">
        <v>2141</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35">
      <c r="A254" s="83" t="s">
        <v>2142</v>
      </c>
      <c r="B254" s="88" t="s">
        <v>2143</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3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35">
      <c r="B256" s="35" t="s">
        <v>2144</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35">
      <c r="A257" s="83" t="s">
        <v>2145</v>
      </c>
      <c r="B257" s="88" t="s">
        <v>2146</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35">
      <c r="A258" s="83" t="s">
        <v>2147</v>
      </c>
      <c r="B258" s="88" t="s">
        <v>2134</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35">
      <c r="B259" s="35" t="s">
        <v>2135</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35">
      <c r="A260" s="83" t="s">
        <v>2148</v>
      </c>
      <c r="B260" s="88" t="s">
        <v>2137</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35">
      <c r="A261" s="83" t="s">
        <v>2149</v>
      </c>
      <c r="B261" s="88" t="s">
        <v>2139</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35">
      <c r="A262" s="83" t="s">
        <v>2150</v>
      </c>
      <c r="B262" s="88" t="s">
        <v>2141</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35">
      <c r="A263" s="83" t="s">
        <v>2151</v>
      </c>
      <c r="B263" s="88" t="s">
        <v>2143</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3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35">
      <c r="B265" s="35" t="s">
        <v>2152</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35">
      <c r="A266" s="83" t="s">
        <v>2153</v>
      </c>
      <c r="B266" s="88" t="s">
        <v>2154</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35">
      <c r="A267" s="83" t="s">
        <v>2155</v>
      </c>
      <c r="B267" s="88" t="s">
        <v>2156</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35">
      <c r="A268" s="83" t="s">
        <v>2157</v>
      </c>
      <c r="B268" s="88" t="s">
        <v>2158</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35">
      <c r="B269" s="35" t="s">
        <v>2135</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35">
      <c r="A270" s="83" t="s">
        <v>2159</v>
      </c>
      <c r="B270" s="88" t="s">
        <v>2137</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35">
      <c r="A271" s="83" t="s">
        <v>2160</v>
      </c>
      <c r="B271" s="88" t="s">
        <v>2139</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35">
      <c r="A272" s="83" t="s">
        <v>2161</v>
      </c>
      <c r="B272" s="88" t="s">
        <v>2141</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35">
      <c r="A273" s="83" t="s">
        <v>2162</v>
      </c>
      <c r="B273" s="88" t="s">
        <v>2143</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4"/>
    <row r="275" spans="1:34" ht="12" customHeight="1" x14ac:dyDescent="0.35">
      <c r="B275" s="94" t="s">
        <v>2163</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35">
      <c r="B276" s="91" t="s">
        <v>2164</v>
      </c>
    </row>
    <row r="277" spans="1:34" ht="12" customHeight="1" x14ac:dyDescent="0.35">
      <c r="B277" s="91" t="s">
        <v>2165</v>
      </c>
    </row>
    <row r="278" spans="1:34" ht="12" customHeight="1" x14ac:dyDescent="0.35">
      <c r="B278" s="91" t="s">
        <v>1630</v>
      </c>
    </row>
    <row r="279" spans="1:34" ht="12" customHeight="1" x14ac:dyDescent="0.35">
      <c r="B279" s="91" t="s">
        <v>2166</v>
      </c>
    </row>
    <row r="280" spans="1:34" ht="12" customHeight="1" x14ac:dyDescent="0.35">
      <c r="B280" s="91" t="s">
        <v>2167</v>
      </c>
    </row>
    <row r="281" spans="1:34" ht="12" customHeight="1" x14ac:dyDescent="0.35">
      <c r="B281" s="91" t="s">
        <v>2168</v>
      </c>
    </row>
    <row r="282" spans="1:34" ht="12" customHeight="1" x14ac:dyDescent="0.35">
      <c r="B282" s="91" t="s">
        <v>2169</v>
      </c>
    </row>
    <row r="283" spans="1:34" ht="12" customHeight="1" x14ac:dyDescent="0.35"/>
    <row r="284" spans="1:34" ht="12" customHeight="1" x14ac:dyDescent="0.35"/>
    <row r="285" spans="1:34" ht="12" customHeight="1" x14ac:dyDescent="0.35"/>
    <row r="286" spans="1:34" ht="12" customHeight="1" x14ac:dyDescent="0.35"/>
    <row r="287" spans="1:34" ht="12" customHeight="1" x14ac:dyDescent="0.35"/>
    <row r="288" spans="1:34"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ht="12" customHeight="1" x14ac:dyDescent="0.35"/>
    <row r="450" ht="15" customHeight="1" x14ac:dyDescent="0.35"/>
    <row r="451"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ht="15" customHeight="1" x14ac:dyDescent="0.35"/>
    <row r="546" ht="15" customHeight="1" x14ac:dyDescent="0.35"/>
    <row r="547" ht="15" customHeight="1" x14ac:dyDescent="0.35"/>
    <row r="548" ht="15" customHeight="1" x14ac:dyDescent="0.35"/>
    <row r="549" ht="15" customHeight="1" x14ac:dyDescent="0.35"/>
    <row r="550" ht="15" customHeight="1" x14ac:dyDescent="0.35"/>
    <row r="551" ht="15" customHeight="1" x14ac:dyDescent="0.35"/>
    <row r="552" ht="12" customHeight="1" x14ac:dyDescent="0.35"/>
    <row r="553" ht="15" customHeight="1" x14ac:dyDescent="0.35"/>
    <row r="554" ht="12" customHeight="1" x14ac:dyDescent="0.35"/>
    <row r="555" ht="15" customHeight="1" x14ac:dyDescent="0.35"/>
    <row r="556" ht="15" customHeight="1" x14ac:dyDescent="0.35"/>
    <row r="557" ht="15" customHeight="1" x14ac:dyDescent="0.35"/>
    <row r="558" ht="15" customHeight="1" x14ac:dyDescent="0.35"/>
    <row r="559" ht="15" customHeight="1" x14ac:dyDescent="0.35"/>
    <row r="560"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ht="12" customHeight="1" x14ac:dyDescent="0.35"/>
    <row r="626" ht="15" customHeight="1" x14ac:dyDescent="0.35"/>
    <row r="627" ht="12" customHeight="1" x14ac:dyDescent="0.35"/>
    <row r="628" ht="15" customHeight="1" x14ac:dyDescent="0.35"/>
    <row r="629" ht="15" customHeight="1" x14ac:dyDescent="0.35"/>
    <row r="630" ht="12" customHeight="1" x14ac:dyDescent="0.35"/>
    <row r="631" ht="15" customHeight="1" x14ac:dyDescent="0.35"/>
    <row r="632" ht="12" customHeight="1" x14ac:dyDescent="0.35"/>
    <row r="633" ht="12" customHeight="1" x14ac:dyDescent="0.35"/>
    <row r="634" ht="15" customHeight="1" x14ac:dyDescent="0.35"/>
    <row r="635" ht="12" customHeight="1" x14ac:dyDescent="0.35"/>
    <row r="636" ht="15" customHeight="1" x14ac:dyDescent="0.35"/>
    <row r="637" ht="15" customHeight="1" x14ac:dyDescent="0.35"/>
    <row r="638" ht="15" customHeight="1" x14ac:dyDescent="0.35"/>
    <row r="639" ht="15" customHeight="1" x14ac:dyDescent="0.35"/>
    <row r="640"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2"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2" customHeight="1" x14ac:dyDescent="0.35"/>
    <row r="890" ht="12" customHeight="1" x14ac:dyDescent="0.35"/>
    <row r="891" ht="12" customHeight="1" x14ac:dyDescent="0.35"/>
    <row r="892" ht="12" customHeight="1" x14ac:dyDescent="0.35"/>
    <row r="893" ht="12" customHeight="1" x14ac:dyDescent="0.35"/>
    <row r="894" ht="12" customHeight="1" x14ac:dyDescent="0.35"/>
    <row r="895" ht="12" customHeight="1" x14ac:dyDescent="0.35"/>
    <row r="896"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2"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2" customHeight="1" x14ac:dyDescent="0.35"/>
    <row r="1183" ht="12" customHeight="1" x14ac:dyDescent="0.35"/>
    <row r="1184"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ht="15" customHeight="1" x14ac:dyDescent="0.35"/>
    <row r="1266" ht="15" customHeight="1" x14ac:dyDescent="0.35"/>
    <row r="1267" ht="15" customHeight="1" x14ac:dyDescent="0.35"/>
    <row r="1268" ht="15" customHeight="1" x14ac:dyDescent="0.35"/>
    <row r="1269" ht="15" customHeight="1" x14ac:dyDescent="0.35"/>
    <row r="1270" ht="15" customHeight="1" x14ac:dyDescent="0.35"/>
    <row r="1271" ht="15" customHeight="1" x14ac:dyDescent="0.35"/>
    <row r="1272" ht="15" customHeight="1" x14ac:dyDescent="0.35"/>
    <row r="1273" ht="15" customHeight="1" x14ac:dyDescent="0.35"/>
    <row r="1274" ht="15"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5"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5" customHeight="1" x14ac:dyDescent="0.35"/>
    <row r="1481" ht="15" customHeight="1" x14ac:dyDescent="0.35"/>
    <row r="1482" ht="15" customHeight="1" x14ac:dyDescent="0.35"/>
    <row r="1483" ht="15"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5" customHeight="1" x14ac:dyDescent="0.35"/>
    <row r="1714" ht="12" customHeight="1" x14ac:dyDescent="0.35"/>
    <row r="1715" ht="12" customHeight="1" x14ac:dyDescent="0.35"/>
    <row r="1716" ht="12" customHeight="1" x14ac:dyDescent="0.35"/>
    <row r="1717" ht="12" customHeight="1" x14ac:dyDescent="0.35"/>
    <row r="1718" ht="12" customHeight="1" x14ac:dyDescent="0.35"/>
    <row r="1719" ht="12" customHeight="1" x14ac:dyDescent="0.35"/>
    <row r="1720" ht="12" customHeight="1" x14ac:dyDescent="0.35"/>
    <row r="1721" ht="12" customHeight="1" x14ac:dyDescent="0.35"/>
    <row r="1722" ht="12" customHeight="1" x14ac:dyDescent="0.35"/>
    <row r="1723" ht="12" customHeight="1" x14ac:dyDescent="0.35"/>
    <row r="1724" ht="12" customHeight="1" x14ac:dyDescent="0.35"/>
    <row r="1725" ht="15" customHeight="1" x14ac:dyDescent="0.35"/>
    <row r="1726" ht="15" customHeight="1" x14ac:dyDescent="0.35"/>
    <row r="1727" ht="15" customHeight="1" x14ac:dyDescent="0.35"/>
    <row r="1728"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ht="15" customHeight="1" x14ac:dyDescent="0.35"/>
    <row r="1986" ht="15" customHeight="1" x14ac:dyDescent="0.35"/>
    <row r="1987" ht="15" customHeight="1" x14ac:dyDescent="0.35"/>
    <row r="1988" ht="15" customHeight="1" x14ac:dyDescent="0.35"/>
    <row r="1989" ht="15" customHeight="1" x14ac:dyDescent="0.35"/>
    <row r="1990" ht="15" customHeight="1" x14ac:dyDescent="0.35"/>
    <row r="1991" ht="15" customHeight="1" x14ac:dyDescent="0.35"/>
    <row r="1992" ht="15" customHeight="1" x14ac:dyDescent="0.35"/>
    <row r="1993" ht="15" customHeight="1" x14ac:dyDescent="0.35"/>
    <row r="1994" ht="15" customHeight="1" x14ac:dyDescent="0.35"/>
    <row r="1995" ht="15" customHeight="1" x14ac:dyDescent="0.35"/>
    <row r="1996" ht="15" customHeight="1" x14ac:dyDescent="0.35"/>
    <row r="1997" ht="15"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ht="15" customHeight="1" x14ac:dyDescent="0.35"/>
    <row r="2322" ht="15" customHeight="1" x14ac:dyDescent="0.35"/>
    <row r="2323" ht="15" customHeight="1" x14ac:dyDescent="0.35"/>
    <row r="2324" ht="15" customHeight="1" x14ac:dyDescent="0.35"/>
    <row r="2325" ht="15" customHeight="1" x14ac:dyDescent="0.35"/>
    <row r="2326" ht="15"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36"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ht="15" customHeight="1" x14ac:dyDescent="0.35"/>
    <row r="2642" ht="15" customHeight="1" x14ac:dyDescent="0.35"/>
    <row r="2643" ht="15" customHeight="1" x14ac:dyDescent="0.35"/>
    <row r="2644" ht="15" customHeight="1" x14ac:dyDescent="0.35"/>
    <row r="2645" ht="15" customHeight="1" x14ac:dyDescent="0.35"/>
    <row r="2646" ht="15"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ht="15" customHeight="1" x14ac:dyDescent="0.35"/>
    <row r="2962" ht="15" customHeight="1" x14ac:dyDescent="0.35"/>
    <row r="2963" ht="15" customHeight="1" x14ac:dyDescent="0.35"/>
    <row r="2964" ht="15" customHeight="1" x14ac:dyDescent="0.35"/>
    <row r="2965" ht="12" customHeight="1" x14ac:dyDescent="0.35"/>
    <row r="2966" ht="15" customHeight="1" x14ac:dyDescent="0.35"/>
    <row r="2967" ht="15" customHeight="1" x14ac:dyDescent="0.35"/>
    <row r="2968" ht="15" customHeight="1" x14ac:dyDescent="0.35"/>
    <row r="2969" ht="15" customHeight="1" x14ac:dyDescent="0.35"/>
    <row r="2970" ht="15" customHeight="1" x14ac:dyDescent="0.35"/>
    <row r="2971" ht="15" customHeight="1" x14ac:dyDescent="0.35"/>
    <row r="2972" ht="15"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ht="15" customHeight="1" x14ac:dyDescent="0.35"/>
    <row r="3282" ht="15" customHeight="1" x14ac:dyDescent="0.35"/>
    <row r="3283" ht="15" customHeight="1" x14ac:dyDescent="0.35"/>
    <row r="3284" ht="15" customHeight="1" x14ac:dyDescent="0.35"/>
    <row r="3285" ht="15" customHeight="1" x14ac:dyDescent="0.35"/>
    <row r="3286" ht="15" customHeight="1" x14ac:dyDescent="0.35"/>
    <row r="3287" ht="15" customHeight="1" x14ac:dyDescent="0.35"/>
    <row r="3288" ht="15" customHeight="1" x14ac:dyDescent="0.35"/>
    <row r="3289" ht="15" customHeight="1" x14ac:dyDescent="0.35"/>
    <row r="3290" ht="15" customHeight="1" x14ac:dyDescent="0.35"/>
    <row r="3291" ht="15" customHeight="1" x14ac:dyDescent="0.35"/>
    <row r="3292" ht="15" customHeight="1" x14ac:dyDescent="0.35"/>
    <row r="3293" ht="15"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ht="15" customHeight="1" x14ac:dyDescent="0.35"/>
    <row r="3394" ht="15" customHeight="1" x14ac:dyDescent="0.35"/>
    <row r="3395" ht="15" customHeight="1" x14ac:dyDescent="0.35"/>
    <row r="3396" ht="12" customHeight="1" x14ac:dyDescent="0.35"/>
    <row r="3397" ht="15" customHeight="1" x14ac:dyDescent="0.35"/>
    <row r="3398" ht="15" customHeight="1" x14ac:dyDescent="0.35"/>
    <row r="3399" ht="12" customHeight="1" x14ac:dyDescent="0.35"/>
    <row r="3400" ht="15" customHeight="1" x14ac:dyDescent="0.35"/>
    <row r="3401" ht="15" customHeight="1" x14ac:dyDescent="0.35"/>
    <row r="3402" ht="15" customHeight="1" x14ac:dyDescent="0.35"/>
    <row r="3403" ht="15" customHeight="1" x14ac:dyDescent="0.35"/>
    <row r="3404" ht="15" customHeight="1" x14ac:dyDescent="0.35"/>
    <row r="3405" ht="15" customHeight="1" x14ac:dyDescent="0.35"/>
    <row r="3406" ht="15" customHeight="1" x14ac:dyDescent="0.35"/>
    <row r="3407" ht="15" customHeight="1" x14ac:dyDescent="0.35"/>
    <row r="3408"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ht="12" customHeight="1" x14ac:dyDescent="0.35"/>
    <row r="3522" ht="15" customHeight="1" x14ac:dyDescent="0.35"/>
    <row r="3523" ht="15" customHeight="1" x14ac:dyDescent="0.35"/>
    <row r="3524" ht="12" customHeight="1" x14ac:dyDescent="0.35"/>
    <row r="3525" ht="15" customHeight="1" x14ac:dyDescent="0.35"/>
    <row r="3526" ht="15" customHeight="1" x14ac:dyDescent="0.35"/>
    <row r="3527" ht="15" customHeight="1" x14ac:dyDescent="0.35"/>
    <row r="3528" ht="15" customHeight="1" x14ac:dyDescent="0.35"/>
    <row r="3529" ht="15" customHeight="1" x14ac:dyDescent="0.35"/>
    <row r="3530" ht="15" customHeight="1" x14ac:dyDescent="0.35"/>
    <row r="3531" ht="15" customHeight="1" x14ac:dyDescent="0.35"/>
    <row r="3532" ht="15" customHeight="1" x14ac:dyDescent="0.35"/>
    <row r="3533" ht="15" customHeight="1" x14ac:dyDescent="0.35"/>
    <row r="3534" ht="15"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ht="12" customHeight="1" x14ac:dyDescent="0.35"/>
    <row r="3650" ht="15" customHeight="1" x14ac:dyDescent="0.35"/>
    <row r="3651" ht="15" customHeight="1" x14ac:dyDescent="0.35"/>
    <row r="3652" ht="15" customHeight="1" x14ac:dyDescent="0.35"/>
    <row r="3653" ht="15" customHeight="1" x14ac:dyDescent="0.35"/>
    <row r="3654" ht="15" customHeight="1" x14ac:dyDescent="0.35"/>
    <row r="3655" ht="15" customHeight="1" x14ac:dyDescent="0.35"/>
    <row r="3656" ht="15" customHeight="1" x14ac:dyDescent="0.35"/>
    <row r="3657" ht="15" customHeight="1" x14ac:dyDescent="0.35"/>
    <row r="3658" ht="15" customHeight="1" x14ac:dyDescent="0.35"/>
    <row r="3659" ht="15"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ht="15" customHeight="1" x14ac:dyDescent="0.35"/>
    <row r="3778" ht="15" customHeight="1" x14ac:dyDescent="0.35"/>
    <row r="3779" ht="15" customHeight="1" x14ac:dyDescent="0.35"/>
    <row r="3780" ht="15" customHeight="1" x14ac:dyDescent="0.35"/>
    <row r="3781" ht="15" customHeight="1" x14ac:dyDescent="0.35"/>
    <row r="3782" ht="15" customHeight="1" x14ac:dyDescent="0.35"/>
    <row r="3783" ht="15" customHeight="1" x14ac:dyDescent="0.35"/>
    <row r="3784" ht="15"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ht="15" customHeight="1" x14ac:dyDescent="0.35"/>
    <row r="3890" ht="15" customHeight="1" x14ac:dyDescent="0.35"/>
    <row r="3891" ht="15" customHeight="1" x14ac:dyDescent="0.35"/>
    <row r="3892" ht="15" customHeight="1" x14ac:dyDescent="0.35"/>
    <row r="3893" ht="15" customHeight="1" x14ac:dyDescent="0.35"/>
    <row r="3894" ht="15" customHeight="1" x14ac:dyDescent="0.35"/>
    <row r="3895" ht="15" customHeight="1" x14ac:dyDescent="0.35"/>
    <row r="3896" ht="12" customHeight="1" x14ac:dyDescent="0.35"/>
    <row r="3897" ht="15" customHeight="1" x14ac:dyDescent="0.35"/>
    <row r="3898" ht="15" customHeight="1" x14ac:dyDescent="0.35"/>
    <row r="3899" ht="12" customHeight="1" x14ac:dyDescent="0.35"/>
    <row r="3900" ht="15" customHeight="1" x14ac:dyDescent="0.35"/>
    <row r="3901" ht="15" customHeight="1" x14ac:dyDescent="0.35"/>
    <row r="3902" ht="15" customHeight="1" x14ac:dyDescent="0.35"/>
    <row r="3903" ht="15" customHeight="1" x14ac:dyDescent="0.35"/>
    <row r="3904"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ht="15" customHeight="1" x14ac:dyDescent="0.35"/>
    <row r="4018" ht="15" customHeight="1" x14ac:dyDescent="0.35"/>
    <row r="4019" ht="15" customHeight="1" x14ac:dyDescent="0.35"/>
    <row r="4020" ht="15" customHeight="1" x14ac:dyDescent="0.35"/>
    <row r="4021" ht="12" customHeight="1" x14ac:dyDescent="0.35"/>
    <row r="4022" ht="15" customHeight="1" x14ac:dyDescent="0.35"/>
    <row r="4023" ht="15" customHeight="1" x14ac:dyDescent="0.35"/>
    <row r="4024" ht="12" customHeight="1" x14ac:dyDescent="0.35"/>
    <row r="4025" ht="15" customHeight="1" x14ac:dyDescent="0.35"/>
    <row r="4026" ht="15" customHeight="1" x14ac:dyDescent="0.35"/>
    <row r="4027" ht="15" customHeight="1" x14ac:dyDescent="0.35"/>
    <row r="4028" ht="15" customHeight="1" x14ac:dyDescent="0.35"/>
    <row r="4029" ht="15" customHeight="1" x14ac:dyDescent="0.35"/>
    <row r="4030" ht="15" customHeight="1" x14ac:dyDescent="0.35"/>
    <row r="4031" ht="15" customHeight="1" x14ac:dyDescent="0.35"/>
    <row r="40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ht="15" customHeight="1" x14ac:dyDescent="0.35"/>
    <row r="4146" ht="12" customHeight="1" x14ac:dyDescent="0.35"/>
    <row r="4147" ht="15" customHeight="1" x14ac:dyDescent="0.35"/>
    <row r="4148" ht="15" customHeight="1" x14ac:dyDescent="0.35"/>
    <row r="4149" ht="12" customHeight="1" x14ac:dyDescent="0.35"/>
    <row r="4150" ht="15" customHeight="1" x14ac:dyDescent="0.35"/>
    <row r="4151" ht="15" customHeight="1" x14ac:dyDescent="0.35"/>
    <row r="4152" ht="15" customHeight="1" x14ac:dyDescent="0.35"/>
    <row r="4153" ht="15" customHeight="1" x14ac:dyDescent="0.35"/>
    <row r="4154" ht="15" customHeight="1" x14ac:dyDescent="0.35"/>
    <row r="4155" ht="15" customHeight="1" x14ac:dyDescent="0.35"/>
    <row r="4156" ht="15" customHeight="1" x14ac:dyDescent="0.35"/>
    <row r="4157" ht="15" customHeight="1" x14ac:dyDescent="0.35"/>
    <row r="4158" ht="15" customHeight="1" x14ac:dyDescent="0.35"/>
    <row r="4159" ht="15"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ht="15" customHeight="1" x14ac:dyDescent="0.35"/>
    <row r="4274" ht="12" customHeight="1" x14ac:dyDescent="0.35"/>
    <row r="4275" ht="15" customHeight="1" x14ac:dyDescent="0.35"/>
    <row r="4276" ht="15" customHeight="1" x14ac:dyDescent="0.35"/>
    <row r="4277" ht="15" customHeight="1" x14ac:dyDescent="0.35"/>
    <row r="4278" ht="15" customHeight="1" x14ac:dyDescent="0.35"/>
    <row r="4279" ht="15" customHeight="1" x14ac:dyDescent="0.35"/>
    <row r="4280" ht="15" customHeight="1" x14ac:dyDescent="0.35"/>
    <row r="4281" ht="15" customHeight="1" x14ac:dyDescent="0.35"/>
    <row r="4282" ht="15" customHeight="1" x14ac:dyDescent="0.35"/>
    <row r="4283" ht="15" customHeight="1" x14ac:dyDescent="0.35"/>
    <row r="4284" ht="15"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ht="15" customHeight="1" x14ac:dyDescent="0.35"/>
    <row r="4402" ht="15" customHeight="1" x14ac:dyDescent="0.35"/>
    <row r="4403" ht="15" customHeight="1" x14ac:dyDescent="0.35"/>
    <row r="4404" ht="15" customHeight="1" x14ac:dyDescent="0.35"/>
    <row r="4405" ht="15" customHeight="1" x14ac:dyDescent="0.35"/>
    <row r="4406" ht="15" customHeight="1" x14ac:dyDescent="0.35"/>
    <row r="4407" ht="15" customHeight="1" x14ac:dyDescent="0.35"/>
    <row r="4408" ht="15" customHeight="1" x14ac:dyDescent="0.35"/>
    <row r="4409" ht="15" customHeight="1" x14ac:dyDescent="0.3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E10" sqref="E10"/>
    </sheetView>
  </sheetViews>
  <sheetFormatPr defaultColWidth="9.1796875" defaultRowHeight="14.5" x14ac:dyDescent="0.35"/>
  <sheetData>
    <row r="1" spans="1:36" x14ac:dyDescent="0.35">
      <c r="A1" t="s">
        <v>604</v>
      </c>
    </row>
    <row r="2" spans="1:36" x14ac:dyDescent="0.35">
      <c r="A2" t="s">
        <v>3506</v>
      </c>
    </row>
    <row r="3" spans="1:36" x14ac:dyDescent="0.35">
      <c r="A3" t="s">
        <v>3507</v>
      </c>
    </row>
    <row r="4" spans="1:36" x14ac:dyDescent="0.35">
      <c r="A4" t="s">
        <v>253</v>
      </c>
    </row>
    <row r="5" spans="1:36" x14ac:dyDescent="0.3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35">
      <c r="A6" t="s">
        <v>33</v>
      </c>
      <c r="C6" t="s">
        <v>3508</v>
      </c>
    </row>
    <row r="7" spans="1:36" x14ac:dyDescent="0.35">
      <c r="A7" t="s">
        <v>168</v>
      </c>
      <c r="B7" t="s">
        <v>3509</v>
      </c>
      <c r="C7" t="s">
        <v>3510</v>
      </c>
      <c r="D7" t="s">
        <v>3511</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35">
      <c r="A8" t="s">
        <v>169</v>
      </c>
      <c r="B8" t="s">
        <v>3512</v>
      </c>
      <c r="C8" t="s">
        <v>3513</v>
      </c>
      <c r="D8" t="s">
        <v>3511</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35">
      <c r="A9" t="s">
        <v>170</v>
      </c>
      <c r="B9" t="s">
        <v>3514</v>
      </c>
      <c r="C9" t="s">
        <v>3515</v>
      </c>
      <c r="D9" t="s">
        <v>3511</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35">
      <c r="A10" t="s">
        <v>171</v>
      </c>
      <c r="B10" t="s">
        <v>3516</v>
      </c>
      <c r="C10" t="s">
        <v>3517</v>
      </c>
      <c r="D10" t="s">
        <v>3511</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35">
      <c r="A11" t="s">
        <v>172</v>
      </c>
      <c r="B11" t="s">
        <v>3518</v>
      </c>
      <c r="C11" t="s">
        <v>3519</v>
      </c>
      <c r="D11" t="s">
        <v>3511</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35">
      <c r="A12" t="s">
        <v>173</v>
      </c>
      <c r="B12" t="s">
        <v>3520</v>
      </c>
      <c r="C12" t="s">
        <v>3521</v>
      </c>
      <c r="D12" t="s">
        <v>3511</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35">
      <c r="A13" t="s">
        <v>218</v>
      </c>
      <c r="B13" t="s">
        <v>3522</v>
      </c>
      <c r="C13" t="s">
        <v>3523</v>
      </c>
      <c r="D13" t="s">
        <v>3511</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35">
      <c r="A14" t="s">
        <v>219</v>
      </c>
      <c r="B14" t="s">
        <v>3524</v>
      </c>
      <c r="C14" t="s">
        <v>3525</v>
      </c>
      <c r="D14" t="s">
        <v>3511</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35">
      <c r="A15" t="s">
        <v>167</v>
      </c>
      <c r="B15" t="s">
        <v>3526</v>
      </c>
      <c r="C15" t="s">
        <v>3527</v>
      </c>
      <c r="D15" t="s">
        <v>3511</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35">
      <c r="A16" t="s">
        <v>174</v>
      </c>
      <c r="B16" t="s">
        <v>3528</v>
      </c>
      <c r="C16" t="s">
        <v>3529</v>
      </c>
      <c r="D16" t="s">
        <v>3511</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35">
      <c r="A17" t="s">
        <v>175</v>
      </c>
      <c r="B17" t="s">
        <v>3530</v>
      </c>
      <c r="C17" t="s">
        <v>3531</v>
      </c>
      <c r="D17" t="s">
        <v>3511</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35">
      <c r="A18" t="s">
        <v>176</v>
      </c>
      <c r="B18" t="s">
        <v>3532</v>
      </c>
      <c r="C18" t="s">
        <v>3533</v>
      </c>
      <c r="D18" t="s">
        <v>3511</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35">
      <c r="A19" t="s">
        <v>177</v>
      </c>
      <c r="B19" t="s">
        <v>3534</v>
      </c>
      <c r="C19" t="s">
        <v>3535</v>
      </c>
      <c r="D19" t="s">
        <v>3511</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35">
      <c r="A20" t="s">
        <v>178</v>
      </c>
      <c r="B20" t="s">
        <v>3536</v>
      </c>
      <c r="C20" t="s">
        <v>3537</v>
      </c>
      <c r="D20" t="s">
        <v>3511</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35">
      <c r="A21" t="s">
        <v>220</v>
      </c>
      <c r="B21" t="s">
        <v>3538</v>
      </c>
      <c r="C21" t="s">
        <v>3539</v>
      </c>
      <c r="D21" t="s">
        <v>3511</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35">
      <c r="A22" t="s">
        <v>221</v>
      </c>
      <c r="B22" t="s">
        <v>3540</v>
      </c>
      <c r="C22" t="s">
        <v>3541</v>
      </c>
      <c r="D22" t="s">
        <v>3511</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35">
      <c r="A23" t="s">
        <v>32</v>
      </c>
      <c r="C23" t="s">
        <v>3542</v>
      </c>
    </row>
    <row r="24" spans="1:36" x14ac:dyDescent="0.35">
      <c r="A24" t="s">
        <v>168</v>
      </c>
      <c r="B24" t="s">
        <v>3543</v>
      </c>
      <c r="C24" t="s">
        <v>3544</v>
      </c>
      <c r="D24" t="s">
        <v>3511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35">
      <c r="A25" t="s">
        <v>169</v>
      </c>
      <c r="B25" t="s">
        <v>3545</v>
      </c>
      <c r="C25" t="s">
        <v>3546</v>
      </c>
      <c r="D25" t="s">
        <v>3511</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35">
      <c r="A26" t="s">
        <v>170</v>
      </c>
      <c r="B26" t="s">
        <v>3547</v>
      </c>
      <c r="C26" t="s">
        <v>3548</v>
      </c>
      <c r="D26" t="s">
        <v>3511</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35">
      <c r="A27" t="s">
        <v>171</v>
      </c>
      <c r="B27" t="s">
        <v>3549</v>
      </c>
      <c r="C27" t="s">
        <v>3550</v>
      </c>
      <c r="D27" t="s">
        <v>3511</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35">
      <c r="A28" t="s">
        <v>172</v>
      </c>
      <c r="B28" t="s">
        <v>3551</v>
      </c>
      <c r="C28" t="s">
        <v>3552</v>
      </c>
      <c r="D28" t="s">
        <v>3511</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35">
      <c r="A29" t="s">
        <v>173</v>
      </c>
      <c r="B29" t="s">
        <v>3553</v>
      </c>
      <c r="C29" t="s">
        <v>3554</v>
      </c>
      <c r="D29" t="s">
        <v>3511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35">
      <c r="A30" t="s">
        <v>218</v>
      </c>
      <c r="B30" t="s">
        <v>3555</v>
      </c>
      <c r="C30" t="s">
        <v>3556</v>
      </c>
      <c r="D30" t="s">
        <v>3511</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35">
      <c r="A31" t="s">
        <v>219</v>
      </c>
      <c r="B31" t="s">
        <v>3557</v>
      </c>
      <c r="C31" t="s">
        <v>3558</v>
      </c>
      <c r="D31" t="s">
        <v>3511</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35">
      <c r="A32" t="s">
        <v>167</v>
      </c>
      <c r="B32" t="s">
        <v>3559</v>
      </c>
      <c r="C32" t="s">
        <v>3560</v>
      </c>
      <c r="D32" t="s">
        <v>3511</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35">
      <c r="A33" t="s">
        <v>174</v>
      </c>
      <c r="B33" t="s">
        <v>3561</v>
      </c>
      <c r="C33" t="s">
        <v>3562</v>
      </c>
      <c r="D33" t="s">
        <v>3511</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35">
      <c r="A34" t="s">
        <v>175</v>
      </c>
      <c r="B34" t="s">
        <v>3563</v>
      </c>
      <c r="C34" t="s">
        <v>3564</v>
      </c>
      <c r="D34" t="s">
        <v>3511</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35">
      <c r="A35" t="s">
        <v>176</v>
      </c>
      <c r="B35" t="s">
        <v>3565</v>
      </c>
      <c r="C35" t="s">
        <v>3566</v>
      </c>
      <c r="D35" t="s">
        <v>3511</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35">
      <c r="A36" t="s">
        <v>177</v>
      </c>
      <c r="B36" t="s">
        <v>3567</v>
      </c>
      <c r="C36" t="s">
        <v>3568</v>
      </c>
      <c r="D36" t="s">
        <v>3511</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35">
      <c r="A37" t="s">
        <v>178</v>
      </c>
      <c r="B37" t="s">
        <v>3569</v>
      </c>
      <c r="C37" t="s">
        <v>3570</v>
      </c>
      <c r="D37" t="s">
        <v>3511</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35">
      <c r="A38" t="s">
        <v>220</v>
      </c>
      <c r="B38" t="s">
        <v>3571</v>
      </c>
      <c r="C38" t="s">
        <v>3572</v>
      </c>
      <c r="D38" t="s">
        <v>3511</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35">
      <c r="A39" t="s">
        <v>221</v>
      </c>
      <c r="B39" t="s">
        <v>3573</v>
      </c>
      <c r="C39" t="s">
        <v>3574</v>
      </c>
      <c r="D39" t="s">
        <v>3511</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35">
      <c r="A40" t="s">
        <v>2221</v>
      </c>
      <c r="C40" t="s">
        <v>3575</v>
      </c>
    </row>
    <row r="41" spans="1:36" x14ac:dyDescent="0.35">
      <c r="A41" t="s">
        <v>168</v>
      </c>
      <c r="B41" t="s">
        <v>3576</v>
      </c>
      <c r="C41" t="s">
        <v>3577</v>
      </c>
      <c r="D41" t="s">
        <v>3511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35">
      <c r="A42" t="s">
        <v>169</v>
      </c>
      <c r="B42" t="s">
        <v>3578</v>
      </c>
      <c r="C42" t="s">
        <v>3579</v>
      </c>
      <c r="D42" t="s">
        <v>3511</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35">
      <c r="A43" t="s">
        <v>170</v>
      </c>
      <c r="B43" t="s">
        <v>3580</v>
      </c>
      <c r="C43" t="s">
        <v>3581</v>
      </c>
      <c r="D43" t="s">
        <v>3511</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35">
      <c r="A44" t="s">
        <v>171</v>
      </c>
      <c r="B44" t="s">
        <v>3582</v>
      </c>
      <c r="C44" t="s">
        <v>3583</v>
      </c>
      <c r="D44" t="s">
        <v>3511</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35">
      <c r="A45" t="s">
        <v>172</v>
      </c>
      <c r="B45" t="s">
        <v>3584</v>
      </c>
      <c r="C45" t="s">
        <v>3585</v>
      </c>
      <c r="D45" t="s">
        <v>3511</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35">
      <c r="A46" t="s">
        <v>173</v>
      </c>
      <c r="B46" t="s">
        <v>3586</v>
      </c>
      <c r="C46" t="s">
        <v>3587</v>
      </c>
      <c r="D46" t="s">
        <v>3511</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35">
      <c r="A47" t="s">
        <v>218</v>
      </c>
      <c r="B47" t="s">
        <v>3588</v>
      </c>
      <c r="C47" t="s">
        <v>3589</v>
      </c>
      <c r="D47" t="s">
        <v>3511</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35">
      <c r="A48" t="s">
        <v>219</v>
      </c>
      <c r="B48" t="s">
        <v>3590</v>
      </c>
      <c r="C48" t="s">
        <v>3591</v>
      </c>
      <c r="D48" t="s">
        <v>3511</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35">
      <c r="A49" t="s">
        <v>167</v>
      </c>
      <c r="B49" t="s">
        <v>3592</v>
      </c>
      <c r="C49" t="s">
        <v>3593</v>
      </c>
      <c r="D49" t="s">
        <v>3511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35">
      <c r="A50" t="s">
        <v>174</v>
      </c>
      <c r="B50" t="s">
        <v>3594</v>
      </c>
      <c r="C50" t="s">
        <v>3595</v>
      </c>
      <c r="D50" t="s">
        <v>3511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35">
      <c r="A51" t="s">
        <v>175</v>
      </c>
      <c r="B51" t="s">
        <v>3596</v>
      </c>
      <c r="C51" t="s">
        <v>3597</v>
      </c>
      <c r="D51" t="s">
        <v>3511</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35">
      <c r="A52" t="s">
        <v>176</v>
      </c>
      <c r="B52" t="s">
        <v>3598</v>
      </c>
      <c r="C52" t="s">
        <v>3599</v>
      </c>
      <c r="D52" t="s">
        <v>3511</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35">
      <c r="A53" t="s">
        <v>177</v>
      </c>
      <c r="B53" t="s">
        <v>3600</v>
      </c>
      <c r="C53" t="s">
        <v>3601</v>
      </c>
      <c r="D53" t="s">
        <v>3511</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35">
      <c r="A54" t="s">
        <v>178</v>
      </c>
      <c r="B54" t="s">
        <v>3602</v>
      </c>
      <c r="C54" t="s">
        <v>3603</v>
      </c>
      <c r="D54" t="s">
        <v>3511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35">
      <c r="A55" t="s">
        <v>220</v>
      </c>
      <c r="B55" t="s">
        <v>3604</v>
      </c>
      <c r="C55" t="s">
        <v>3605</v>
      </c>
      <c r="D55" t="s">
        <v>3511</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35">
      <c r="A56" t="s">
        <v>221</v>
      </c>
      <c r="B56" t="s">
        <v>3606</v>
      </c>
      <c r="C56" t="s">
        <v>3607</v>
      </c>
      <c r="D56" t="s">
        <v>3511</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35">
      <c r="A57" t="s">
        <v>2238</v>
      </c>
      <c r="C57" t="s">
        <v>3608</v>
      </c>
    </row>
    <row r="58" spans="1:36" x14ac:dyDescent="0.35">
      <c r="A58" t="s">
        <v>168</v>
      </c>
      <c r="B58" t="s">
        <v>3609</v>
      </c>
      <c r="C58" t="s">
        <v>3610</v>
      </c>
      <c r="D58" t="s">
        <v>3511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35">
      <c r="A59" t="s">
        <v>169</v>
      </c>
      <c r="B59" t="s">
        <v>3611</v>
      </c>
      <c r="C59" t="s">
        <v>3612</v>
      </c>
      <c r="D59" t="s">
        <v>3511</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35">
      <c r="A60" t="s">
        <v>170</v>
      </c>
      <c r="B60" t="s">
        <v>3613</v>
      </c>
      <c r="C60" t="s">
        <v>3614</v>
      </c>
      <c r="D60" t="s">
        <v>3511</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35">
      <c r="A61" t="s">
        <v>171</v>
      </c>
      <c r="B61" t="s">
        <v>3615</v>
      </c>
      <c r="C61" t="s">
        <v>3616</v>
      </c>
      <c r="D61" t="s">
        <v>3511</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35">
      <c r="A62" t="s">
        <v>172</v>
      </c>
      <c r="B62" t="s">
        <v>3617</v>
      </c>
      <c r="C62" t="s">
        <v>3618</v>
      </c>
      <c r="D62" t="s">
        <v>3511</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35">
      <c r="A63" t="s">
        <v>173</v>
      </c>
      <c r="B63" t="s">
        <v>3619</v>
      </c>
      <c r="C63" t="s">
        <v>3620</v>
      </c>
      <c r="D63" t="s">
        <v>3511</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35">
      <c r="A64" t="s">
        <v>218</v>
      </c>
      <c r="B64" t="s">
        <v>3621</v>
      </c>
      <c r="C64" t="s">
        <v>3622</v>
      </c>
      <c r="D64" t="s">
        <v>3511</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35">
      <c r="A65" t="s">
        <v>219</v>
      </c>
      <c r="B65" t="s">
        <v>3623</v>
      </c>
      <c r="C65" t="s">
        <v>3624</v>
      </c>
      <c r="D65" t="s">
        <v>3511</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35">
      <c r="A66" t="s">
        <v>167</v>
      </c>
      <c r="B66" t="s">
        <v>3625</v>
      </c>
      <c r="C66" t="s">
        <v>3626</v>
      </c>
      <c r="D66" t="s">
        <v>3511</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35">
      <c r="A67" t="s">
        <v>174</v>
      </c>
      <c r="B67" t="s">
        <v>3627</v>
      </c>
      <c r="C67" t="s">
        <v>3628</v>
      </c>
      <c r="D67" t="s">
        <v>3511</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35">
      <c r="A68" t="s">
        <v>175</v>
      </c>
      <c r="B68" t="s">
        <v>3629</v>
      </c>
      <c r="C68" t="s">
        <v>3630</v>
      </c>
      <c r="D68" t="s">
        <v>3511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35">
      <c r="A69" t="s">
        <v>176</v>
      </c>
      <c r="B69" t="s">
        <v>3631</v>
      </c>
      <c r="C69" t="s">
        <v>3632</v>
      </c>
      <c r="D69" t="s">
        <v>3511</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35">
      <c r="A70" t="s">
        <v>177</v>
      </c>
      <c r="B70" t="s">
        <v>3633</v>
      </c>
      <c r="C70" t="s">
        <v>3634</v>
      </c>
      <c r="D70" t="s">
        <v>3511</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35">
      <c r="A71" t="s">
        <v>178</v>
      </c>
      <c r="B71" t="s">
        <v>3635</v>
      </c>
      <c r="C71" t="s">
        <v>3636</v>
      </c>
      <c r="D71" t="s">
        <v>3511</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35">
      <c r="A72" t="s">
        <v>220</v>
      </c>
      <c r="B72" t="s">
        <v>3637</v>
      </c>
      <c r="C72" t="s">
        <v>3638</v>
      </c>
      <c r="D72" t="s">
        <v>3511</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35">
      <c r="A73" t="s">
        <v>221</v>
      </c>
      <c r="B73" t="s">
        <v>3639</v>
      </c>
      <c r="C73" t="s">
        <v>3640</v>
      </c>
      <c r="D73" t="s">
        <v>3511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35">
      <c r="A74" t="s">
        <v>29</v>
      </c>
      <c r="C74" t="s">
        <v>3641</v>
      </c>
    </row>
    <row r="75" spans="1:36" x14ac:dyDescent="0.35">
      <c r="A75" t="s">
        <v>168</v>
      </c>
      <c r="B75" t="s">
        <v>3642</v>
      </c>
      <c r="C75" t="s">
        <v>3643</v>
      </c>
      <c r="D75" t="s">
        <v>3511</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35">
      <c r="A76" t="s">
        <v>169</v>
      </c>
      <c r="B76" t="s">
        <v>3644</v>
      </c>
      <c r="C76" t="s">
        <v>3645</v>
      </c>
      <c r="D76" t="s">
        <v>3511</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35">
      <c r="A77" t="s">
        <v>170</v>
      </c>
      <c r="B77" t="s">
        <v>3646</v>
      </c>
      <c r="C77" t="s">
        <v>3647</v>
      </c>
      <c r="D77" t="s">
        <v>3511</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35">
      <c r="A78" t="s">
        <v>171</v>
      </c>
      <c r="B78" t="s">
        <v>3648</v>
      </c>
      <c r="C78" t="s">
        <v>3649</v>
      </c>
      <c r="D78" t="s">
        <v>3511</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35">
      <c r="A79" t="s">
        <v>172</v>
      </c>
      <c r="B79" t="s">
        <v>3650</v>
      </c>
      <c r="C79" t="s">
        <v>3651</v>
      </c>
      <c r="D79" t="s">
        <v>3511</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35">
      <c r="A80" t="s">
        <v>173</v>
      </c>
      <c r="B80" t="s">
        <v>3652</v>
      </c>
      <c r="C80" t="s">
        <v>3653</v>
      </c>
      <c r="D80" t="s">
        <v>3511</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35">
      <c r="A81" t="s">
        <v>218</v>
      </c>
      <c r="B81" t="s">
        <v>3654</v>
      </c>
      <c r="C81" t="s">
        <v>3655</v>
      </c>
      <c r="D81" t="s">
        <v>3511</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35">
      <c r="A82" t="s">
        <v>219</v>
      </c>
      <c r="B82" t="s">
        <v>3656</v>
      </c>
      <c r="C82" t="s">
        <v>3657</v>
      </c>
      <c r="D82" t="s">
        <v>3511</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35">
      <c r="A83" t="s">
        <v>167</v>
      </c>
      <c r="B83" t="s">
        <v>3658</v>
      </c>
      <c r="C83" t="s">
        <v>3659</v>
      </c>
      <c r="D83" t="s">
        <v>3511</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35">
      <c r="A84" t="s">
        <v>174</v>
      </c>
      <c r="B84" t="s">
        <v>3660</v>
      </c>
      <c r="C84" t="s">
        <v>3661</v>
      </c>
      <c r="D84" t="s">
        <v>3511</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35">
      <c r="A85" t="s">
        <v>175</v>
      </c>
      <c r="B85" t="s">
        <v>3662</v>
      </c>
      <c r="C85" t="s">
        <v>3663</v>
      </c>
      <c r="D85" t="s">
        <v>3511</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35">
      <c r="A86" t="s">
        <v>176</v>
      </c>
      <c r="B86" t="s">
        <v>3664</v>
      </c>
      <c r="C86" t="s">
        <v>3665</v>
      </c>
      <c r="D86" t="s">
        <v>3511</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35">
      <c r="A87" t="s">
        <v>177</v>
      </c>
      <c r="B87" t="s">
        <v>3666</v>
      </c>
      <c r="C87" t="s">
        <v>3667</v>
      </c>
      <c r="D87" t="s">
        <v>3511</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35">
      <c r="A88" t="s">
        <v>178</v>
      </c>
      <c r="B88" t="s">
        <v>3668</v>
      </c>
      <c r="C88" t="s">
        <v>3669</v>
      </c>
      <c r="D88" t="s">
        <v>3511</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35">
      <c r="A89" t="s">
        <v>220</v>
      </c>
      <c r="B89" t="s">
        <v>3670</v>
      </c>
      <c r="C89" t="s">
        <v>3671</v>
      </c>
      <c r="D89" t="s">
        <v>3511</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35">
      <c r="A90" t="s">
        <v>221</v>
      </c>
      <c r="B90" t="s">
        <v>3672</v>
      </c>
      <c r="C90" t="s">
        <v>3673</v>
      </c>
      <c r="D90" t="s">
        <v>3511</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35">
      <c r="A91" t="s">
        <v>28</v>
      </c>
      <c r="C91" t="s">
        <v>3674</v>
      </c>
    </row>
    <row r="92" spans="1:36" x14ac:dyDescent="0.35">
      <c r="A92" t="s">
        <v>168</v>
      </c>
      <c r="B92" t="s">
        <v>3675</v>
      </c>
      <c r="C92" t="s">
        <v>3676</v>
      </c>
      <c r="D92" t="s">
        <v>3511</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35">
      <c r="A93" t="s">
        <v>169</v>
      </c>
      <c r="B93" t="s">
        <v>3677</v>
      </c>
      <c r="C93" t="s">
        <v>3678</v>
      </c>
      <c r="D93" t="s">
        <v>3511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35">
      <c r="A94" t="s">
        <v>170</v>
      </c>
      <c r="B94" t="s">
        <v>3679</v>
      </c>
      <c r="C94" t="s">
        <v>3680</v>
      </c>
      <c r="D94" t="s">
        <v>3511</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35">
      <c r="A95" t="s">
        <v>171</v>
      </c>
      <c r="B95" t="s">
        <v>3681</v>
      </c>
      <c r="C95" t="s">
        <v>3682</v>
      </c>
      <c r="D95" t="s">
        <v>3511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35">
      <c r="A96" t="s">
        <v>172</v>
      </c>
      <c r="B96" t="s">
        <v>3683</v>
      </c>
      <c r="C96" t="s">
        <v>3684</v>
      </c>
      <c r="D96" t="s">
        <v>3511</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35">
      <c r="A97" t="s">
        <v>173</v>
      </c>
      <c r="B97" t="s">
        <v>3685</v>
      </c>
      <c r="C97" t="s">
        <v>3686</v>
      </c>
      <c r="D97" t="s">
        <v>3511</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35">
      <c r="A98" t="s">
        <v>218</v>
      </c>
      <c r="B98" t="s">
        <v>3687</v>
      </c>
      <c r="C98" t="s">
        <v>3688</v>
      </c>
      <c r="D98" t="s">
        <v>3511</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35">
      <c r="A99" t="s">
        <v>219</v>
      </c>
      <c r="B99" t="s">
        <v>3689</v>
      </c>
      <c r="C99" t="s">
        <v>3690</v>
      </c>
      <c r="D99" t="s">
        <v>3511</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35">
      <c r="A100" t="s">
        <v>167</v>
      </c>
      <c r="B100" t="s">
        <v>3691</v>
      </c>
      <c r="C100" t="s">
        <v>3692</v>
      </c>
      <c r="D100" t="s">
        <v>3511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35">
      <c r="A101" t="s">
        <v>174</v>
      </c>
      <c r="B101" t="s">
        <v>3693</v>
      </c>
      <c r="C101" t="s">
        <v>3694</v>
      </c>
      <c r="D101" t="s">
        <v>3511</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35">
      <c r="A102" t="s">
        <v>175</v>
      </c>
      <c r="B102" t="s">
        <v>3695</v>
      </c>
      <c r="C102" t="s">
        <v>3696</v>
      </c>
      <c r="D102" t="s">
        <v>3511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35">
      <c r="A103" t="s">
        <v>176</v>
      </c>
      <c r="B103" t="s">
        <v>3697</v>
      </c>
      <c r="C103" t="s">
        <v>3698</v>
      </c>
      <c r="D103" t="s">
        <v>3511</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35">
      <c r="A104" t="s">
        <v>177</v>
      </c>
      <c r="B104" t="s">
        <v>3699</v>
      </c>
      <c r="C104" t="s">
        <v>3700</v>
      </c>
      <c r="D104" t="s">
        <v>3511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35">
      <c r="A105" t="s">
        <v>178</v>
      </c>
      <c r="B105" t="s">
        <v>3701</v>
      </c>
      <c r="C105" t="s">
        <v>3702</v>
      </c>
      <c r="D105" t="s">
        <v>3511</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35">
      <c r="A106" t="s">
        <v>220</v>
      </c>
      <c r="B106" t="s">
        <v>3703</v>
      </c>
      <c r="C106" t="s">
        <v>3704</v>
      </c>
      <c r="D106" t="s">
        <v>3511</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35">
      <c r="A107" t="s">
        <v>221</v>
      </c>
      <c r="B107" t="s">
        <v>3705</v>
      </c>
      <c r="C107" t="s">
        <v>3706</v>
      </c>
      <c r="D107" t="s">
        <v>3511</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35">
      <c r="A108" t="s">
        <v>27</v>
      </c>
      <c r="C108" t="s">
        <v>3707</v>
      </c>
    </row>
    <row r="109" spans="1:36" x14ac:dyDescent="0.35">
      <c r="A109" t="s">
        <v>168</v>
      </c>
      <c r="B109" t="s">
        <v>3708</v>
      </c>
      <c r="C109" t="s">
        <v>3709</v>
      </c>
      <c r="D109" t="s">
        <v>3511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35">
      <c r="A110" t="s">
        <v>169</v>
      </c>
      <c r="B110" t="s">
        <v>3710</v>
      </c>
      <c r="C110" t="s">
        <v>3711</v>
      </c>
      <c r="D110" t="s">
        <v>3511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35">
      <c r="A111" t="s">
        <v>170</v>
      </c>
      <c r="B111" t="s">
        <v>3712</v>
      </c>
      <c r="C111" t="s">
        <v>3713</v>
      </c>
      <c r="D111" t="s">
        <v>3511</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35">
      <c r="A112" t="s">
        <v>171</v>
      </c>
      <c r="B112" t="s">
        <v>3714</v>
      </c>
      <c r="C112" t="s">
        <v>3715</v>
      </c>
      <c r="D112" t="s">
        <v>3511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35">
      <c r="A113" t="s">
        <v>172</v>
      </c>
      <c r="B113" t="s">
        <v>3716</v>
      </c>
      <c r="C113" t="s">
        <v>3717</v>
      </c>
      <c r="D113" t="s">
        <v>3511</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35">
      <c r="A114" t="s">
        <v>173</v>
      </c>
      <c r="B114" t="s">
        <v>3718</v>
      </c>
      <c r="C114" t="s">
        <v>3719</v>
      </c>
      <c r="D114" t="s">
        <v>3511</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35">
      <c r="A115" t="s">
        <v>218</v>
      </c>
      <c r="B115" t="s">
        <v>3720</v>
      </c>
      <c r="C115" t="s">
        <v>3721</v>
      </c>
      <c r="D115" t="s">
        <v>3511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35">
      <c r="A116" t="s">
        <v>219</v>
      </c>
      <c r="B116" t="s">
        <v>3722</v>
      </c>
      <c r="C116" t="s">
        <v>3723</v>
      </c>
      <c r="D116" t="s">
        <v>3511</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35">
      <c r="A117" t="s">
        <v>167</v>
      </c>
      <c r="B117" t="s">
        <v>3724</v>
      </c>
      <c r="C117" t="s">
        <v>3725</v>
      </c>
      <c r="D117" t="s">
        <v>3511</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35">
      <c r="A118" t="s">
        <v>174</v>
      </c>
      <c r="B118" t="s">
        <v>3726</v>
      </c>
      <c r="C118" t="s">
        <v>3727</v>
      </c>
      <c r="D118" t="s">
        <v>3511</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35">
      <c r="A119" t="s">
        <v>175</v>
      </c>
      <c r="B119" t="s">
        <v>3728</v>
      </c>
      <c r="C119" t="s">
        <v>3729</v>
      </c>
      <c r="D119" t="s">
        <v>3511</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35">
      <c r="A120" t="s">
        <v>176</v>
      </c>
      <c r="B120" t="s">
        <v>3730</v>
      </c>
      <c r="C120" t="s">
        <v>3731</v>
      </c>
      <c r="D120" t="s">
        <v>3511</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35">
      <c r="A121" t="s">
        <v>177</v>
      </c>
      <c r="B121" t="s">
        <v>3732</v>
      </c>
      <c r="C121" t="s">
        <v>3733</v>
      </c>
      <c r="D121" t="s">
        <v>3511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35">
      <c r="A122" t="s">
        <v>178</v>
      </c>
      <c r="B122" t="s">
        <v>3734</v>
      </c>
      <c r="C122" t="s">
        <v>3735</v>
      </c>
      <c r="D122" t="s">
        <v>3511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35">
      <c r="A123" t="s">
        <v>220</v>
      </c>
      <c r="B123" t="s">
        <v>3736</v>
      </c>
      <c r="C123" t="s">
        <v>3737</v>
      </c>
      <c r="D123" t="s">
        <v>3511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35">
      <c r="A124" t="s">
        <v>221</v>
      </c>
      <c r="B124" t="s">
        <v>3738</v>
      </c>
      <c r="C124" t="s">
        <v>3739</v>
      </c>
      <c r="D124" t="s">
        <v>3511</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35">
      <c r="A125" t="s">
        <v>26</v>
      </c>
      <c r="C125" t="s">
        <v>3740</v>
      </c>
    </row>
    <row r="126" spans="1:36" x14ac:dyDescent="0.35">
      <c r="A126" t="s">
        <v>168</v>
      </c>
      <c r="B126" t="s">
        <v>3741</v>
      </c>
      <c r="C126" t="s">
        <v>3742</v>
      </c>
      <c r="D126" t="s">
        <v>3511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35">
      <c r="A127" t="s">
        <v>169</v>
      </c>
      <c r="B127" t="s">
        <v>3743</v>
      </c>
      <c r="C127" t="s">
        <v>3744</v>
      </c>
      <c r="D127" t="s">
        <v>3511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35">
      <c r="A128" t="s">
        <v>170</v>
      </c>
      <c r="B128" t="s">
        <v>3745</v>
      </c>
      <c r="C128" t="s">
        <v>3746</v>
      </c>
      <c r="D128" t="s">
        <v>3511</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35">
      <c r="A129" t="s">
        <v>171</v>
      </c>
      <c r="B129" t="s">
        <v>3747</v>
      </c>
      <c r="C129" t="s">
        <v>3748</v>
      </c>
      <c r="D129" t="s">
        <v>3511</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35">
      <c r="A130" t="s">
        <v>172</v>
      </c>
      <c r="B130" t="s">
        <v>3749</v>
      </c>
      <c r="C130" t="s">
        <v>3750</v>
      </c>
      <c r="D130" t="s">
        <v>3511</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35">
      <c r="A131" t="s">
        <v>173</v>
      </c>
      <c r="B131" t="s">
        <v>3751</v>
      </c>
      <c r="C131" t="s">
        <v>3752</v>
      </c>
      <c r="D131" t="s">
        <v>3511</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35">
      <c r="A132" t="s">
        <v>218</v>
      </c>
      <c r="B132" t="s">
        <v>3753</v>
      </c>
      <c r="C132" t="s">
        <v>3754</v>
      </c>
      <c r="D132" t="s">
        <v>3511</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35">
      <c r="A133" t="s">
        <v>219</v>
      </c>
      <c r="B133" t="s">
        <v>3755</v>
      </c>
      <c r="C133" t="s">
        <v>3756</v>
      </c>
      <c r="D133" t="s">
        <v>3511</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35">
      <c r="A134" t="s">
        <v>167</v>
      </c>
      <c r="B134" t="s">
        <v>3757</v>
      </c>
      <c r="C134" t="s">
        <v>3758</v>
      </c>
      <c r="D134" t="s">
        <v>3511</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35">
      <c r="A135" t="s">
        <v>174</v>
      </c>
      <c r="B135" t="s">
        <v>3759</v>
      </c>
      <c r="C135" t="s">
        <v>3760</v>
      </c>
      <c r="D135" t="s">
        <v>3511</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35">
      <c r="A136" t="s">
        <v>175</v>
      </c>
      <c r="B136" t="s">
        <v>3761</v>
      </c>
      <c r="C136" t="s">
        <v>3762</v>
      </c>
      <c r="D136" t="s">
        <v>3511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35">
      <c r="A137" t="s">
        <v>176</v>
      </c>
      <c r="B137" t="s">
        <v>3763</v>
      </c>
      <c r="C137" t="s">
        <v>3764</v>
      </c>
      <c r="D137" t="s">
        <v>3511</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35">
      <c r="A138" t="s">
        <v>177</v>
      </c>
      <c r="B138" t="s">
        <v>3765</v>
      </c>
      <c r="C138" t="s">
        <v>3766</v>
      </c>
      <c r="D138" t="s">
        <v>3511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35">
      <c r="A139" t="s">
        <v>178</v>
      </c>
      <c r="B139" t="s">
        <v>3767</v>
      </c>
      <c r="C139" t="s">
        <v>3768</v>
      </c>
      <c r="D139" t="s">
        <v>3511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35">
      <c r="A140" t="s">
        <v>220</v>
      </c>
      <c r="B140" t="s">
        <v>3769</v>
      </c>
      <c r="C140" t="s">
        <v>3770</v>
      </c>
      <c r="D140" t="s">
        <v>3511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35">
      <c r="A141" t="s">
        <v>221</v>
      </c>
      <c r="B141" t="s">
        <v>3771</v>
      </c>
      <c r="C141" t="s">
        <v>3772</v>
      </c>
      <c r="D141" t="s">
        <v>3511</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35">
      <c r="A142" t="s">
        <v>25</v>
      </c>
      <c r="C142" t="s">
        <v>3773</v>
      </c>
    </row>
    <row r="143" spans="1:36" x14ac:dyDescent="0.35">
      <c r="A143" t="s">
        <v>168</v>
      </c>
      <c r="B143" t="s">
        <v>3774</v>
      </c>
      <c r="C143" t="s">
        <v>3775</v>
      </c>
      <c r="D143" t="s">
        <v>3511</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35">
      <c r="A144" t="s">
        <v>169</v>
      </c>
      <c r="B144" t="s">
        <v>3776</v>
      </c>
      <c r="C144" t="s">
        <v>3777</v>
      </c>
      <c r="D144" t="s">
        <v>3511</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35">
      <c r="A145" t="s">
        <v>170</v>
      </c>
      <c r="B145" t="s">
        <v>3778</v>
      </c>
      <c r="C145" t="s">
        <v>3779</v>
      </c>
      <c r="D145" t="s">
        <v>3511</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35">
      <c r="A146" t="s">
        <v>171</v>
      </c>
      <c r="B146" t="s">
        <v>3780</v>
      </c>
      <c r="C146" t="s">
        <v>3781</v>
      </c>
      <c r="D146" t="s">
        <v>3511</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35">
      <c r="A147" t="s">
        <v>172</v>
      </c>
      <c r="B147" t="s">
        <v>3782</v>
      </c>
      <c r="C147" t="s">
        <v>3783</v>
      </c>
      <c r="D147" t="s">
        <v>3511</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35">
      <c r="A148" t="s">
        <v>173</v>
      </c>
      <c r="B148" t="s">
        <v>3784</v>
      </c>
      <c r="C148" t="s">
        <v>3785</v>
      </c>
      <c r="D148" t="s">
        <v>3511</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35">
      <c r="A149" t="s">
        <v>218</v>
      </c>
      <c r="B149" t="s">
        <v>3786</v>
      </c>
      <c r="C149" t="s">
        <v>3787</v>
      </c>
      <c r="D149" t="s">
        <v>3511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35">
      <c r="A150" t="s">
        <v>219</v>
      </c>
      <c r="B150" t="s">
        <v>3788</v>
      </c>
      <c r="C150" t="s">
        <v>3789</v>
      </c>
      <c r="D150" t="s">
        <v>3511</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35">
      <c r="A151" t="s">
        <v>167</v>
      </c>
      <c r="B151" t="s">
        <v>3790</v>
      </c>
      <c r="C151" t="s">
        <v>3791</v>
      </c>
      <c r="D151" t="s">
        <v>3511</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35">
      <c r="A152" t="s">
        <v>174</v>
      </c>
      <c r="B152" t="s">
        <v>3792</v>
      </c>
      <c r="C152" t="s">
        <v>3793</v>
      </c>
      <c r="D152" t="s">
        <v>3511</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35">
      <c r="A153" t="s">
        <v>175</v>
      </c>
      <c r="B153" t="s">
        <v>3794</v>
      </c>
      <c r="C153" t="s">
        <v>3795</v>
      </c>
      <c r="D153" t="s">
        <v>3511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35">
      <c r="A154" t="s">
        <v>176</v>
      </c>
      <c r="B154" t="s">
        <v>3796</v>
      </c>
      <c r="C154" t="s">
        <v>3797</v>
      </c>
      <c r="D154" t="s">
        <v>3511</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35">
      <c r="A155" t="s">
        <v>177</v>
      </c>
      <c r="B155" t="s">
        <v>3798</v>
      </c>
      <c r="C155" t="s">
        <v>3799</v>
      </c>
      <c r="D155" t="s">
        <v>3511</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35">
      <c r="A156" t="s">
        <v>178</v>
      </c>
      <c r="B156" t="s">
        <v>3800</v>
      </c>
      <c r="C156" t="s">
        <v>3801</v>
      </c>
      <c r="D156" t="s">
        <v>3511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35">
      <c r="A157" t="s">
        <v>220</v>
      </c>
      <c r="B157" t="s">
        <v>3802</v>
      </c>
      <c r="C157" t="s">
        <v>3803</v>
      </c>
      <c r="D157" t="s">
        <v>3511</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35">
      <c r="A158" t="s">
        <v>221</v>
      </c>
      <c r="B158" t="s">
        <v>3804</v>
      </c>
      <c r="C158" t="s">
        <v>3805</v>
      </c>
      <c r="D158" t="s">
        <v>3511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35">
      <c r="A159" t="s">
        <v>24</v>
      </c>
      <c r="C159" t="s">
        <v>3806</v>
      </c>
    </row>
    <row r="160" spans="1:36" x14ac:dyDescent="0.35">
      <c r="A160" t="s">
        <v>168</v>
      </c>
      <c r="B160" t="s">
        <v>3807</v>
      </c>
      <c r="C160" t="s">
        <v>3808</v>
      </c>
      <c r="D160" t="s">
        <v>3511</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35">
      <c r="A161" t="s">
        <v>169</v>
      </c>
      <c r="B161" t="s">
        <v>3809</v>
      </c>
      <c r="C161" t="s">
        <v>3810</v>
      </c>
      <c r="D161" t="s">
        <v>3511</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35">
      <c r="A162" t="s">
        <v>170</v>
      </c>
      <c r="B162" t="s">
        <v>3811</v>
      </c>
      <c r="C162" t="s">
        <v>3812</v>
      </c>
      <c r="D162" t="s">
        <v>3511</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35">
      <c r="A163" t="s">
        <v>171</v>
      </c>
      <c r="B163" t="s">
        <v>3813</v>
      </c>
      <c r="C163" t="s">
        <v>3814</v>
      </c>
      <c r="D163" t="s">
        <v>3511</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35">
      <c r="A164" t="s">
        <v>172</v>
      </c>
      <c r="B164" t="s">
        <v>3815</v>
      </c>
      <c r="C164" t="s">
        <v>3816</v>
      </c>
      <c r="D164" t="s">
        <v>3511</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35">
      <c r="A165" t="s">
        <v>173</v>
      </c>
      <c r="B165" t="s">
        <v>3817</v>
      </c>
      <c r="C165" t="s">
        <v>3818</v>
      </c>
      <c r="D165" t="s">
        <v>3511</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35">
      <c r="A166" t="s">
        <v>218</v>
      </c>
      <c r="B166" t="s">
        <v>3819</v>
      </c>
      <c r="C166" t="s">
        <v>3820</v>
      </c>
      <c r="D166" t="s">
        <v>3511</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35">
      <c r="A167" t="s">
        <v>219</v>
      </c>
      <c r="B167" t="s">
        <v>3821</v>
      </c>
      <c r="C167" t="s">
        <v>3822</v>
      </c>
      <c r="D167" t="s">
        <v>3511</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35">
      <c r="A168" t="s">
        <v>167</v>
      </c>
      <c r="B168" t="s">
        <v>3823</v>
      </c>
      <c r="C168" t="s">
        <v>3824</v>
      </c>
      <c r="D168" t="s">
        <v>3511</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35">
      <c r="A169" t="s">
        <v>174</v>
      </c>
      <c r="B169" t="s">
        <v>3825</v>
      </c>
      <c r="C169" t="s">
        <v>3826</v>
      </c>
      <c r="D169" t="s">
        <v>3511</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35">
      <c r="A170" t="s">
        <v>175</v>
      </c>
      <c r="B170" t="s">
        <v>3827</v>
      </c>
      <c r="C170" t="s">
        <v>3828</v>
      </c>
      <c r="D170" t="s">
        <v>3511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35">
      <c r="A171" t="s">
        <v>176</v>
      </c>
      <c r="B171" t="s">
        <v>3829</v>
      </c>
      <c r="C171" t="s">
        <v>3830</v>
      </c>
      <c r="D171" t="s">
        <v>3511</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35">
      <c r="A172" t="s">
        <v>177</v>
      </c>
      <c r="B172" t="s">
        <v>3831</v>
      </c>
      <c r="C172" t="s">
        <v>3832</v>
      </c>
      <c r="D172" t="s">
        <v>3511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35">
      <c r="A173" t="s">
        <v>178</v>
      </c>
      <c r="B173" t="s">
        <v>3833</v>
      </c>
      <c r="C173" t="s">
        <v>3834</v>
      </c>
      <c r="D173" t="s">
        <v>3511</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35">
      <c r="A174" t="s">
        <v>220</v>
      </c>
      <c r="B174" t="s">
        <v>3835</v>
      </c>
      <c r="C174" t="s">
        <v>3836</v>
      </c>
      <c r="D174" t="s">
        <v>3511</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35">
      <c r="A175" t="s">
        <v>221</v>
      </c>
      <c r="B175" t="s">
        <v>3837</v>
      </c>
      <c r="C175" t="s">
        <v>3838</v>
      </c>
      <c r="D175" t="s">
        <v>3511</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35">
      <c r="A176" t="s">
        <v>23</v>
      </c>
      <c r="C176" t="s">
        <v>3839</v>
      </c>
    </row>
    <row r="177" spans="1:36" x14ac:dyDescent="0.35">
      <c r="A177" t="s">
        <v>168</v>
      </c>
      <c r="B177" t="s">
        <v>3840</v>
      </c>
      <c r="C177" t="s">
        <v>3841</v>
      </c>
      <c r="D177" t="s">
        <v>3511</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35">
      <c r="A178" t="s">
        <v>169</v>
      </c>
      <c r="B178" t="s">
        <v>3842</v>
      </c>
      <c r="C178" t="s">
        <v>3843</v>
      </c>
      <c r="D178" t="s">
        <v>3511</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35">
      <c r="A179" t="s">
        <v>170</v>
      </c>
      <c r="B179" t="s">
        <v>3844</v>
      </c>
      <c r="C179" t="s">
        <v>3845</v>
      </c>
      <c r="D179" t="s">
        <v>3511</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35">
      <c r="A180" t="s">
        <v>171</v>
      </c>
      <c r="B180" t="s">
        <v>3846</v>
      </c>
      <c r="C180" t="s">
        <v>3847</v>
      </c>
      <c r="D180" t="s">
        <v>3511</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35">
      <c r="A181" t="s">
        <v>172</v>
      </c>
      <c r="B181" t="s">
        <v>3848</v>
      </c>
      <c r="C181" t="s">
        <v>3849</v>
      </c>
      <c r="D181" t="s">
        <v>3511</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35">
      <c r="A182" t="s">
        <v>173</v>
      </c>
      <c r="B182" t="s">
        <v>3850</v>
      </c>
      <c r="C182" t="s">
        <v>3851</v>
      </c>
      <c r="D182" t="s">
        <v>3511</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35">
      <c r="A183" t="s">
        <v>218</v>
      </c>
      <c r="B183" t="s">
        <v>3852</v>
      </c>
      <c r="C183" t="s">
        <v>3853</v>
      </c>
      <c r="D183" t="s">
        <v>3511</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35">
      <c r="A184" t="s">
        <v>219</v>
      </c>
      <c r="B184" t="s">
        <v>3854</v>
      </c>
      <c r="C184" t="s">
        <v>3855</v>
      </c>
      <c r="D184" t="s">
        <v>3511</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35">
      <c r="A185" t="s">
        <v>167</v>
      </c>
      <c r="B185" t="s">
        <v>3856</v>
      </c>
      <c r="C185" t="s">
        <v>3857</v>
      </c>
      <c r="D185" t="s">
        <v>3511</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35">
      <c r="A186" t="s">
        <v>174</v>
      </c>
      <c r="B186" t="s">
        <v>3858</v>
      </c>
      <c r="C186" t="s">
        <v>3859</v>
      </c>
      <c r="D186" t="s">
        <v>3511</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35">
      <c r="A187" t="s">
        <v>175</v>
      </c>
      <c r="B187" t="s">
        <v>3860</v>
      </c>
      <c r="C187" t="s">
        <v>3861</v>
      </c>
      <c r="D187" t="s">
        <v>3511</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35">
      <c r="A188" t="s">
        <v>176</v>
      </c>
      <c r="B188" t="s">
        <v>3862</v>
      </c>
      <c r="C188" t="s">
        <v>3863</v>
      </c>
      <c r="D188" t="s">
        <v>3511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35">
      <c r="A189" t="s">
        <v>177</v>
      </c>
      <c r="B189" t="s">
        <v>3864</v>
      </c>
      <c r="C189" t="s">
        <v>3865</v>
      </c>
      <c r="D189" t="s">
        <v>3511</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35">
      <c r="A190" t="s">
        <v>178</v>
      </c>
      <c r="B190" t="s">
        <v>3866</v>
      </c>
      <c r="C190" t="s">
        <v>3867</v>
      </c>
      <c r="D190" t="s">
        <v>3511</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35">
      <c r="A191" t="s">
        <v>220</v>
      </c>
      <c r="B191" t="s">
        <v>3868</v>
      </c>
      <c r="C191" t="s">
        <v>3869</v>
      </c>
      <c r="D191" t="s">
        <v>3511</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35">
      <c r="A192" t="s">
        <v>221</v>
      </c>
      <c r="B192" t="s">
        <v>3870</v>
      </c>
      <c r="C192" t="s">
        <v>3871</v>
      </c>
      <c r="D192" t="s">
        <v>3511</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35">
      <c r="A193" t="s">
        <v>200</v>
      </c>
      <c r="C193" t="s">
        <v>3872</v>
      </c>
    </row>
    <row r="194" spans="1:36" x14ac:dyDescent="0.35">
      <c r="A194" t="s">
        <v>168</v>
      </c>
      <c r="B194" t="s">
        <v>3873</v>
      </c>
      <c r="C194" t="s">
        <v>3874</v>
      </c>
      <c r="D194" t="s">
        <v>3511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35">
      <c r="A195" t="s">
        <v>169</v>
      </c>
      <c r="B195" t="s">
        <v>3875</v>
      </c>
      <c r="C195" t="s">
        <v>3876</v>
      </c>
      <c r="D195" t="s">
        <v>3511</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35">
      <c r="A196" t="s">
        <v>170</v>
      </c>
      <c r="B196" t="s">
        <v>3877</v>
      </c>
      <c r="C196" t="s">
        <v>3878</v>
      </c>
      <c r="D196" t="s">
        <v>3511</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35">
      <c r="A197" t="s">
        <v>171</v>
      </c>
      <c r="B197" t="s">
        <v>3879</v>
      </c>
      <c r="C197" t="s">
        <v>3880</v>
      </c>
      <c r="D197" t="s">
        <v>3511</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35">
      <c r="A198" t="s">
        <v>172</v>
      </c>
      <c r="B198" t="s">
        <v>3881</v>
      </c>
      <c r="C198" t="s">
        <v>3882</v>
      </c>
      <c r="D198" t="s">
        <v>3511</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35">
      <c r="A199" t="s">
        <v>173</v>
      </c>
      <c r="B199" t="s">
        <v>3883</v>
      </c>
      <c r="C199" t="s">
        <v>3884</v>
      </c>
      <c r="D199" t="s">
        <v>3511</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35">
      <c r="A200" t="s">
        <v>218</v>
      </c>
      <c r="B200" t="s">
        <v>3885</v>
      </c>
      <c r="C200" t="s">
        <v>3886</v>
      </c>
      <c r="D200" t="s">
        <v>3511</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35">
      <c r="A201" t="s">
        <v>219</v>
      </c>
      <c r="B201" t="s">
        <v>3887</v>
      </c>
      <c r="C201" t="s">
        <v>3888</v>
      </c>
      <c r="D201" t="s">
        <v>3511</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35">
      <c r="A202" t="s">
        <v>167</v>
      </c>
      <c r="B202" t="s">
        <v>3889</v>
      </c>
      <c r="C202" t="s">
        <v>3890</v>
      </c>
      <c r="D202" t="s">
        <v>3511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35">
      <c r="A203" t="s">
        <v>174</v>
      </c>
      <c r="B203" t="s">
        <v>3891</v>
      </c>
      <c r="C203" t="s">
        <v>3892</v>
      </c>
      <c r="D203" t="s">
        <v>3511</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35">
      <c r="A204" t="s">
        <v>175</v>
      </c>
      <c r="B204" t="s">
        <v>3893</v>
      </c>
      <c r="C204" t="s">
        <v>3894</v>
      </c>
      <c r="D204" t="s">
        <v>3511</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35">
      <c r="A205" t="s">
        <v>176</v>
      </c>
      <c r="B205" t="s">
        <v>3895</v>
      </c>
      <c r="C205" t="s">
        <v>3896</v>
      </c>
      <c r="D205" t="s">
        <v>3511</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35">
      <c r="A206" t="s">
        <v>177</v>
      </c>
      <c r="B206" t="s">
        <v>3897</v>
      </c>
      <c r="C206" t="s">
        <v>3898</v>
      </c>
      <c r="D206" t="s">
        <v>3511</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35">
      <c r="A207" t="s">
        <v>178</v>
      </c>
      <c r="B207" t="s">
        <v>3899</v>
      </c>
      <c r="C207" t="s">
        <v>3900</v>
      </c>
      <c r="D207" t="s">
        <v>3511</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35">
      <c r="A208" t="s">
        <v>220</v>
      </c>
      <c r="B208" t="s">
        <v>3901</v>
      </c>
      <c r="C208" t="s">
        <v>3902</v>
      </c>
      <c r="D208" t="s">
        <v>3511</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35">
      <c r="A209" t="s">
        <v>221</v>
      </c>
      <c r="B209" t="s">
        <v>3903</v>
      </c>
      <c r="C209" t="s">
        <v>3904</v>
      </c>
      <c r="D209" t="s">
        <v>3511</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35">
      <c r="A210" t="s">
        <v>22</v>
      </c>
      <c r="C210" t="s">
        <v>3905</v>
      </c>
    </row>
    <row r="211" spans="1:36" x14ac:dyDescent="0.35">
      <c r="A211" t="s">
        <v>168</v>
      </c>
      <c r="B211" t="s">
        <v>3906</v>
      </c>
      <c r="C211" t="s">
        <v>3907</v>
      </c>
      <c r="D211" t="s">
        <v>3511</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35">
      <c r="A212" t="s">
        <v>169</v>
      </c>
      <c r="B212" t="s">
        <v>3908</v>
      </c>
      <c r="C212" t="s">
        <v>3909</v>
      </c>
      <c r="D212" t="s">
        <v>3511</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35">
      <c r="A213" t="s">
        <v>170</v>
      </c>
      <c r="B213" t="s">
        <v>3910</v>
      </c>
      <c r="C213" t="s">
        <v>3911</v>
      </c>
      <c r="D213" t="s">
        <v>3511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35">
      <c r="A214" t="s">
        <v>171</v>
      </c>
      <c r="B214" t="s">
        <v>3912</v>
      </c>
      <c r="C214" t="s">
        <v>3913</v>
      </c>
      <c r="D214" t="s">
        <v>3511</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35">
      <c r="A215" t="s">
        <v>172</v>
      </c>
      <c r="B215" t="s">
        <v>3914</v>
      </c>
      <c r="C215" t="s">
        <v>3915</v>
      </c>
      <c r="D215" t="s">
        <v>3511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35">
      <c r="A216" t="s">
        <v>173</v>
      </c>
      <c r="B216" t="s">
        <v>3916</v>
      </c>
      <c r="C216" t="s">
        <v>3917</v>
      </c>
      <c r="D216" t="s">
        <v>3511</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35">
      <c r="A217" t="s">
        <v>218</v>
      </c>
      <c r="B217" t="s">
        <v>3918</v>
      </c>
      <c r="C217" t="s">
        <v>3919</v>
      </c>
      <c r="D217" t="s">
        <v>3511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35">
      <c r="A218" t="s">
        <v>219</v>
      </c>
      <c r="B218" t="s">
        <v>3920</v>
      </c>
      <c r="C218" t="s">
        <v>3921</v>
      </c>
      <c r="D218" t="s">
        <v>3511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35">
      <c r="A219" t="s">
        <v>167</v>
      </c>
      <c r="B219" t="s">
        <v>3922</v>
      </c>
      <c r="C219" t="s">
        <v>3923</v>
      </c>
      <c r="D219" t="s">
        <v>3511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35">
      <c r="A220" t="s">
        <v>174</v>
      </c>
      <c r="B220" t="s">
        <v>3924</v>
      </c>
      <c r="C220" t="s">
        <v>3925</v>
      </c>
      <c r="D220" t="s">
        <v>3511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35">
      <c r="A221" t="s">
        <v>175</v>
      </c>
      <c r="B221" t="s">
        <v>3926</v>
      </c>
      <c r="C221" t="s">
        <v>3927</v>
      </c>
      <c r="D221" t="s">
        <v>3511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35">
      <c r="A222" t="s">
        <v>176</v>
      </c>
      <c r="B222" t="s">
        <v>3928</v>
      </c>
      <c r="C222" t="s">
        <v>3929</v>
      </c>
      <c r="D222" t="s">
        <v>3511</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35">
      <c r="A223" t="s">
        <v>177</v>
      </c>
      <c r="B223" t="s">
        <v>3930</v>
      </c>
      <c r="C223" t="s">
        <v>3931</v>
      </c>
      <c r="D223" t="s">
        <v>3511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35">
      <c r="A224" t="s">
        <v>178</v>
      </c>
      <c r="B224" t="s">
        <v>3932</v>
      </c>
      <c r="C224" t="s">
        <v>3933</v>
      </c>
      <c r="D224" t="s">
        <v>3511</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35">
      <c r="A225" t="s">
        <v>220</v>
      </c>
      <c r="B225" t="s">
        <v>3934</v>
      </c>
      <c r="C225" t="s">
        <v>3935</v>
      </c>
      <c r="D225" t="s">
        <v>3511</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35">
      <c r="A226" t="s">
        <v>221</v>
      </c>
      <c r="B226" t="s">
        <v>3936</v>
      </c>
      <c r="C226" t="s">
        <v>3937</v>
      </c>
      <c r="D226" t="s">
        <v>3511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35">
      <c r="A227" t="s">
        <v>21</v>
      </c>
      <c r="C227" t="s">
        <v>3938</v>
      </c>
    </row>
    <row r="228" spans="1:36" x14ac:dyDescent="0.35">
      <c r="A228" t="s">
        <v>168</v>
      </c>
      <c r="B228" t="s">
        <v>3939</v>
      </c>
      <c r="C228" t="s">
        <v>3940</v>
      </c>
      <c r="D228" t="s">
        <v>3511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35">
      <c r="A229" t="s">
        <v>169</v>
      </c>
      <c r="B229" t="s">
        <v>3941</v>
      </c>
      <c r="C229" t="s">
        <v>3942</v>
      </c>
      <c r="D229" t="s">
        <v>3511</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35">
      <c r="A230" t="s">
        <v>170</v>
      </c>
      <c r="B230" t="s">
        <v>3943</v>
      </c>
      <c r="C230" t="s">
        <v>3944</v>
      </c>
      <c r="D230" t="s">
        <v>3511</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35">
      <c r="A231" t="s">
        <v>171</v>
      </c>
      <c r="B231" t="s">
        <v>3945</v>
      </c>
      <c r="C231" t="s">
        <v>3946</v>
      </c>
      <c r="D231" t="s">
        <v>3511</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35">
      <c r="A232" t="s">
        <v>172</v>
      </c>
      <c r="B232" t="s">
        <v>3947</v>
      </c>
      <c r="C232" t="s">
        <v>3948</v>
      </c>
      <c r="D232" t="s">
        <v>3511</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35">
      <c r="A233" t="s">
        <v>173</v>
      </c>
      <c r="B233" t="s">
        <v>3949</v>
      </c>
      <c r="C233" t="s">
        <v>3950</v>
      </c>
      <c r="D233" t="s">
        <v>3511</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35">
      <c r="A234" t="s">
        <v>218</v>
      </c>
      <c r="B234" t="s">
        <v>3951</v>
      </c>
      <c r="C234" t="s">
        <v>3952</v>
      </c>
      <c r="D234" t="s">
        <v>3511</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35">
      <c r="A235" t="s">
        <v>219</v>
      </c>
      <c r="B235" t="s">
        <v>3953</v>
      </c>
      <c r="C235" t="s">
        <v>3954</v>
      </c>
      <c r="D235" t="s">
        <v>3511</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35">
      <c r="A236" t="s">
        <v>167</v>
      </c>
      <c r="B236" t="s">
        <v>3955</v>
      </c>
      <c r="C236" t="s">
        <v>3956</v>
      </c>
      <c r="D236" t="s">
        <v>3511</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35">
      <c r="A237" t="s">
        <v>174</v>
      </c>
      <c r="B237" t="s">
        <v>3957</v>
      </c>
      <c r="C237" t="s">
        <v>3958</v>
      </c>
      <c r="D237" t="s">
        <v>3511</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35">
      <c r="A238" t="s">
        <v>175</v>
      </c>
      <c r="B238" t="s">
        <v>3959</v>
      </c>
      <c r="C238" t="s">
        <v>3960</v>
      </c>
      <c r="D238" t="s">
        <v>3511</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35">
      <c r="A239" t="s">
        <v>176</v>
      </c>
      <c r="B239" t="s">
        <v>3961</v>
      </c>
      <c r="C239" t="s">
        <v>3962</v>
      </c>
      <c r="D239" t="s">
        <v>3511</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35">
      <c r="A240" t="s">
        <v>177</v>
      </c>
      <c r="B240" t="s">
        <v>3963</v>
      </c>
      <c r="C240" t="s">
        <v>3964</v>
      </c>
      <c r="D240" t="s">
        <v>3511</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35">
      <c r="A241" t="s">
        <v>178</v>
      </c>
      <c r="B241" t="s">
        <v>3965</v>
      </c>
      <c r="C241" t="s">
        <v>3966</v>
      </c>
      <c r="D241" t="s">
        <v>3511</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35">
      <c r="A242" t="s">
        <v>220</v>
      </c>
      <c r="B242" t="s">
        <v>3967</v>
      </c>
      <c r="C242" t="s">
        <v>3968</v>
      </c>
      <c r="D242" t="s">
        <v>3511</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35">
      <c r="A243" t="s">
        <v>221</v>
      </c>
      <c r="B243" t="s">
        <v>3969</v>
      </c>
      <c r="C243" t="s">
        <v>3970</v>
      </c>
      <c r="D243" t="s">
        <v>3511</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35">
      <c r="A244" t="s">
        <v>20</v>
      </c>
      <c r="C244" t="s">
        <v>3971</v>
      </c>
    </row>
    <row r="245" spans="1:36" x14ac:dyDescent="0.35">
      <c r="A245" t="s">
        <v>168</v>
      </c>
      <c r="B245" t="s">
        <v>3972</v>
      </c>
      <c r="C245" t="s">
        <v>3973</v>
      </c>
      <c r="D245" t="s">
        <v>3511</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35">
      <c r="A246" t="s">
        <v>169</v>
      </c>
      <c r="B246" t="s">
        <v>3974</v>
      </c>
      <c r="C246" t="s">
        <v>3975</v>
      </c>
      <c r="D246" t="s">
        <v>3511</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35">
      <c r="A247" t="s">
        <v>170</v>
      </c>
      <c r="B247" t="s">
        <v>3976</v>
      </c>
      <c r="C247" t="s">
        <v>3977</v>
      </c>
      <c r="D247" t="s">
        <v>3511</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35">
      <c r="A248" t="s">
        <v>171</v>
      </c>
      <c r="B248" t="s">
        <v>3978</v>
      </c>
      <c r="C248" t="s">
        <v>3979</v>
      </c>
      <c r="D248" t="s">
        <v>3511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35">
      <c r="A249" t="s">
        <v>172</v>
      </c>
      <c r="B249" t="s">
        <v>3980</v>
      </c>
      <c r="C249" t="s">
        <v>3981</v>
      </c>
      <c r="D249" t="s">
        <v>3511</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35">
      <c r="A250" t="s">
        <v>173</v>
      </c>
      <c r="B250" t="s">
        <v>3982</v>
      </c>
      <c r="C250" t="s">
        <v>3983</v>
      </c>
      <c r="D250" t="s">
        <v>3511</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35">
      <c r="A251" t="s">
        <v>218</v>
      </c>
      <c r="B251" t="s">
        <v>3984</v>
      </c>
      <c r="C251" t="s">
        <v>3985</v>
      </c>
      <c r="D251" t="s">
        <v>3511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35">
      <c r="A252" t="s">
        <v>219</v>
      </c>
      <c r="B252" t="s">
        <v>3986</v>
      </c>
      <c r="C252" t="s">
        <v>3987</v>
      </c>
      <c r="D252" t="s">
        <v>3511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35">
      <c r="A253" t="s">
        <v>167</v>
      </c>
      <c r="B253" t="s">
        <v>3988</v>
      </c>
      <c r="C253" t="s">
        <v>3989</v>
      </c>
      <c r="D253" t="s">
        <v>3511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35">
      <c r="A254" t="s">
        <v>174</v>
      </c>
      <c r="B254" t="s">
        <v>3990</v>
      </c>
      <c r="C254" t="s">
        <v>3991</v>
      </c>
      <c r="D254" t="s">
        <v>3511</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35">
      <c r="A255" t="s">
        <v>175</v>
      </c>
      <c r="B255" t="s">
        <v>3992</v>
      </c>
      <c r="C255" t="s">
        <v>3993</v>
      </c>
      <c r="D255" t="s">
        <v>3511</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35">
      <c r="A256" t="s">
        <v>176</v>
      </c>
      <c r="B256" t="s">
        <v>3994</v>
      </c>
      <c r="C256" t="s">
        <v>3995</v>
      </c>
      <c r="D256" t="s">
        <v>3511</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35">
      <c r="A257" t="s">
        <v>177</v>
      </c>
      <c r="B257" t="s">
        <v>3996</v>
      </c>
      <c r="C257" t="s">
        <v>3997</v>
      </c>
      <c r="D257" t="s">
        <v>3511</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35">
      <c r="A258" t="s">
        <v>178</v>
      </c>
      <c r="B258" t="s">
        <v>3998</v>
      </c>
      <c r="C258" t="s">
        <v>3999</v>
      </c>
      <c r="D258" t="s">
        <v>3511</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35">
      <c r="A259" t="s">
        <v>220</v>
      </c>
      <c r="B259" t="s">
        <v>4000</v>
      </c>
      <c r="C259" t="s">
        <v>4001</v>
      </c>
      <c r="D259" t="s">
        <v>3511</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35">
      <c r="A260" t="s">
        <v>221</v>
      </c>
      <c r="B260" t="s">
        <v>4002</v>
      </c>
      <c r="C260" t="s">
        <v>4003</v>
      </c>
      <c r="D260" t="s">
        <v>3511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35">
      <c r="A261" t="s">
        <v>19</v>
      </c>
      <c r="C261" t="s">
        <v>4004</v>
      </c>
    </row>
    <row r="262" spans="1:36" x14ac:dyDescent="0.35">
      <c r="A262" t="s">
        <v>168</v>
      </c>
      <c r="B262" t="s">
        <v>4005</v>
      </c>
      <c r="C262" t="s">
        <v>4006</v>
      </c>
      <c r="D262" t="s">
        <v>3511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35">
      <c r="A263" t="s">
        <v>169</v>
      </c>
      <c r="B263" t="s">
        <v>4007</v>
      </c>
      <c r="C263" t="s">
        <v>4008</v>
      </c>
      <c r="D263" t="s">
        <v>3511</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35">
      <c r="A264" t="s">
        <v>170</v>
      </c>
      <c r="B264" t="s">
        <v>4009</v>
      </c>
      <c r="C264" t="s">
        <v>4010</v>
      </c>
      <c r="D264" t="s">
        <v>3511</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35">
      <c r="A265" t="s">
        <v>171</v>
      </c>
      <c r="B265" t="s">
        <v>4011</v>
      </c>
      <c r="C265" t="s">
        <v>4012</v>
      </c>
      <c r="D265" t="s">
        <v>3511</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35">
      <c r="A266" t="s">
        <v>172</v>
      </c>
      <c r="B266" t="s">
        <v>4013</v>
      </c>
      <c r="C266" t="s">
        <v>4014</v>
      </c>
      <c r="D266" t="s">
        <v>3511</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35">
      <c r="A267" t="s">
        <v>173</v>
      </c>
      <c r="B267" t="s">
        <v>4015</v>
      </c>
      <c r="C267" t="s">
        <v>4016</v>
      </c>
      <c r="D267" t="s">
        <v>3511</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35">
      <c r="A268" t="s">
        <v>218</v>
      </c>
      <c r="B268" t="s">
        <v>4017</v>
      </c>
      <c r="C268" t="s">
        <v>4018</v>
      </c>
      <c r="D268" t="s">
        <v>3511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35">
      <c r="A269" t="s">
        <v>219</v>
      </c>
      <c r="B269" t="s">
        <v>4019</v>
      </c>
      <c r="C269" t="s">
        <v>4020</v>
      </c>
      <c r="D269" t="s">
        <v>3511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35">
      <c r="A270" t="s">
        <v>167</v>
      </c>
      <c r="B270" t="s">
        <v>4021</v>
      </c>
      <c r="C270" t="s">
        <v>4022</v>
      </c>
      <c r="D270" t="s">
        <v>3511</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35">
      <c r="A271" t="s">
        <v>174</v>
      </c>
      <c r="B271" t="s">
        <v>4023</v>
      </c>
      <c r="C271" t="s">
        <v>4024</v>
      </c>
      <c r="D271" t="s">
        <v>3511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35">
      <c r="A272" t="s">
        <v>175</v>
      </c>
      <c r="B272" t="s">
        <v>4025</v>
      </c>
      <c r="C272" t="s">
        <v>4026</v>
      </c>
      <c r="D272" t="s">
        <v>3511</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35">
      <c r="A273" t="s">
        <v>176</v>
      </c>
      <c r="B273" t="s">
        <v>4027</v>
      </c>
      <c r="C273" t="s">
        <v>4028</v>
      </c>
      <c r="D273" t="s">
        <v>3511</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35">
      <c r="A274" t="s">
        <v>177</v>
      </c>
      <c r="B274" t="s">
        <v>4029</v>
      </c>
      <c r="C274" t="s">
        <v>4030</v>
      </c>
      <c r="D274" t="s">
        <v>3511</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35">
      <c r="A275" t="s">
        <v>178</v>
      </c>
      <c r="B275" t="s">
        <v>4031</v>
      </c>
      <c r="C275" t="s">
        <v>4032</v>
      </c>
      <c r="D275" t="s">
        <v>3511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35">
      <c r="A276" t="s">
        <v>220</v>
      </c>
      <c r="B276" t="s">
        <v>4033</v>
      </c>
      <c r="C276" t="s">
        <v>4034</v>
      </c>
      <c r="D276" t="s">
        <v>3511</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35">
      <c r="A277" t="s">
        <v>221</v>
      </c>
      <c r="B277" t="s">
        <v>4035</v>
      </c>
      <c r="C277" t="s">
        <v>4036</v>
      </c>
      <c r="D277" t="s">
        <v>3511</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35">
      <c r="A278" t="s">
        <v>18</v>
      </c>
      <c r="C278" t="s">
        <v>4037</v>
      </c>
    </row>
    <row r="279" spans="1:36" x14ac:dyDescent="0.35">
      <c r="A279" t="s">
        <v>162</v>
      </c>
      <c r="B279" t="s">
        <v>4038</v>
      </c>
      <c r="C279" t="s">
        <v>4039</v>
      </c>
      <c r="D279" t="s">
        <v>3511</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35">
      <c r="A280" t="s">
        <v>864</v>
      </c>
      <c r="B280" t="s">
        <v>4040</v>
      </c>
      <c r="C280" t="s">
        <v>4041</v>
      </c>
      <c r="D280" t="s">
        <v>3511</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35">
      <c r="A281" t="s">
        <v>866</v>
      </c>
      <c r="B281" t="s">
        <v>4042</v>
      </c>
      <c r="C281" t="s">
        <v>4043</v>
      </c>
      <c r="D281" t="s">
        <v>3511</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E10" sqref="E10"/>
    </sheetView>
  </sheetViews>
  <sheetFormatPr defaultRowHeight="14.5" x14ac:dyDescent="0.35"/>
  <cols>
    <col min="1" max="1" width="21.453125" hidden="1" customWidth="1"/>
    <col min="2" max="2" width="46.7265625" customWidth="1"/>
    <col min="3" max="33" width="9.1796875"/>
  </cols>
  <sheetData>
    <row r="1" spans="1:33" ht="15" customHeight="1" thickBot="1" x14ac:dyDescent="0.4">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35"/>
    <row r="3" spans="1:33" ht="15" customHeight="1" x14ac:dyDescent="0.35">
      <c r="C3" s="81" t="s">
        <v>1516</v>
      </c>
      <c r="D3" s="81" t="s">
        <v>1517</v>
      </c>
      <c r="E3" s="82"/>
      <c r="F3" s="82"/>
      <c r="G3" s="82"/>
    </row>
    <row r="4" spans="1:33" ht="15" customHeight="1" x14ac:dyDescent="0.35">
      <c r="C4" s="81" t="s">
        <v>1518</v>
      </c>
      <c r="D4" s="81" t="s">
        <v>1519</v>
      </c>
      <c r="E4" s="82"/>
      <c r="F4" s="82"/>
      <c r="G4" s="81" t="s">
        <v>1520</v>
      </c>
    </row>
    <row r="5" spans="1:33" ht="15" customHeight="1" x14ac:dyDescent="0.35">
      <c r="C5" s="81" t="s">
        <v>1521</v>
      </c>
      <c r="D5" s="81" t="s">
        <v>1522</v>
      </c>
      <c r="E5" s="82"/>
      <c r="F5" s="82"/>
      <c r="G5" s="82"/>
    </row>
    <row r="6" spans="1:33" ht="15" customHeight="1" x14ac:dyDescent="0.35">
      <c r="C6" s="81" t="s">
        <v>1523</v>
      </c>
      <c r="D6" s="82"/>
      <c r="E6" s="81" t="s">
        <v>1524</v>
      </c>
      <c r="F6" s="82"/>
      <c r="G6" s="82"/>
    </row>
    <row r="7" spans="1:33" ht="12" customHeight="1" x14ac:dyDescent="0.35"/>
    <row r="8" spans="1:33" ht="12" customHeight="1" x14ac:dyDescent="0.35"/>
    <row r="9" spans="1:33" ht="12" customHeight="1" x14ac:dyDescent="0.35"/>
    <row r="10" spans="1:33" ht="15" customHeight="1" x14ac:dyDescent="0.35">
      <c r="A10" s="83" t="s">
        <v>2170</v>
      </c>
      <c r="B10" s="84" t="s">
        <v>2171</v>
      </c>
      <c r="AG10" s="85" t="s">
        <v>1527</v>
      </c>
    </row>
    <row r="11" spans="1:33" ht="15" customHeight="1" x14ac:dyDescent="0.35">
      <c r="B11" s="80" t="s">
        <v>2172</v>
      </c>
      <c r="AG11" s="85" t="s">
        <v>1529</v>
      </c>
    </row>
    <row r="12" spans="1:33" ht="15" customHeight="1" x14ac:dyDescent="0.3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4">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35">
      <c r="AG14" s="87"/>
    </row>
    <row r="15" spans="1:33" ht="15" customHeight="1" x14ac:dyDescent="0.35">
      <c r="B15" s="35" t="s">
        <v>33</v>
      </c>
    </row>
    <row r="16" spans="1:33" ht="15" customHeight="1" x14ac:dyDescent="0.35">
      <c r="A16" s="83" t="s">
        <v>2173</v>
      </c>
      <c r="B16" s="88" t="s">
        <v>2174</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35">
      <c r="A17" s="83" t="s">
        <v>2175</v>
      </c>
      <c r="B17" s="88" t="s">
        <v>2176</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35">
      <c r="A18" s="83" t="s">
        <v>2177</v>
      </c>
      <c r="B18" s="88" t="s">
        <v>2178</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35">
      <c r="A19" s="83" t="s">
        <v>2179</v>
      </c>
      <c r="B19" s="88" t="s">
        <v>2180</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35">
      <c r="A20" s="83" t="s">
        <v>2181</v>
      </c>
      <c r="B20" s="88" t="s">
        <v>2182</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35">
      <c r="A21" s="83" t="s">
        <v>2183</v>
      </c>
      <c r="B21" s="88" t="s">
        <v>2184</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35">
      <c r="A22" s="83" t="s">
        <v>2185</v>
      </c>
      <c r="B22" s="88" t="s">
        <v>2186</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35">
      <c r="A23" s="83" t="s">
        <v>2187</v>
      </c>
      <c r="B23" s="88" t="s">
        <v>2188</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35">
      <c r="A24" s="83" t="s">
        <v>2189</v>
      </c>
      <c r="B24" s="88" t="s">
        <v>2190</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35">
      <c r="A25" s="83" t="s">
        <v>2191</v>
      </c>
      <c r="B25" s="88" t="s">
        <v>2192</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35">
      <c r="A26" s="83" t="s">
        <v>2193</v>
      </c>
      <c r="B26" s="88" t="s">
        <v>2194</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35">
      <c r="A27" s="83" t="s">
        <v>2195</v>
      </c>
      <c r="B27" s="88" t="s">
        <v>2196</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35">
      <c r="A28" s="83" t="s">
        <v>2197</v>
      </c>
      <c r="B28" s="88" t="s">
        <v>2198</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35">
      <c r="A29" s="83" t="s">
        <v>2199</v>
      </c>
      <c r="B29" s="88" t="s">
        <v>2200</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35">
      <c r="A30" s="83" t="s">
        <v>2201</v>
      </c>
      <c r="B30" s="88" t="s">
        <v>2202</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35">
      <c r="A31" s="83" t="s">
        <v>2203</v>
      </c>
      <c r="B31" s="88" t="s">
        <v>2204</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3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3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35">
      <c r="A34" s="83" t="s">
        <v>2205</v>
      </c>
      <c r="B34" s="88" t="s">
        <v>2174</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35">
      <c r="A35" s="83" t="s">
        <v>2206</v>
      </c>
      <c r="B35" s="88" t="s">
        <v>2176</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35">
      <c r="A36" s="83" t="s">
        <v>2207</v>
      </c>
      <c r="B36" s="88" t="s">
        <v>2178</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35">
      <c r="A37" s="83" t="s">
        <v>2208</v>
      </c>
      <c r="B37" s="88" t="s">
        <v>2180</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35">
      <c r="A38" s="83" t="s">
        <v>2209</v>
      </c>
      <c r="B38" s="88" t="s">
        <v>2182</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35">
      <c r="A39" s="83" t="s">
        <v>2210</v>
      </c>
      <c r="B39" s="88" t="s">
        <v>2184</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35">
      <c r="A40" s="83" t="s">
        <v>2211</v>
      </c>
      <c r="B40" s="88" t="s">
        <v>2186</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35">
      <c r="A41" s="83" t="s">
        <v>2212</v>
      </c>
      <c r="B41" s="88" t="s">
        <v>2188</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35">
      <c r="A42" s="83" t="s">
        <v>2213</v>
      </c>
      <c r="B42" s="88" t="s">
        <v>2190</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35">
      <c r="A43" s="83" t="s">
        <v>2214</v>
      </c>
      <c r="B43" s="88" t="s">
        <v>2192</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35">
      <c r="A44" s="83" t="s">
        <v>2215</v>
      </c>
      <c r="B44" s="88" t="s">
        <v>2194</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35">
      <c r="A45" s="83" t="s">
        <v>2216</v>
      </c>
      <c r="B45" s="88" t="s">
        <v>2196</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35">
      <c r="A46" s="83" t="s">
        <v>2217</v>
      </c>
      <c r="B46" s="88" t="s">
        <v>2198</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35">
      <c r="A47" s="83" t="s">
        <v>2218</v>
      </c>
      <c r="B47" s="88" t="s">
        <v>2200</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35">
      <c r="A48" s="83" t="s">
        <v>2219</v>
      </c>
      <c r="B48" s="88" t="s">
        <v>2202</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35">
      <c r="A49" s="83" t="s">
        <v>2220</v>
      </c>
      <c r="B49" s="88" t="s">
        <v>2204</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3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35">
      <c r="B51" s="35" t="s">
        <v>2221</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35">
      <c r="A52" s="83" t="s">
        <v>2222</v>
      </c>
      <c r="B52" s="88" t="s">
        <v>2174</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35">
      <c r="A53" s="83" t="s">
        <v>2223</v>
      </c>
      <c r="B53" s="88" t="s">
        <v>2176</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35">
      <c r="A54" s="83" t="s">
        <v>2224</v>
      </c>
      <c r="B54" s="88" t="s">
        <v>2178</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35">
      <c r="A55" s="83" t="s">
        <v>2225</v>
      </c>
      <c r="B55" s="88" t="s">
        <v>2180</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35">
      <c r="A56" s="83" t="s">
        <v>2226</v>
      </c>
      <c r="B56" s="88" t="s">
        <v>2182</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35">
      <c r="A57" s="83" t="s">
        <v>2227</v>
      </c>
      <c r="B57" s="88" t="s">
        <v>2184</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35">
      <c r="A58" s="83" t="s">
        <v>2228</v>
      </c>
      <c r="B58" s="88" t="s">
        <v>2186</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35">
      <c r="A59" s="83" t="s">
        <v>2229</v>
      </c>
      <c r="B59" s="88" t="s">
        <v>2188</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35">
      <c r="A60" s="83" t="s">
        <v>2230</v>
      </c>
      <c r="B60" s="88" t="s">
        <v>2190</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35">
      <c r="A61" s="83" t="s">
        <v>2231</v>
      </c>
      <c r="B61" s="88" t="s">
        <v>2192</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35">
      <c r="A62" s="83" t="s">
        <v>2232</v>
      </c>
      <c r="B62" s="88" t="s">
        <v>2194</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35">
      <c r="A63" s="83" t="s">
        <v>2233</v>
      </c>
      <c r="B63" s="88" t="s">
        <v>2196</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35">
      <c r="A64" s="83" t="s">
        <v>2234</v>
      </c>
      <c r="B64" s="88" t="s">
        <v>2198</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35">
      <c r="A65" s="83" t="s">
        <v>2235</v>
      </c>
      <c r="B65" s="88" t="s">
        <v>2200</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35">
      <c r="A66" s="83" t="s">
        <v>2236</v>
      </c>
      <c r="B66" s="88" t="s">
        <v>2202</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35">
      <c r="A67" s="83" t="s">
        <v>2237</v>
      </c>
      <c r="B67" s="88" t="s">
        <v>2204</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3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35">
      <c r="B69" s="35" t="s">
        <v>2238</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35">
      <c r="A70" s="83" t="s">
        <v>2239</v>
      </c>
      <c r="B70" s="88" t="s">
        <v>2174</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35">
      <c r="A71" s="83" t="s">
        <v>2240</v>
      </c>
      <c r="B71" s="88" t="s">
        <v>2176</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35">
      <c r="A72" s="83" t="s">
        <v>2241</v>
      </c>
      <c r="B72" s="88" t="s">
        <v>2178</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35">
      <c r="A73" s="83" t="s">
        <v>2242</v>
      </c>
      <c r="B73" s="88" t="s">
        <v>2180</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35">
      <c r="A74" s="83" t="s">
        <v>2243</v>
      </c>
      <c r="B74" s="88" t="s">
        <v>2182</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35">
      <c r="A75" s="83" t="s">
        <v>2244</v>
      </c>
      <c r="B75" s="88" t="s">
        <v>2184</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35">
      <c r="A76" s="83" t="s">
        <v>2245</v>
      </c>
      <c r="B76" s="88" t="s">
        <v>2186</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35">
      <c r="A77" s="83" t="s">
        <v>2246</v>
      </c>
      <c r="B77" s="88" t="s">
        <v>2188</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35">
      <c r="A78" s="83" t="s">
        <v>2247</v>
      </c>
      <c r="B78" s="88" t="s">
        <v>2190</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35">
      <c r="A79" s="83" t="s">
        <v>2248</v>
      </c>
      <c r="B79" s="88" t="s">
        <v>2192</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35">
      <c r="A80" s="83" t="s">
        <v>2249</v>
      </c>
      <c r="B80" s="88" t="s">
        <v>2194</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35">
      <c r="A81" s="83" t="s">
        <v>2250</v>
      </c>
      <c r="B81" s="88" t="s">
        <v>2196</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35">
      <c r="A82" s="83" t="s">
        <v>2251</v>
      </c>
      <c r="B82" s="88" t="s">
        <v>2198</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35">
      <c r="A83" s="83" t="s">
        <v>2252</v>
      </c>
      <c r="B83" s="88" t="s">
        <v>2200</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35">
      <c r="A84" s="83" t="s">
        <v>2253</v>
      </c>
      <c r="B84" s="88" t="s">
        <v>2202</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35">
      <c r="A85" s="83" t="s">
        <v>2254</v>
      </c>
      <c r="B85" s="88" t="s">
        <v>2204</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3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3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35">
      <c r="A88" s="83" t="s">
        <v>2255</v>
      </c>
      <c r="B88" s="88" t="s">
        <v>2174</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35">
      <c r="A89" s="83" t="s">
        <v>2256</v>
      </c>
      <c r="B89" s="88" t="s">
        <v>2176</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35">
      <c r="A90" s="83" t="s">
        <v>2257</v>
      </c>
      <c r="B90" s="88" t="s">
        <v>2178</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35">
      <c r="A91" s="83" t="s">
        <v>2258</v>
      </c>
      <c r="B91" s="88" t="s">
        <v>2180</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35">
      <c r="A92" s="83" t="s">
        <v>2259</v>
      </c>
      <c r="B92" s="88" t="s">
        <v>2182</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35">
      <c r="A93" s="83" t="s">
        <v>2260</v>
      </c>
      <c r="B93" s="88" t="s">
        <v>2184</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35">
      <c r="A94" s="83" t="s">
        <v>2261</v>
      </c>
      <c r="B94" s="88" t="s">
        <v>2186</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35">
      <c r="A95" s="83" t="s">
        <v>2262</v>
      </c>
      <c r="B95" s="88" t="s">
        <v>2188</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35">
      <c r="A96" s="83" t="s">
        <v>2263</v>
      </c>
      <c r="B96" s="88" t="s">
        <v>2190</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35">
      <c r="A97" s="83" t="s">
        <v>2264</v>
      </c>
      <c r="B97" s="88" t="s">
        <v>2192</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35">
      <c r="A98" s="83" t="s">
        <v>2265</v>
      </c>
      <c r="B98" s="88" t="s">
        <v>2194</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35">
      <c r="A99" s="83" t="s">
        <v>2266</v>
      </c>
      <c r="B99" s="88" t="s">
        <v>2196</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35">
      <c r="A100" s="83" t="s">
        <v>2267</v>
      </c>
      <c r="B100" s="88" t="s">
        <v>2198</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35">
      <c r="A101" s="83" t="s">
        <v>2268</v>
      </c>
      <c r="B101" s="88" t="s">
        <v>2200</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35">
      <c r="A102" s="83" t="s">
        <v>2269</v>
      </c>
      <c r="B102" s="88" t="s">
        <v>2202</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35">
      <c r="A103" s="83" t="s">
        <v>2270</v>
      </c>
      <c r="B103" s="88" t="s">
        <v>2204</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3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35">
      <c r="A105" s="83" t="s">
        <v>2271</v>
      </c>
      <c r="B105" s="88" t="s">
        <v>2174</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35">
      <c r="A106" s="83" t="s">
        <v>2272</v>
      </c>
      <c r="B106" s="88" t="s">
        <v>2176</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35">
      <c r="A107" s="83" t="s">
        <v>2273</v>
      </c>
      <c r="B107" s="88" t="s">
        <v>2178</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35">
      <c r="A108" s="83" t="s">
        <v>2274</v>
      </c>
      <c r="B108" s="88" t="s">
        <v>2180</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35">
      <c r="A109" s="83" t="s">
        <v>2275</v>
      </c>
      <c r="B109" s="88" t="s">
        <v>2182</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35">
      <c r="A110" s="83" t="s">
        <v>2276</v>
      </c>
      <c r="B110" s="88" t="s">
        <v>2184</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35">
      <c r="A111" s="83" t="s">
        <v>2277</v>
      </c>
      <c r="B111" s="88" t="s">
        <v>2186</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35">
      <c r="A112" s="83" t="s">
        <v>2278</v>
      </c>
      <c r="B112" s="88" t="s">
        <v>2188</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35">
      <c r="A113" s="83" t="s">
        <v>2279</v>
      </c>
      <c r="B113" s="88" t="s">
        <v>2190</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35">
      <c r="A114" s="83" t="s">
        <v>2280</v>
      </c>
      <c r="B114" s="88" t="s">
        <v>2192</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35">
      <c r="A115" s="83" t="s">
        <v>2281</v>
      </c>
      <c r="B115" s="88" t="s">
        <v>2194</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35">
      <c r="A116" s="83" t="s">
        <v>2282</v>
      </c>
      <c r="B116" s="88" t="s">
        <v>2196</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35">
      <c r="A117" s="83" t="s">
        <v>2283</v>
      </c>
      <c r="B117" s="88" t="s">
        <v>2198</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35">
      <c r="A118" s="83" t="s">
        <v>2284</v>
      </c>
      <c r="B118" s="88" t="s">
        <v>2200</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35">
      <c r="A119" s="83" t="s">
        <v>2285</v>
      </c>
      <c r="B119" s="88" t="s">
        <v>2202</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35">
      <c r="A120" s="83" t="s">
        <v>2286</v>
      </c>
      <c r="B120" s="88" t="s">
        <v>2204</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3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3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35">
      <c r="A123" s="83" t="s">
        <v>2287</v>
      </c>
      <c r="B123" s="88" t="s">
        <v>2174</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35">
      <c r="A124" s="83" t="s">
        <v>2288</v>
      </c>
      <c r="B124" s="88" t="s">
        <v>2176</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35">
      <c r="A125" s="83" t="s">
        <v>2289</v>
      </c>
      <c r="B125" s="88" t="s">
        <v>2178</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35">
      <c r="A126" s="83" t="s">
        <v>2290</v>
      </c>
      <c r="B126" s="88" t="s">
        <v>2180</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35">
      <c r="A127" s="83" t="s">
        <v>2291</v>
      </c>
      <c r="B127" s="88" t="s">
        <v>2182</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35">
      <c r="A128" s="83" t="s">
        <v>2292</v>
      </c>
      <c r="B128" s="88" t="s">
        <v>2184</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35">
      <c r="A129" s="83" t="s">
        <v>2293</v>
      </c>
      <c r="B129" s="88" t="s">
        <v>2186</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35">
      <c r="A130" s="83" t="s">
        <v>2294</v>
      </c>
      <c r="B130" s="88" t="s">
        <v>2188</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35">
      <c r="A131" s="83" t="s">
        <v>2295</v>
      </c>
      <c r="B131" s="88" t="s">
        <v>2190</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35">
      <c r="A132" s="83" t="s">
        <v>2296</v>
      </c>
      <c r="B132" s="88" t="s">
        <v>2192</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35">
      <c r="A133" s="83" t="s">
        <v>2297</v>
      </c>
      <c r="B133" s="88" t="s">
        <v>2194</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35">
      <c r="A134" s="83" t="s">
        <v>2298</v>
      </c>
      <c r="B134" s="88" t="s">
        <v>2196</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35">
      <c r="A135" s="83" t="s">
        <v>2299</v>
      </c>
      <c r="B135" s="88" t="s">
        <v>2198</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35">
      <c r="A136" s="83" t="s">
        <v>2300</v>
      </c>
      <c r="B136" s="88" t="s">
        <v>2200</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35">
      <c r="A137" s="83" t="s">
        <v>2301</v>
      </c>
      <c r="B137" s="88" t="s">
        <v>2202</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35">
      <c r="A138" s="83" t="s">
        <v>2302</v>
      </c>
      <c r="B138" s="88" t="s">
        <v>2204</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3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3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35">
      <c r="A141" s="83" t="s">
        <v>2303</v>
      </c>
      <c r="B141" s="88" t="s">
        <v>2174</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35">
      <c r="A142" s="83" t="s">
        <v>2304</v>
      </c>
      <c r="B142" s="88" t="s">
        <v>2176</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35">
      <c r="A143" s="83" t="s">
        <v>2305</v>
      </c>
      <c r="B143" s="88" t="s">
        <v>2178</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35">
      <c r="A144" s="83" t="s">
        <v>2306</v>
      </c>
      <c r="B144" s="88" t="s">
        <v>2180</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35">
      <c r="A145" s="83" t="s">
        <v>2307</v>
      </c>
      <c r="B145" s="88" t="s">
        <v>2182</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35">
      <c r="A146" s="83" t="s">
        <v>2308</v>
      </c>
      <c r="B146" s="88" t="s">
        <v>2184</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35">
      <c r="A147" s="83" t="s">
        <v>2309</v>
      </c>
      <c r="B147" s="88" t="s">
        <v>2186</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35">
      <c r="A148" s="83" t="s">
        <v>2310</v>
      </c>
      <c r="B148" s="88" t="s">
        <v>2188</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35">
      <c r="A149" s="83" t="s">
        <v>2311</v>
      </c>
      <c r="B149" s="88" t="s">
        <v>2190</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35">
      <c r="A150" s="83" t="s">
        <v>2312</v>
      </c>
      <c r="B150" s="88" t="s">
        <v>2192</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35">
      <c r="A151" s="83" t="s">
        <v>2313</v>
      </c>
      <c r="B151" s="88" t="s">
        <v>2194</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35">
      <c r="A152" s="83" t="s">
        <v>2314</v>
      </c>
      <c r="B152" s="88" t="s">
        <v>2196</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35">
      <c r="A153" s="83" t="s">
        <v>2315</v>
      </c>
      <c r="B153" s="88" t="s">
        <v>2198</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35">
      <c r="A154" s="83" t="s">
        <v>2316</v>
      </c>
      <c r="B154" s="88" t="s">
        <v>2200</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35">
      <c r="A155" s="83" t="s">
        <v>2317</v>
      </c>
      <c r="B155" s="88" t="s">
        <v>2202</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35">
      <c r="A156" s="83" t="s">
        <v>2318</v>
      </c>
      <c r="B156" s="88" t="s">
        <v>2204</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3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35">
      <c r="A158" s="83" t="s">
        <v>2319</v>
      </c>
      <c r="B158" s="88" t="s">
        <v>2174</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35">
      <c r="A159" s="83" t="s">
        <v>2320</v>
      </c>
      <c r="B159" s="88" t="s">
        <v>2176</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35">
      <c r="A160" s="83" t="s">
        <v>2321</v>
      </c>
      <c r="B160" s="88" t="s">
        <v>2178</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35">
      <c r="A161" s="83" t="s">
        <v>2322</v>
      </c>
      <c r="B161" s="88" t="s">
        <v>2180</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35">
      <c r="A162" s="83" t="s">
        <v>2323</v>
      </c>
      <c r="B162" s="88" t="s">
        <v>2182</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35">
      <c r="A163" s="83" t="s">
        <v>2324</v>
      </c>
      <c r="B163" s="88" t="s">
        <v>2184</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35">
      <c r="A164" s="83" t="s">
        <v>2325</v>
      </c>
      <c r="B164" s="88" t="s">
        <v>2186</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35">
      <c r="A165" s="83" t="s">
        <v>2326</v>
      </c>
      <c r="B165" s="88" t="s">
        <v>2188</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35">
      <c r="A166" s="83" t="s">
        <v>2327</v>
      </c>
      <c r="B166" s="88" t="s">
        <v>2190</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35">
      <c r="A167" s="83" t="s">
        <v>2328</v>
      </c>
      <c r="B167" s="88" t="s">
        <v>2192</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35">
      <c r="A168" s="83" t="s">
        <v>2329</v>
      </c>
      <c r="B168" s="88" t="s">
        <v>2194</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35">
      <c r="A169" s="83" t="s">
        <v>2330</v>
      </c>
      <c r="B169" s="88" t="s">
        <v>2196</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35">
      <c r="A170" s="83" t="s">
        <v>2331</v>
      </c>
      <c r="B170" s="88" t="s">
        <v>2198</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35">
      <c r="A171" s="83" t="s">
        <v>2332</v>
      </c>
      <c r="B171" s="88" t="s">
        <v>2200</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35">
      <c r="A172" s="83" t="s">
        <v>2333</v>
      </c>
      <c r="B172" s="88" t="s">
        <v>2202</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35">
      <c r="A173" s="83" t="s">
        <v>2334</v>
      </c>
      <c r="B173" s="88" t="s">
        <v>2204</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3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3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35">
      <c r="A176" s="83" t="s">
        <v>2335</v>
      </c>
      <c r="B176" s="88" t="s">
        <v>2174</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35">
      <c r="A177" s="83" t="s">
        <v>2336</v>
      </c>
      <c r="B177" s="88" t="s">
        <v>2176</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35">
      <c r="A178" s="83" t="s">
        <v>2337</v>
      </c>
      <c r="B178" s="88" t="s">
        <v>2178</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35">
      <c r="A179" s="83" t="s">
        <v>2338</v>
      </c>
      <c r="B179" s="88" t="s">
        <v>2180</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35">
      <c r="A180" s="83" t="s">
        <v>2339</v>
      </c>
      <c r="B180" s="88" t="s">
        <v>2182</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35">
      <c r="A181" s="83" t="s">
        <v>2340</v>
      </c>
      <c r="B181" s="88" t="s">
        <v>2184</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35">
      <c r="A182" s="83" t="s">
        <v>2341</v>
      </c>
      <c r="B182" s="88" t="s">
        <v>2186</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35">
      <c r="A183" s="83" t="s">
        <v>2342</v>
      </c>
      <c r="B183" s="88" t="s">
        <v>2188</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35">
      <c r="A184" s="83" t="s">
        <v>2343</v>
      </c>
      <c r="B184" s="88" t="s">
        <v>2190</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35">
      <c r="A185" s="83" t="s">
        <v>2344</v>
      </c>
      <c r="B185" s="88" t="s">
        <v>2192</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35">
      <c r="A186" s="83" t="s">
        <v>2345</v>
      </c>
      <c r="B186" s="88" t="s">
        <v>2194</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35">
      <c r="A187" s="83" t="s">
        <v>2346</v>
      </c>
      <c r="B187" s="88" t="s">
        <v>2196</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35">
      <c r="A188" s="83" t="s">
        <v>2347</v>
      </c>
      <c r="B188" s="88" t="s">
        <v>2198</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35">
      <c r="A189" s="83" t="s">
        <v>2348</v>
      </c>
      <c r="B189" s="88" t="s">
        <v>2200</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35">
      <c r="A190" s="83" t="s">
        <v>2349</v>
      </c>
      <c r="B190" s="88" t="s">
        <v>2202</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35">
      <c r="A191" s="83" t="s">
        <v>2350</v>
      </c>
      <c r="B191" s="88" t="s">
        <v>2204</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3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3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35">
      <c r="A194" s="83" t="s">
        <v>2351</v>
      </c>
      <c r="B194" s="88" t="s">
        <v>2174</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35">
      <c r="A195" s="83" t="s">
        <v>2352</v>
      </c>
      <c r="B195" s="88" t="s">
        <v>2176</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35">
      <c r="A196" s="83" t="s">
        <v>2353</v>
      </c>
      <c r="B196" s="88" t="s">
        <v>2178</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35">
      <c r="A197" s="83" t="s">
        <v>2354</v>
      </c>
      <c r="B197" s="88" t="s">
        <v>2180</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35">
      <c r="A198" s="83" t="s">
        <v>2355</v>
      </c>
      <c r="B198" s="88" t="s">
        <v>2182</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35">
      <c r="A199" s="83" t="s">
        <v>2356</v>
      </c>
      <c r="B199" s="88" t="s">
        <v>2184</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35">
      <c r="A200" s="83" t="s">
        <v>2357</v>
      </c>
      <c r="B200" s="88" t="s">
        <v>2186</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35">
      <c r="A201" s="83" t="s">
        <v>2358</v>
      </c>
      <c r="B201" s="88" t="s">
        <v>2188</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35">
      <c r="A202" s="83" t="s">
        <v>2359</v>
      </c>
      <c r="B202" s="88" t="s">
        <v>2190</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35">
      <c r="A203" s="83" t="s">
        <v>2360</v>
      </c>
      <c r="B203" s="88" t="s">
        <v>2192</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35">
      <c r="A204" s="83" t="s">
        <v>2361</v>
      </c>
      <c r="B204" s="88" t="s">
        <v>2194</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35">
      <c r="A205" s="83" t="s">
        <v>2362</v>
      </c>
      <c r="B205" s="88" t="s">
        <v>2196</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35">
      <c r="A206" s="83" t="s">
        <v>2363</v>
      </c>
      <c r="B206" s="88" t="s">
        <v>2198</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35">
      <c r="A207" s="83" t="s">
        <v>2364</v>
      </c>
      <c r="B207" s="88" t="s">
        <v>2200</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35">
      <c r="A208" s="83" t="s">
        <v>2365</v>
      </c>
      <c r="B208" s="88" t="s">
        <v>2202</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35">
      <c r="A209" s="83" t="s">
        <v>2366</v>
      </c>
      <c r="B209" s="88" t="s">
        <v>2204</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3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3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35">
      <c r="A212" s="83" t="s">
        <v>2367</v>
      </c>
      <c r="B212" s="88" t="s">
        <v>2174</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35">
      <c r="A213" s="83" t="s">
        <v>2368</v>
      </c>
      <c r="B213" s="88" t="s">
        <v>2176</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35">
      <c r="A214" s="83" t="s">
        <v>2369</v>
      </c>
      <c r="B214" s="88" t="s">
        <v>2178</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35">
      <c r="A215" s="83" t="s">
        <v>2370</v>
      </c>
      <c r="B215" s="88" t="s">
        <v>2180</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35">
      <c r="A216" s="83" t="s">
        <v>2371</v>
      </c>
      <c r="B216" s="88" t="s">
        <v>2182</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35">
      <c r="A217" s="83" t="s">
        <v>2372</v>
      </c>
      <c r="B217" s="88" t="s">
        <v>2184</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35">
      <c r="A218" s="83" t="s">
        <v>2373</v>
      </c>
      <c r="B218" s="88" t="s">
        <v>2186</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35">
      <c r="A219" s="83" t="s">
        <v>2374</v>
      </c>
      <c r="B219" s="88" t="s">
        <v>2188</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35">
      <c r="A220" s="83" t="s">
        <v>2375</v>
      </c>
      <c r="B220" s="88" t="s">
        <v>2190</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35">
      <c r="A221" s="83" t="s">
        <v>2376</v>
      </c>
      <c r="B221" s="88" t="s">
        <v>2192</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35">
      <c r="A222" s="83" t="s">
        <v>2377</v>
      </c>
      <c r="B222" s="88" t="s">
        <v>2194</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35">
      <c r="A223" s="83" t="s">
        <v>2378</v>
      </c>
      <c r="B223" s="88" t="s">
        <v>2196</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35">
      <c r="A224" s="83" t="s">
        <v>2379</v>
      </c>
      <c r="B224" s="88" t="s">
        <v>2198</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35">
      <c r="A225" s="83" t="s">
        <v>2380</v>
      </c>
      <c r="B225" s="88" t="s">
        <v>2200</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35">
      <c r="A226" s="83" t="s">
        <v>2381</v>
      </c>
      <c r="B226" s="88" t="s">
        <v>2202</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35">
      <c r="A227" s="83" t="s">
        <v>2382</v>
      </c>
      <c r="B227" s="88" t="s">
        <v>2204</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3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3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35">
      <c r="A230" s="83" t="s">
        <v>2383</v>
      </c>
      <c r="B230" s="88" t="s">
        <v>2174</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35">
      <c r="A231" s="83" t="s">
        <v>2384</v>
      </c>
      <c r="B231" s="88" t="s">
        <v>2176</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35">
      <c r="A232" s="83" t="s">
        <v>2385</v>
      </c>
      <c r="B232" s="88" t="s">
        <v>2178</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35">
      <c r="A233" s="83" t="s">
        <v>2386</v>
      </c>
      <c r="B233" s="88" t="s">
        <v>2180</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35">
      <c r="A234" s="83" t="s">
        <v>2387</v>
      </c>
      <c r="B234" s="88" t="s">
        <v>2182</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35">
      <c r="A235" s="83" t="s">
        <v>2388</v>
      </c>
      <c r="B235" s="88" t="s">
        <v>2184</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35">
      <c r="A236" s="83" t="s">
        <v>2389</v>
      </c>
      <c r="B236" s="88" t="s">
        <v>2186</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35">
      <c r="A237" s="83" t="s">
        <v>2390</v>
      </c>
      <c r="B237" s="88" t="s">
        <v>2188</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35">
      <c r="A238" s="83" t="s">
        <v>2391</v>
      </c>
      <c r="B238" s="88" t="s">
        <v>2190</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35">
      <c r="A239" s="83" t="s">
        <v>2392</v>
      </c>
      <c r="B239" s="88" t="s">
        <v>2192</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35">
      <c r="A240" s="83" t="s">
        <v>2393</v>
      </c>
      <c r="B240" s="88" t="s">
        <v>2194</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35">
      <c r="A241" s="83" t="s">
        <v>2394</v>
      </c>
      <c r="B241" s="88" t="s">
        <v>2196</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35">
      <c r="A242" s="83" t="s">
        <v>2395</v>
      </c>
      <c r="B242" s="88" t="s">
        <v>2198</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35">
      <c r="A243" s="83" t="s">
        <v>2396</v>
      </c>
      <c r="B243" s="88" t="s">
        <v>2200</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35">
      <c r="A244" s="83" t="s">
        <v>2397</v>
      </c>
      <c r="B244" s="88" t="s">
        <v>2202</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35">
      <c r="A245" s="83" t="s">
        <v>2398</v>
      </c>
      <c r="B245" s="88" t="s">
        <v>2204</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3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3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35">
      <c r="A248" s="83" t="s">
        <v>2399</v>
      </c>
      <c r="B248" s="88" t="s">
        <v>2174</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35">
      <c r="A249" s="83" t="s">
        <v>2400</v>
      </c>
      <c r="B249" s="88" t="s">
        <v>2176</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35">
      <c r="A250" s="83" t="s">
        <v>2401</v>
      </c>
      <c r="B250" s="88" t="s">
        <v>2178</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35">
      <c r="A251" s="83" t="s">
        <v>2402</v>
      </c>
      <c r="B251" s="88" t="s">
        <v>2180</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35">
      <c r="A252" s="83" t="s">
        <v>2403</v>
      </c>
      <c r="B252" s="88" t="s">
        <v>2182</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35">
      <c r="A253" s="83" t="s">
        <v>2404</v>
      </c>
      <c r="B253" s="88" t="s">
        <v>2184</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35">
      <c r="A254" s="83" t="s">
        <v>2405</v>
      </c>
      <c r="B254" s="88" t="s">
        <v>2186</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35">
      <c r="A255" s="83" t="s">
        <v>2406</v>
      </c>
      <c r="B255" s="88" t="s">
        <v>2188</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35">
      <c r="A256" s="83" t="s">
        <v>2407</v>
      </c>
      <c r="B256" s="88" t="s">
        <v>2190</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35">
      <c r="A257" s="83" t="s">
        <v>2408</v>
      </c>
      <c r="B257" s="88" t="s">
        <v>2192</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35">
      <c r="A258" s="83" t="s">
        <v>2409</v>
      </c>
      <c r="B258" s="88" t="s">
        <v>2194</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35">
      <c r="A259" s="83" t="s">
        <v>2410</v>
      </c>
      <c r="B259" s="88" t="s">
        <v>2196</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35">
      <c r="A260" s="83" t="s">
        <v>2411</v>
      </c>
      <c r="B260" s="88" t="s">
        <v>2198</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35">
      <c r="A261" s="83" t="s">
        <v>2412</v>
      </c>
      <c r="B261" s="88" t="s">
        <v>2200</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35">
      <c r="A262" s="83" t="s">
        <v>2413</v>
      </c>
      <c r="B262" s="88" t="s">
        <v>2202</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35">
      <c r="A263" s="83" t="s">
        <v>2414</v>
      </c>
      <c r="B263" s="88" t="s">
        <v>2204</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3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3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35">
      <c r="A266" s="83" t="s">
        <v>2415</v>
      </c>
      <c r="B266" s="88" t="s">
        <v>2174</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35">
      <c r="A267" s="83" t="s">
        <v>2416</v>
      </c>
      <c r="B267" s="88" t="s">
        <v>2176</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35">
      <c r="A268" s="83" t="s">
        <v>2417</v>
      </c>
      <c r="B268" s="88" t="s">
        <v>2178</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35">
      <c r="A269" s="83" t="s">
        <v>2418</v>
      </c>
      <c r="B269" s="88" t="s">
        <v>2180</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35">
      <c r="A270" s="83" t="s">
        <v>2419</v>
      </c>
      <c r="B270" s="88" t="s">
        <v>2182</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35">
      <c r="A271" s="83" t="s">
        <v>2420</v>
      </c>
      <c r="B271" s="88" t="s">
        <v>2184</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35">
      <c r="A272" s="83" t="s">
        <v>2421</v>
      </c>
      <c r="B272" s="88" t="s">
        <v>2186</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35">
      <c r="A273" s="83" t="s">
        <v>2422</v>
      </c>
      <c r="B273" s="88" t="s">
        <v>2188</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35">
      <c r="A274" s="83" t="s">
        <v>2423</v>
      </c>
      <c r="B274" s="88" t="s">
        <v>2190</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35">
      <c r="A275" s="83" t="s">
        <v>2424</v>
      </c>
      <c r="B275" s="88" t="s">
        <v>2192</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35">
      <c r="A276" s="83" t="s">
        <v>2425</v>
      </c>
      <c r="B276" s="88" t="s">
        <v>2194</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35">
      <c r="A277" s="83" t="s">
        <v>2426</v>
      </c>
      <c r="B277" s="88" t="s">
        <v>2196</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35">
      <c r="A278" s="83" t="s">
        <v>2427</v>
      </c>
      <c r="B278" s="88" t="s">
        <v>2198</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35">
      <c r="A279" s="83" t="s">
        <v>2428</v>
      </c>
      <c r="B279" s="88" t="s">
        <v>2200</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35">
      <c r="A280" s="83" t="s">
        <v>2429</v>
      </c>
      <c r="B280" s="88" t="s">
        <v>2202</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35">
      <c r="A281" s="83" t="s">
        <v>2430</v>
      </c>
      <c r="B281" s="88" t="s">
        <v>2204</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3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3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35">
      <c r="A284" s="83" t="s">
        <v>2431</v>
      </c>
      <c r="B284" s="88" t="s">
        <v>2174</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35">
      <c r="A285" s="83" t="s">
        <v>2432</v>
      </c>
      <c r="B285" s="88" t="s">
        <v>2176</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35">
      <c r="A286" s="83" t="s">
        <v>2433</v>
      </c>
      <c r="B286" s="88" t="s">
        <v>2178</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35">
      <c r="A287" s="83" t="s">
        <v>2434</v>
      </c>
      <c r="B287" s="88" t="s">
        <v>2180</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35">
      <c r="A288" s="83" t="s">
        <v>2435</v>
      </c>
      <c r="B288" s="88" t="s">
        <v>2182</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35">
      <c r="A289" s="83" t="s">
        <v>2436</v>
      </c>
      <c r="B289" s="88" t="s">
        <v>2184</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35">
      <c r="A290" s="83" t="s">
        <v>2437</v>
      </c>
      <c r="B290" s="88" t="s">
        <v>2186</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35">
      <c r="A291" s="83" t="s">
        <v>2438</v>
      </c>
      <c r="B291" s="88" t="s">
        <v>2188</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35">
      <c r="A292" s="83" t="s">
        <v>2439</v>
      </c>
      <c r="B292" s="88" t="s">
        <v>2190</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35">
      <c r="A293" s="83" t="s">
        <v>2440</v>
      </c>
      <c r="B293" s="88" t="s">
        <v>2192</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35">
      <c r="A294" s="83" t="s">
        <v>2441</v>
      </c>
      <c r="B294" s="88" t="s">
        <v>2194</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35">
      <c r="A295" s="83" t="s">
        <v>2442</v>
      </c>
      <c r="B295" s="88" t="s">
        <v>2196</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35">
      <c r="A296" s="83" t="s">
        <v>2443</v>
      </c>
      <c r="B296" s="88" t="s">
        <v>2198</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35">
      <c r="A297" s="83" t="s">
        <v>2444</v>
      </c>
      <c r="B297" s="88" t="s">
        <v>2200</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35">
      <c r="A298" s="83" t="s">
        <v>2445</v>
      </c>
      <c r="B298" s="88" t="s">
        <v>2202</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35">
      <c r="A299" s="83" t="s">
        <v>2446</v>
      </c>
      <c r="B299" s="88" t="s">
        <v>2204</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3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3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35">
      <c r="A302" s="83" t="s">
        <v>2447</v>
      </c>
      <c r="B302" s="88" t="s">
        <v>2448</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35">
      <c r="A303" s="83" t="s">
        <v>2449</v>
      </c>
      <c r="B303" s="88" t="s">
        <v>2450</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35">
      <c r="A304" s="83" t="s">
        <v>2451</v>
      </c>
      <c r="B304" s="88" t="s">
        <v>2452</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4"/>
    <row r="306" spans="2:2" ht="15" customHeight="1" x14ac:dyDescent="0.35">
      <c r="B306" s="93" t="s">
        <v>2453</v>
      </c>
    </row>
    <row r="307" spans="2:2" ht="15" customHeight="1" x14ac:dyDescent="0.35">
      <c r="B307" s="91" t="s">
        <v>2454</v>
      </c>
    </row>
    <row r="308" spans="2:2" ht="15" customHeight="1" x14ac:dyDescent="0.35"/>
    <row r="309" spans="2:2" ht="15" customHeight="1" x14ac:dyDescent="0.35"/>
    <row r="310" spans="2:2" ht="12" customHeight="1" x14ac:dyDescent="0.35"/>
    <row r="311" spans="2:2" ht="15" customHeight="1" x14ac:dyDescent="0.35"/>
    <row r="312" spans="2:2" ht="15" customHeight="1" x14ac:dyDescent="0.35"/>
    <row r="313" spans="2:2" ht="15" customHeight="1" x14ac:dyDescent="0.35"/>
    <row r="314" spans="2:2" ht="15" customHeight="1" x14ac:dyDescent="0.35"/>
    <row r="315" spans="2:2" ht="15" customHeight="1" x14ac:dyDescent="0.35"/>
    <row r="316" spans="2:2" ht="15" customHeight="1" x14ac:dyDescent="0.35"/>
    <row r="317" spans="2:2" ht="15" customHeight="1" x14ac:dyDescent="0.35"/>
    <row r="318" spans="2:2" ht="15" customHeight="1" x14ac:dyDescent="0.35"/>
    <row r="319" spans="2:2" ht="15" customHeight="1" x14ac:dyDescent="0.35"/>
    <row r="320" spans="2:2"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ht="12" customHeight="1" x14ac:dyDescent="0.35"/>
    <row r="450" ht="15" customHeight="1" x14ac:dyDescent="0.35"/>
    <row r="451"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spans="2:2" ht="12" customHeight="1" x14ac:dyDescent="0.35"/>
    <row r="498" spans="2:2" ht="12" customHeight="1" x14ac:dyDescent="0.35"/>
    <row r="499" spans="2:2" ht="12" customHeight="1" x14ac:dyDescent="0.35"/>
    <row r="500" spans="2:2" ht="15" customHeight="1" x14ac:dyDescent="0.35">
      <c r="B500" s="96"/>
    </row>
    <row r="501" spans="2:2" ht="15" customHeight="1" x14ac:dyDescent="0.35"/>
    <row r="502" spans="2:2" ht="15" customHeight="1" x14ac:dyDescent="0.35"/>
    <row r="503" spans="2:2" ht="15" customHeight="1" x14ac:dyDescent="0.35"/>
    <row r="504" spans="2:2" ht="15" customHeight="1" x14ac:dyDescent="0.35"/>
    <row r="505" spans="2:2" ht="15" customHeight="1" x14ac:dyDescent="0.35"/>
    <row r="506" spans="2:2" ht="15" customHeight="1" x14ac:dyDescent="0.35"/>
    <row r="507" spans="2:2" ht="15" customHeight="1" x14ac:dyDescent="0.35"/>
    <row r="508" spans="2:2" ht="15" customHeight="1" x14ac:dyDescent="0.35"/>
    <row r="509" spans="2:2" ht="15" customHeight="1" x14ac:dyDescent="0.35"/>
    <row r="510" spans="2:2" ht="12" customHeight="1" x14ac:dyDescent="0.35"/>
    <row r="511" spans="2:2" ht="15" customHeight="1" x14ac:dyDescent="0.35"/>
    <row r="512" spans="2: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ht="15" customHeight="1" x14ac:dyDescent="0.35"/>
    <row r="546" ht="15" customHeight="1" x14ac:dyDescent="0.35"/>
    <row r="547" ht="15" customHeight="1" x14ac:dyDescent="0.35"/>
    <row r="548" ht="15" customHeight="1" x14ac:dyDescent="0.35"/>
    <row r="549" ht="15" customHeight="1" x14ac:dyDescent="0.35"/>
    <row r="550" ht="15" customHeight="1" x14ac:dyDescent="0.35"/>
    <row r="551" ht="15" customHeight="1" x14ac:dyDescent="0.35"/>
    <row r="552" ht="12" customHeight="1" x14ac:dyDescent="0.35"/>
    <row r="553" ht="15" customHeight="1" x14ac:dyDescent="0.35"/>
    <row r="554" ht="12" customHeight="1" x14ac:dyDescent="0.35"/>
    <row r="555" ht="15" customHeight="1" x14ac:dyDescent="0.35"/>
    <row r="556" ht="15" customHeight="1" x14ac:dyDescent="0.35"/>
    <row r="557" ht="15" customHeight="1" x14ac:dyDescent="0.35"/>
    <row r="558" ht="15" customHeight="1" x14ac:dyDescent="0.35"/>
    <row r="559" ht="15" customHeight="1" x14ac:dyDescent="0.35"/>
    <row r="560"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ht="12" customHeight="1" x14ac:dyDescent="0.35"/>
    <row r="626" ht="15" customHeight="1" x14ac:dyDescent="0.35"/>
    <row r="627" ht="12" customHeight="1" x14ac:dyDescent="0.35"/>
    <row r="628" ht="15" customHeight="1" x14ac:dyDescent="0.35"/>
    <row r="629" ht="15" customHeight="1" x14ac:dyDescent="0.35"/>
    <row r="630" ht="12" customHeight="1" x14ac:dyDescent="0.35"/>
    <row r="631" ht="15" customHeight="1" x14ac:dyDescent="0.35"/>
    <row r="632" ht="12" customHeight="1" x14ac:dyDescent="0.35"/>
    <row r="633" ht="12" customHeight="1" x14ac:dyDescent="0.35"/>
    <row r="634" ht="15" customHeight="1" x14ac:dyDescent="0.35"/>
    <row r="635" ht="12" customHeight="1" x14ac:dyDescent="0.35"/>
    <row r="636" ht="15" customHeight="1" x14ac:dyDescent="0.35"/>
    <row r="637" ht="15" customHeight="1" x14ac:dyDescent="0.35"/>
    <row r="638" ht="15" customHeight="1" x14ac:dyDescent="0.35"/>
    <row r="639" ht="15" customHeight="1" x14ac:dyDescent="0.35"/>
    <row r="640"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2"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2" customHeight="1" x14ac:dyDescent="0.35"/>
    <row r="890" ht="12" customHeight="1" x14ac:dyDescent="0.35"/>
    <row r="891" ht="12" customHeight="1" x14ac:dyDescent="0.35"/>
    <row r="892" ht="12" customHeight="1" x14ac:dyDescent="0.35"/>
    <row r="893" ht="12" customHeight="1" x14ac:dyDescent="0.35"/>
    <row r="894" ht="12" customHeight="1" x14ac:dyDescent="0.35"/>
    <row r="895" ht="12" customHeight="1" x14ac:dyDescent="0.35"/>
    <row r="896"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2"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2" customHeight="1" x14ac:dyDescent="0.35"/>
    <row r="1183" ht="12" customHeight="1" x14ac:dyDescent="0.35"/>
    <row r="1184"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ht="15" customHeight="1" x14ac:dyDescent="0.35"/>
    <row r="1266" ht="15" customHeight="1" x14ac:dyDescent="0.35"/>
    <row r="1267" ht="15" customHeight="1" x14ac:dyDescent="0.35"/>
    <row r="1268" ht="15" customHeight="1" x14ac:dyDescent="0.35"/>
    <row r="1269" ht="15" customHeight="1" x14ac:dyDescent="0.35"/>
    <row r="1270" ht="15" customHeight="1" x14ac:dyDescent="0.35"/>
    <row r="1271" ht="15" customHeight="1" x14ac:dyDescent="0.35"/>
    <row r="1272" ht="15" customHeight="1" x14ac:dyDescent="0.35"/>
    <row r="1273" ht="15" customHeight="1" x14ac:dyDescent="0.35"/>
    <row r="1274" ht="15"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5"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5" customHeight="1" x14ac:dyDescent="0.35"/>
    <row r="1481" ht="15" customHeight="1" x14ac:dyDescent="0.35"/>
    <row r="1482" ht="15" customHeight="1" x14ac:dyDescent="0.35"/>
    <row r="1483" ht="15"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5" customHeight="1" x14ac:dyDescent="0.35"/>
    <row r="1714" ht="12" customHeight="1" x14ac:dyDescent="0.35"/>
    <row r="1715" ht="12" customHeight="1" x14ac:dyDescent="0.35"/>
    <row r="1716" ht="12" customHeight="1" x14ac:dyDescent="0.35"/>
    <row r="1717" ht="12" customHeight="1" x14ac:dyDescent="0.35"/>
    <row r="1718" ht="12" customHeight="1" x14ac:dyDescent="0.35"/>
    <row r="1719" ht="12" customHeight="1" x14ac:dyDescent="0.35"/>
    <row r="1720" ht="12" customHeight="1" x14ac:dyDescent="0.35"/>
    <row r="1721" ht="12" customHeight="1" x14ac:dyDescent="0.35"/>
    <row r="1722" ht="12" customHeight="1" x14ac:dyDescent="0.35"/>
    <row r="1723" ht="12" customHeight="1" x14ac:dyDescent="0.35"/>
    <row r="1724" ht="12" customHeight="1" x14ac:dyDescent="0.35"/>
    <row r="1725" ht="15" customHeight="1" x14ac:dyDescent="0.35"/>
    <row r="1726" ht="15" customHeight="1" x14ac:dyDescent="0.35"/>
    <row r="1727" ht="15" customHeight="1" x14ac:dyDescent="0.35"/>
    <row r="1728"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ht="15" customHeight="1" x14ac:dyDescent="0.35"/>
    <row r="1986" ht="15" customHeight="1" x14ac:dyDescent="0.35"/>
    <row r="1987" ht="15" customHeight="1" x14ac:dyDescent="0.35"/>
    <row r="1988" ht="15" customHeight="1" x14ac:dyDescent="0.35"/>
    <row r="1989" ht="15" customHeight="1" x14ac:dyDescent="0.35"/>
    <row r="1990" ht="15" customHeight="1" x14ac:dyDescent="0.35"/>
    <row r="1991" ht="15" customHeight="1" x14ac:dyDescent="0.35"/>
    <row r="1992" ht="15" customHeight="1" x14ac:dyDescent="0.35"/>
    <row r="1993" ht="15" customHeight="1" x14ac:dyDescent="0.35"/>
    <row r="1994" ht="15" customHeight="1" x14ac:dyDescent="0.35"/>
    <row r="1995" ht="15" customHeight="1" x14ac:dyDescent="0.35"/>
    <row r="1996" ht="15" customHeight="1" x14ac:dyDescent="0.35"/>
    <row r="1997" ht="15"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ht="15" customHeight="1" x14ac:dyDescent="0.35"/>
    <row r="2322" ht="15" customHeight="1" x14ac:dyDescent="0.35"/>
    <row r="2323" ht="15" customHeight="1" x14ac:dyDescent="0.35"/>
    <row r="2324" ht="15" customHeight="1" x14ac:dyDescent="0.35"/>
    <row r="2325" ht="15" customHeight="1" x14ac:dyDescent="0.35"/>
    <row r="2326" ht="15"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36"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ht="15" customHeight="1" x14ac:dyDescent="0.35"/>
    <row r="2642" ht="15" customHeight="1" x14ac:dyDescent="0.35"/>
    <row r="2643" ht="15" customHeight="1" x14ac:dyDescent="0.35"/>
    <row r="2644" ht="15" customHeight="1" x14ac:dyDescent="0.35"/>
    <row r="2645" ht="15" customHeight="1" x14ac:dyDescent="0.35"/>
    <row r="2646" ht="15"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ht="15" customHeight="1" x14ac:dyDescent="0.35"/>
    <row r="2962" ht="15" customHeight="1" x14ac:dyDescent="0.35"/>
    <row r="2963" ht="15" customHeight="1" x14ac:dyDescent="0.35"/>
    <row r="2964" ht="15" customHeight="1" x14ac:dyDescent="0.35"/>
    <row r="2965" ht="12" customHeight="1" x14ac:dyDescent="0.35"/>
    <row r="2966" ht="15" customHeight="1" x14ac:dyDescent="0.35"/>
    <row r="2967" ht="15" customHeight="1" x14ac:dyDescent="0.35"/>
    <row r="2968" ht="15" customHeight="1" x14ac:dyDescent="0.35"/>
    <row r="2969" ht="15" customHeight="1" x14ac:dyDescent="0.35"/>
    <row r="2970" ht="15" customHeight="1" x14ac:dyDescent="0.35"/>
    <row r="2971" ht="15" customHeight="1" x14ac:dyDescent="0.35"/>
    <row r="2972" ht="15"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ht="15" customHeight="1" x14ac:dyDescent="0.35"/>
    <row r="3282" ht="15" customHeight="1" x14ac:dyDescent="0.35"/>
    <row r="3283" ht="15" customHeight="1" x14ac:dyDescent="0.35"/>
    <row r="3284" ht="15" customHeight="1" x14ac:dyDescent="0.35"/>
    <row r="3285" ht="15" customHeight="1" x14ac:dyDescent="0.35"/>
    <row r="3286" ht="15" customHeight="1" x14ac:dyDescent="0.35"/>
    <row r="3287" ht="15" customHeight="1" x14ac:dyDescent="0.35"/>
    <row r="3288" ht="15" customHeight="1" x14ac:dyDescent="0.35"/>
    <row r="3289" ht="15" customHeight="1" x14ac:dyDescent="0.35"/>
    <row r="3290" ht="15" customHeight="1" x14ac:dyDescent="0.35"/>
    <row r="3291" ht="15" customHeight="1" x14ac:dyDescent="0.35"/>
    <row r="3292" ht="15" customHeight="1" x14ac:dyDescent="0.35"/>
    <row r="3293" ht="15"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ht="15" customHeight="1" x14ac:dyDescent="0.35"/>
    <row r="3394" ht="15" customHeight="1" x14ac:dyDescent="0.35"/>
    <row r="3395" ht="15" customHeight="1" x14ac:dyDescent="0.35"/>
    <row r="3396" ht="12" customHeight="1" x14ac:dyDescent="0.35"/>
    <row r="3397" ht="15" customHeight="1" x14ac:dyDescent="0.35"/>
    <row r="3398" ht="15" customHeight="1" x14ac:dyDescent="0.35"/>
    <row r="3399" ht="12" customHeight="1" x14ac:dyDescent="0.35"/>
    <row r="3400" ht="15" customHeight="1" x14ac:dyDescent="0.35"/>
    <row r="3401" ht="15" customHeight="1" x14ac:dyDescent="0.35"/>
    <row r="3402" ht="15" customHeight="1" x14ac:dyDescent="0.35"/>
    <row r="3403" ht="15" customHeight="1" x14ac:dyDescent="0.35"/>
    <row r="3404" ht="15" customHeight="1" x14ac:dyDescent="0.35"/>
    <row r="3405" ht="15" customHeight="1" x14ac:dyDescent="0.35"/>
    <row r="3406" ht="15" customHeight="1" x14ac:dyDescent="0.35"/>
    <row r="3407" ht="15" customHeight="1" x14ac:dyDescent="0.35"/>
    <row r="3408"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ht="12" customHeight="1" x14ac:dyDescent="0.35"/>
    <row r="3522" ht="15" customHeight="1" x14ac:dyDescent="0.35"/>
    <row r="3523" ht="15" customHeight="1" x14ac:dyDescent="0.35"/>
    <row r="3524" ht="12" customHeight="1" x14ac:dyDescent="0.35"/>
    <row r="3525" ht="15" customHeight="1" x14ac:dyDescent="0.35"/>
    <row r="3526" ht="15" customHeight="1" x14ac:dyDescent="0.35"/>
    <row r="3527" ht="15" customHeight="1" x14ac:dyDescent="0.35"/>
    <row r="3528" ht="15" customHeight="1" x14ac:dyDescent="0.35"/>
    <row r="3529" ht="15" customHeight="1" x14ac:dyDescent="0.35"/>
    <row r="3530" ht="15" customHeight="1" x14ac:dyDescent="0.35"/>
    <row r="3531" ht="15" customHeight="1" x14ac:dyDescent="0.35"/>
    <row r="3532" ht="15" customHeight="1" x14ac:dyDescent="0.35"/>
    <row r="3533" ht="15" customHeight="1" x14ac:dyDescent="0.35"/>
    <row r="3534" ht="15"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ht="12" customHeight="1" x14ac:dyDescent="0.35"/>
    <row r="3650" ht="15" customHeight="1" x14ac:dyDescent="0.35"/>
    <row r="3651" ht="15" customHeight="1" x14ac:dyDescent="0.35"/>
    <row r="3652" ht="15" customHeight="1" x14ac:dyDescent="0.35"/>
    <row r="3653" ht="15" customHeight="1" x14ac:dyDescent="0.35"/>
    <row r="3654" ht="15" customHeight="1" x14ac:dyDescent="0.35"/>
    <row r="3655" ht="15" customHeight="1" x14ac:dyDescent="0.35"/>
    <row r="3656" ht="15" customHeight="1" x14ac:dyDescent="0.35"/>
    <row r="3657" ht="15" customHeight="1" x14ac:dyDescent="0.35"/>
    <row r="3658" ht="15" customHeight="1" x14ac:dyDescent="0.35"/>
    <row r="3659" ht="15"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ht="15" customHeight="1" x14ac:dyDescent="0.35"/>
    <row r="3778" ht="15" customHeight="1" x14ac:dyDescent="0.35"/>
    <row r="3779" ht="15" customHeight="1" x14ac:dyDescent="0.35"/>
    <row r="3780" ht="15" customHeight="1" x14ac:dyDescent="0.35"/>
    <row r="3781" ht="15" customHeight="1" x14ac:dyDescent="0.35"/>
    <row r="3782" ht="15" customHeight="1" x14ac:dyDescent="0.35"/>
    <row r="3783" ht="15" customHeight="1" x14ac:dyDescent="0.35"/>
    <row r="3784" ht="15"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ht="15" customHeight="1" x14ac:dyDescent="0.35"/>
    <row r="3890" ht="15" customHeight="1" x14ac:dyDescent="0.35"/>
    <row r="3891" ht="15" customHeight="1" x14ac:dyDescent="0.35"/>
    <row r="3892" ht="15" customHeight="1" x14ac:dyDescent="0.35"/>
    <row r="3893" ht="15" customHeight="1" x14ac:dyDescent="0.35"/>
    <row r="3894" ht="15" customHeight="1" x14ac:dyDescent="0.35"/>
    <row r="3895" ht="15" customHeight="1" x14ac:dyDescent="0.35"/>
    <row r="3896" ht="12" customHeight="1" x14ac:dyDescent="0.35"/>
    <row r="3897" ht="15" customHeight="1" x14ac:dyDescent="0.35"/>
    <row r="3898" ht="15" customHeight="1" x14ac:dyDescent="0.35"/>
    <row r="3899" ht="12" customHeight="1" x14ac:dyDescent="0.35"/>
    <row r="3900" ht="15" customHeight="1" x14ac:dyDescent="0.35"/>
    <row r="3901" ht="15" customHeight="1" x14ac:dyDescent="0.35"/>
    <row r="3902" ht="15" customHeight="1" x14ac:dyDescent="0.35"/>
    <row r="3903" ht="15" customHeight="1" x14ac:dyDescent="0.35"/>
    <row r="3904"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ht="15" customHeight="1" x14ac:dyDescent="0.35"/>
    <row r="4018" ht="15" customHeight="1" x14ac:dyDescent="0.35"/>
    <row r="4019" ht="15" customHeight="1" x14ac:dyDescent="0.35"/>
    <row r="4020" ht="15" customHeight="1" x14ac:dyDescent="0.35"/>
    <row r="4021" ht="12" customHeight="1" x14ac:dyDescent="0.35"/>
    <row r="4022" ht="15" customHeight="1" x14ac:dyDescent="0.35"/>
    <row r="4023" ht="15" customHeight="1" x14ac:dyDescent="0.35"/>
    <row r="4024" ht="12" customHeight="1" x14ac:dyDescent="0.35"/>
    <row r="4025" ht="15" customHeight="1" x14ac:dyDescent="0.35"/>
    <row r="4026" ht="15" customHeight="1" x14ac:dyDescent="0.35"/>
    <row r="4027" ht="15" customHeight="1" x14ac:dyDescent="0.35"/>
    <row r="4028" ht="15" customHeight="1" x14ac:dyDescent="0.35"/>
    <row r="4029" ht="15" customHeight="1" x14ac:dyDescent="0.35"/>
    <row r="4030" ht="15" customHeight="1" x14ac:dyDescent="0.35"/>
    <row r="4031" ht="15" customHeight="1" x14ac:dyDescent="0.35"/>
    <row r="40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ht="15" customHeight="1" x14ac:dyDescent="0.35"/>
    <row r="4146" ht="12" customHeight="1" x14ac:dyDescent="0.35"/>
    <row r="4147" ht="15" customHeight="1" x14ac:dyDescent="0.35"/>
    <row r="4148" ht="15" customHeight="1" x14ac:dyDescent="0.35"/>
    <row r="4149" ht="12" customHeight="1" x14ac:dyDescent="0.35"/>
    <row r="4150" ht="15" customHeight="1" x14ac:dyDescent="0.35"/>
    <row r="4151" ht="15" customHeight="1" x14ac:dyDescent="0.35"/>
    <row r="4152" ht="15" customHeight="1" x14ac:dyDescent="0.35"/>
    <row r="4153" ht="15" customHeight="1" x14ac:dyDescent="0.35"/>
    <row r="4154" ht="15" customHeight="1" x14ac:dyDescent="0.35"/>
    <row r="4155" ht="15" customHeight="1" x14ac:dyDescent="0.35"/>
    <row r="4156" ht="15" customHeight="1" x14ac:dyDescent="0.35"/>
    <row r="4157" ht="15" customHeight="1" x14ac:dyDescent="0.35"/>
    <row r="4158" ht="15" customHeight="1" x14ac:dyDescent="0.35"/>
    <row r="4159" ht="15"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ht="15" customHeight="1" x14ac:dyDescent="0.35"/>
    <row r="4274" ht="12" customHeight="1" x14ac:dyDescent="0.35"/>
    <row r="4275" ht="15" customHeight="1" x14ac:dyDescent="0.35"/>
    <row r="4276" ht="15" customHeight="1" x14ac:dyDescent="0.35"/>
    <row r="4277" ht="15" customHeight="1" x14ac:dyDescent="0.35"/>
    <row r="4278" ht="15" customHeight="1" x14ac:dyDescent="0.35"/>
    <row r="4279" ht="15" customHeight="1" x14ac:dyDescent="0.35"/>
    <row r="4280" ht="15" customHeight="1" x14ac:dyDescent="0.35"/>
    <row r="4281" ht="15" customHeight="1" x14ac:dyDescent="0.35"/>
    <row r="4282" ht="15" customHeight="1" x14ac:dyDescent="0.35"/>
    <row r="4283" ht="15" customHeight="1" x14ac:dyDescent="0.35"/>
    <row r="4284" ht="15"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ht="15" customHeight="1" x14ac:dyDescent="0.35"/>
    <row r="4402" ht="15" customHeight="1" x14ac:dyDescent="0.35"/>
    <row r="4403" ht="15" customHeight="1" x14ac:dyDescent="0.35"/>
    <row r="4404" ht="15" customHeight="1" x14ac:dyDescent="0.35"/>
    <row r="4405" ht="15" customHeight="1" x14ac:dyDescent="0.35"/>
    <row r="4406" ht="15" customHeight="1" x14ac:dyDescent="0.35"/>
    <row r="4407" ht="15" customHeight="1" x14ac:dyDescent="0.35"/>
    <row r="4408" ht="15" customHeight="1" x14ac:dyDescent="0.35"/>
    <row r="4409" ht="15" customHeight="1" x14ac:dyDescent="0.3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E10" sqref="E10"/>
    </sheetView>
  </sheetViews>
  <sheetFormatPr defaultColWidth="8.81640625" defaultRowHeight="14.5" x14ac:dyDescent="0.35"/>
  <cols>
    <col min="1" max="1" width="36.453125" customWidth="1"/>
    <col min="2" max="2" width="32.453125" customWidth="1"/>
    <col min="3" max="3" width="34" customWidth="1"/>
  </cols>
  <sheetData>
    <row r="1" spans="1:36" x14ac:dyDescent="0.35">
      <c r="A1" t="s">
        <v>1397</v>
      </c>
    </row>
    <row r="2" spans="1:36" x14ac:dyDescent="0.35">
      <c r="A2" t="s">
        <v>1396</v>
      </c>
    </row>
    <row r="3" spans="1:36" x14ac:dyDescent="0.35">
      <c r="A3" t="s">
        <v>1395</v>
      </c>
    </row>
    <row r="4" spans="1:36" x14ac:dyDescent="0.35">
      <c r="A4" t="s">
        <v>253</v>
      </c>
    </row>
    <row r="5" spans="1:36" x14ac:dyDescent="0.3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35">
      <c r="A6" s="35" t="s">
        <v>1394</v>
      </c>
      <c r="C6" t="s">
        <v>1393</v>
      </c>
    </row>
    <row r="7" spans="1:36" ht="15" thickBot="1" x14ac:dyDescent="0.4">
      <c r="A7" s="33" t="s">
        <v>256</v>
      </c>
      <c r="B7" s="33"/>
      <c r="C7" s="33" t="s">
        <v>1392</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 thickTop="1" x14ac:dyDescent="0.3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3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3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 thickBot="1" x14ac:dyDescent="0.4">
      <c r="A11" s="33" t="s">
        <v>263</v>
      </c>
      <c r="B11" s="33"/>
      <c r="C11" s="33" t="s">
        <v>1385</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 thickTop="1" x14ac:dyDescent="0.3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3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3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3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3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3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3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3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3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3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3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3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3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3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3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3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35">
      <c r="A28" s="38" t="s">
        <v>1352</v>
      </c>
      <c r="B28" s="38" t="s">
        <v>1351</v>
      </c>
      <c r="C28" s="38" t="s">
        <v>1350</v>
      </c>
      <c r="D28" s="38" t="s">
        <v>1255</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 thickBot="1" x14ac:dyDescent="0.4">
      <c r="A29" s="33" t="s">
        <v>1349</v>
      </c>
      <c r="B29" s="33"/>
      <c r="C29" s="33" t="s">
        <v>1348</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 thickTop="1" x14ac:dyDescent="0.35">
      <c r="A30" t="s">
        <v>289</v>
      </c>
      <c r="C30" t="s">
        <v>1347</v>
      </c>
    </row>
    <row r="31" spans="1:36" x14ac:dyDescent="0.3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3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3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 thickBot="1" x14ac:dyDescent="0.4">
      <c r="A34" s="33" t="s">
        <v>294</v>
      </c>
      <c r="B34" s="33"/>
      <c r="C34" s="33" t="s">
        <v>1340</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 thickTop="1" x14ac:dyDescent="0.3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3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3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3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3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3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3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3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3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3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3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3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3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3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3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3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35">
      <c r="A51" s="38" t="s">
        <v>1306</v>
      </c>
      <c r="B51" s="38" t="s">
        <v>1305</v>
      </c>
      <c r="C51" s="38" t="s">
        <v>1304</v>
      </c>
      <c r="D51" s="38" t="s">
        <v>1255</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3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3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3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 thickBot="1" x14ac:dyDescent="0.4">
      <c r="A55" s="36" t="s">
        <v>1294</v>
      </c>
      <c r="B55" s="36" t="s">
        <v>1293</v>
      </c>
      <c r="C55" s="36"/>
      <c r="D55" s="36" t="s">
        <v>1292</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 thickTop="1" x14ac:dyDescent="0.3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3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3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3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3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3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3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3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3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3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3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3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E10" sqref="E10"/>
    </sheetView>
  </sheetViews>
  <sheetFormatPr defaultColWidth="8.81640625" defaultRowHeight="15" customHeight="1" x14ac:dyDescent="0.35"/>
  <cols>
    <col min="1" max="1" width="25.453125" customWidth="1"/>
    <col min="2" max="2" width="30"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ht="14.5" x14ac:dyDescent="0.35">
      <c r="A10" t="s">
        <v>250</v>
      </c>
    </row>
    <row r="11" spans="1:36" ht="14.5" x14ac:dyDescent="0.35">
      <c r="A11" t="s">
        <v>251</v>
      </c>
    </row>
    <row r="12" spans="1:36" ht="14.5" x14ac:dyDescent="0.35">
      <c r="A12" t="s">
        <v>252</v>
      </c>
    </row>
    <row r="13" spans="1:36" ht="14.5" x14ac:dyDescent="0.35">
      <c r="A13" t="s">
        <v>253</v>
      </c>
    </row>
    <row r="14" spans="1:36" ht="14.5" x14ac:dyDescent="0.3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t="14.5" x14ac:dyDescent="0.35">
      <c r="A15" t="s">
        <v>255</v>
      </c>
      <c r="C15" t="s">
        <v>316</v>
      </c>
    </row>
    <row r="16" spans="1:36" ht="14.5" x14ac:dyDescent="0.35">
      <c r="A16" t="s">
        <v>256</v>
      </c>
      <c r="C16" t="s">
        <v>317</v>
      </c>
    </row>
    <row r="17" spans="1:36" ht="14.5" x14ac:dyDescent="0.3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ht="14.5" x14ac:dyDescent="0.3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ht="14.5" x14ac:dyDescent="0.3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ht="14.5" x14ac:dyDescent="0.35">
      <c r="A20" t="s">
        <v>263</v>
      </c>
      <c r="C20" t="s">
        <v>322</v>
      </c>
    </row>
    <row r="21" spans="1:36" ht="14.5" x14ac:dyDescent="0.3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ht="14.5" x14ac:dyDescent="0.3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ht="14.5" x14ac:dyDescent="0.3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ht="14.5" x14ac:dyDescent="0.3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ht="14.5" x14ac:dyDescent="0.3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ht="14.5" x14ac:dyDescent="0.3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ht="14.5" x14ac:dyDescent="0.3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ht="14.5" x14ac:dyDescent="0.3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ht="14.5" x14ac:dyDescent="0.3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ht="14.5" x14ac:dyDescent="0.3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ht="14.5" x14ac:dyDescent="0.3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ht="14.5" x14ac:dyDescent="0.3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ht="14.5" x14ac:dyDescent="0.3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ht="14.5" x14ac:dyDescent="0.3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ht="14.5" x14ac:dyDescent="0.3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ht="14.5" x14ac:dyDescent="0.3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ht="14.5" x14ac:dyDescent="0.35">
      <c r="A37" t="s">
        <v>288</v>
      </c>
      <c r="C37" t="s">
        <v>339</v>
      </c>
    </row>
    <row r="38" spans="1:36" ht="14.5" x14ac:dyDescent="0.35">
      <c r="A38" t="s">
        <v>289</v>
      </c>
      <c r="C38" t="s">
        <v>340</v>
      </c>
    </row>
    <row r="39" spans="1:36" ht="14.5" x14ac:dyDescent="0.3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ht="14.5" x14ac:dyDescent="0.3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ht="14.5" x14ac:dyDescent="0.3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ht="14.5" x14ac:dyDescent="0.35">
      <c r="A42" t="s">
        <v>294</v>
      </c>
      <c r="C42" t="s">
        <v>344</v>
      </c>
    </row>
    <row r="43" spans="1:36" ht="14.5" x14ac:dyDescent="0.3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ht="14.5" x14ac:dyDescent="0.3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ht="14.5" x14ac:dyDescent="0.3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ht="14.5" x14ac:dyDescent="0.3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ht="14.5" x14ac:dyDescent="0.3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ht="14.5" x14ac:dyDescent="0.3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ht="14.5" x14ac:dyDescent="0.3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ht="14.5" x14ac:dyDescent="0.3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ht="14.5" x14ac:dyDescent="0.3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ht="14.5" x14ac:dyDescent="0.3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ht="14.5" x14ac:dyDescent="0.3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ht="14.5" x14ac:dyDescent="0.3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ht="14.5" x14ac:dyDescent="0.3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ht="14.5" x14ac:dyDescent="0.3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ht="14.5" x14ac:dyDescent="0.3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ht="14.5" x14ac:dyDescent="0.3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ht="14.5" x14ac:dyDescent="0.3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10" sqref="E10"/>
    </sheetView>
  </sheetViews>
  <sheetFormatPr defaultColWidth="8.81640625" defaultRowHeight="15" customHeight="1" x14ac:dyDescent="0.35"/>
  <cols>
    <col min="1" max="1" width="30.1796875" customWidth="1"/>
    <col min="2" max="2" width="27.453125"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ht="14.5" x14ac:dyDescent="0.35">
      <c r="A10" t="s">
        <v>362</v>
      </c>
    </row>
    <row r="11" spans="1:36" ht="14.5" x14ac:dyDescent="0.35">
      <c r="A11" t="s">
        <v>363</v>
      </c>
    </row>
    <row r="12" spans="1:36" ht="14.5" x14ac:dyDescent="0.35">
      <c r="A12" t="s">
        <v>364</v>
      </c>
    </row>
    <row r="13" spans="1:36" ht="14.5" x14ac:dyDescent="0.35">
      <c r="A13" t="s">
        <v>253</v>
      </c>
    </row>
    <row r="14" spans="1:36" ht="14.5" x14ac:dyDescent="0.3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t="14.5" hidden="1" x14ac:dyDescent="0.35">
      <c r="A15" t="s">
        <v>161</v>
      </c>
      <c r="C15" t="s">
        <v>480</v>
      </c>
    </row>
    <row r="16" spans="1:36" ht="14.5" hidden="1" x14ac:dyDescent="0.35">
      <c r="A16" t="s">
        <v>365</v>
      </c>
      <c r="C16" t="s">
        <v>481</v>
      </c>
    </row>
    <row r="17" spans="1:36" ht="14.5" hidden="1" x14ac:dyDescent="0.35">
      <c r="A17" t="s">
        <v>366</v>
      </c>
      <c r="C17" t="s">
        <v>482</v>
      </c>
    </row>
    <row r="18" spans="1:36" ht="14.5" hidden="1" x14ac:dyDescent="0.3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t="14.5" hidden="1" x14ac:dyDescent="0.3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t="14.5" hidden="1" x14ac:dyDescent="0.3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t="14.5" hidden="1" x14ac:dyDescent="0.3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t="14.5" hidden="1" x14ac:dyDescent="0.3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t="14.5" hidden="1" x14ac:dyDescent="0.3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t="14.5" hidden="1" x14ac:dyDescent="0.3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t="14.5" hidden="1" x14ac:dyDescent="0.3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t="14.5" hidden="1" x14ac:dyDescent="0.3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t="14.5" hidden="1" x14ac:dyDescent="0.3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t="14.5" hidden="1" x14ac:dyDescent="0.35">
      <c r="A28" t="s">
        <v>289</v>
      </c>
      <c r="C28" t="s">
        <v>494</v>
      </c>
    </row>
    <row r="29" spans="1:36" ht="14.5" hidden="1" x14ac:dyDescent="0.3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t="14.5" hidden="1" x14ac:dyDescent="0.3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t="14.5" hidden="1" x14ac:dyDescent="0.3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t="14.5" hidden="1" x14ac:dyDescent="0.3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t="14.5" hidden="1" x14ac:dyDescent="0.3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t="14.5" hidden="1" x14ac:dyDescent="0.3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t="14.5" hidden="1" x14ac:dyDescent="0.3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t="14.5" hidden="1" x14ac:dyDescent="0.3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t="14.5" hidden="1" x14ac:dyDescent="0.3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t="14.5" hidden="1" x14ac:dyDescent="0.3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t="14.5" hidden="1" x14ac:dyDescent="0.35">
      <c r="A39" t="s">
        <v>397</v>
      </c>
      <c r="C39" t="s">
        <v>505</v>
      </c>
    </row>
    <row r="40" spans="1:36" ht="14.5" hidden="1" x14ac:dyDescent="0.3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t="14.5" hidden="1" x14ac:dyDescent="0.3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t="14.5" hidden="1" x14ac:dyDescent="0.35">
      <c r="A42" t="s">
        <v>400</v>
      </c>
      <c r="C42" t="s">
        <v>509</v>
      </c>
    </row>
    <row r="43" spans="1:36" ht="14.5" hidden="1" x14ac:dyDescent="0.35">
      <c r="A43" t="s">
        <v>263</v>
      </c>
      <c r="C43" t="s">
        <v>510</v>
      </c>
    </row>
    <row r="44" spans="1:36" ht="14.5" hidden="1" x14ac:dyDescent="0.3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t="14.5" hidden="1" x14ac:dyDescent="0.3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t="14.5" hidden="1" x14ac:dyDescent="0.3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t="14.5" hidden="1" x14ac:dyDescent="0.3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t="14.5" hidden="1" x14ac:dyDescent="0.3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t="14.5" hidden="1" x14ac:dyDescent="0.3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t="14.5" hidden="1" x14ac:dyDescent="0.3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t="14.5" hidden="1" x14ac:dyDescent="0.3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t="14.5" hidden="1" x14ac:dyDescent="0.3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t="14.5" hidden="1" x14ac:dyDescent="0.35">
      <c r="A53" t="s">
        <v>294</v>
      </c>
      <c r="C53" t="s">
        <v>520</v>
      </c>
    </row>
    <row r="54" spans="1:36" ht="14.5" hidden="1" x14ac:dyDescent="0.3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t="14.5" hidden="1" x14ac:dyDescent="0.3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t="14.5" hidden="1" x14ac:dyDescent="0.3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t="14.5" hidden="1" x14ac:dyDescent="0.3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t="14.5" hidden="1" x14ac:dyDescent="0.3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t="14.5" hidden="1" x14ac:dyDescent="0.3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t="14.5" hidden="1" x14ac:dyDescent="0.3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t="14.5" hidden="1" x14ac:dyDescent="0.3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t="14.5" hidden="1" x14ac:dyDescent="0.3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t="14.5" hidden="1" x14ac:dyDescent="0.35">
      <c r="A63" t="s">
        <v>160</v>
      </c>
      <c r="C63" t="s">
        <v>530</v>
      </c>
    </row>
    <row r="64" spans="1:36" ht="14.5" hidden="1" x14ac:dyDescent="0.35">
      <c r="A64" t="s">
        <v>365</v>
      </c>
      <c r="C64" t="s">
        <v>531</v>
      </c>
    </row>
    <row r="65" spans="1:36" ht="14.5" hidden="1" x14ac:dyDescent="0.3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t="14.5" hidden="1" x14ac:dyDescent="0.3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t="14.5" hidden="1" x14ac:dyDescent="0.35">
      <c r="A67" t="s">
        <v>423</v>
      </c>
      <c r="C67" t="s">
        <v>534</v>
      </c>
    </row>
    <row r="68" spans="1:36" ht="14.5" hidden="1" x14ac:dyDescent="0.3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t="14.5" hidden="1" x14ac:dyDescent="0.3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thickBot="1" x14ac:dyDescent="0.4">
      <c r="A70" s="33" t="s">
        <v>159</v>
      </c>
      <c r="C70" t="s">
        <v>537</v>
      </c>
    </row>
    <row r="71" spans="1:36" thickTop="1" x14ac:dyDescent="0.35">
      <c r="A71" s="35" t="s">
        <v>162</v>
      </c>
      <c r="C71" t="s">
        <v>538</v>
      </c>
    </row>
    <row r="72" spans="1:36" ht="14.5" x14ac:dyDescent="0.3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ht="14.5" x14ac:dyDescent="0.3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ht="14.5" x14ac:dyDescent="0.3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ht="14.5" x14ac:dyDescent="0.3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ht="14.5" x14ac:dyDescent="0.3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ht="14.5" x14ac:dyDescent="0.3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ht="14.5" x14ac:dyDescent="0.3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ht="14.5" x14ac:dyDescent="0.3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ht="14.5" x14ac:dyDescent="0.3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ht="14.5" x14ac:dyDescent="0.3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ht="14.5" x14ac:dyDescent="0.3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ht="14.5" x14ac:dyDescent="0.3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ht="14.5" x14ac:dyDescent="0.3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ht="14.5" x14ac:dyDescent="0.3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ht="14.5" x14ac:dyDescent="0.3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ht="14.5" x14ac:dyDescent="0.3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ht="14.5" x14ac:dyDescent="0.3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ht="14.5" x14ac:dyDescent="0.35">
      <c r="A89" s="35" t="s">
        <v>158</v>
      </c>
      <c r="C89" t="s">
        <v>557</v>
      </c>
    </row>
    <row r="90" spans="1:36" ht="14.5" x14ac:dyDescent="0.35">
      <c r="A90" s="35" t="s">
        <v>256</v>
      </c>
      <c r="C90" t="s">
        <v>558</v>
      </c>
    </row>
    <row r="91" spans="1:36" ht="14.5" x14ac:dyDescent="0.3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ht="14.5" x14ac:dyDescent="0.3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ht="14.5" x14ac:dyDescent="0.3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ht="14.5" x14ac:dyDescent="0.3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ht="14.5" x14ac:dyDescent="0.3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ht="14.5" x14ac:dyDescent="0.3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ht="14.5" x14ac:dyDescent="0.3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ht="14.5" x14ac:dyDescent="0.3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ht="14.5" x14ac:dyDescent="0.3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ht="14.5" x14ac:dyDescent="0.35">
      <c r="A100" t="s">
        <v>289</v>
      </c>
      <c r="C100" t="s">
        <v>569</v>
      </c>
    </row>
    <row r="101" spans="1:36" ht="14.5" x14ac:dyDescent="0.3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ht="14.5" x14ac:dyDescent="0.3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ht="14.5" x14ac:dyDescent="0.3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ht="14.5" x14ac:dyDescent="0.3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ht="14.5" x14ac:dyDescent="0.3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ht="14.5" x14ac:dyDescent="0.3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ht="14.5" x14ac:dyDescent="0.3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ht="14.5" x14ac:dyDescent="0.3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ht="14.5" x14ac:dyDescent="0.3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ht="14.5" x14ac:dyDescent="0.35">
      <c r="A110" t="s">
        <v>157</v>
      </c>
      <c r="C110" t="s">
        <v>579</v>
      </c>
    </row>
    <row r="111" spans="1:36" ht="14.5" x14ac:dyDescent="0.35">
      <c r="A111" t="s">
        <v>256</v>
      </c>
      <c r="C111" t="s">
        <v>580</v>
      </c>
    </row>
    <row r="112" spans="1:36" ht="14.5" x14ac:dyDescent="0.3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ht="14.5" x14ac:dyDescent="0.3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ht="14.5" x14ac:dyDescent="0.3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ht="14.5" x14ac:dyDescent="0.3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ht="14.5" x14ac:dyDescent="0.3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ht="14.5" x14ac:dyDescent="0.3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ht="14.5" x14ac:dyDescent="0.3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ht="14.5" x14ac:dyDescent="0.3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ht="14.5" x14ac:dyDescent="0.3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ht="14.5" x14ac:dyDescent="0.35">
      <c r="A121" t="s">
        <v>289</v>
      </c>
      <c r="C121" t="s">
        <v>591</v>
      </c>
    </row>
    <row r="122" spans="1:36" ht="14.5" x14ac:dyDescent="0.3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ht="14.5" x14ac:dyDescent="0.3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ht="14.5" x14ac:dyDescent="0.3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ht="14.5" x14ac:dyDescent="0.3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ht="14.5" x14ac:dyDescent="0.3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ht="14.5" x14ac:dyDescent="0.3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ht="14.5" x14ac:dyDescent="0.3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ht="14.5" x14ac:dyDescent="0.3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ht="14.5" x14ac:dyDescent="0.3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ht="14.5" x14ac:dyDescent="0.35">
      <c r="A131" t="s">
        <v>156</v>
      </c>
      <c r="C131" t="s">
        <v>601</v>
      </c>
    </row>
    <row r="132" spans="1:36" ht="14.5" x14ac:dyDescent="0.3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ht="14.5" x14ac:dyDescent="0.3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E10" sqref="E10"/>
    </sheetView>
  </sheetViews>
  <sheetFormatPr defaultColWidth="8.81640625" defaultRowHeight="14.5" x14ac:dyDescent="0.35"/>
  <sheetData>
    <row r="1" spans="1:11" x14ac:dyDescent="0.35">
      <c r="A1" t="s">
        <v>1206</v>
      </c>
    </row>
    <row r="2" spans="1:11" x14ac:dyDescent="0.35">
      <c r="A2" t="s">
        <v>1207</v>
      </c>
    </row>
    <row r="3" spans="1:11" x14ac:dyDescent="0.35">
      <c r="A3" t="s">
        <v>1208</v>
      </c>
    </row>
    <row r="4" spans="1:11" x14ac:dyDescent="0.35">
      <c r="A4" t="s">
        <v>253</v>
      </c>
    </row>
    <row r="5" spans="1:11" x14ac:dyDescent="0.35">
      <c r="A5" t="s">
        <v>1185</v>
      </c>
      <c r="B5" t="s">
        <v>1209</v>
      </c>
      <c r="C5" t="s">
        <v>1210</v>
      </c>
      <c r="D5" t="s">
        <v>1211</v>
      </c>
      <c r="E5" t="s">
        <v>1212</v>
      </c>
      <c r="F5" t="s">
        <v>1213</v>
      </c>
      <c r="G5" t="s">
        <v>1214</v>
      </c>
      <c r="H5" t="s">
        <v>1215</v>
      </c>
      <c r="I5" t="s">
        <v>1216</v>
      </c>
      <c r="J5" t="s">
        <v>1217</v>
      </c>
      <c r="K5" t="s">
        <v>1218</v>
      </c>
    </row>
    <row r="6" spans="1:11" x14ac:dyDescent="0.3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3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3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3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3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3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3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3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3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3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3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3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3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3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3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3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3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3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3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3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3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3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3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3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3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3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3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3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3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3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3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3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E10" sqref="E10"/>
    </sheetView>
  </sheetViews>
  <sheetFormatPr defaultColWidth="8.81640625" defaultRowHeight="14.5" x14ac:dyDescent="0.35"/>
  <sheetData>
    <row r="1" spans="1:21" x14ac:dyDescent="0.35">
      <c r="A1" t="s">
        <v>1182</v>
      </c>
    </row>
    <row r="2" spans="1:21" x14ac:dyDescent="0.35">
      <c r="A2" t="s">
        <v>1183</v>
      </c>
    </row>
    <row r="3" spans="1:21" x14ac:dyDescent="0.35">
      <c r="A3" t="s">
        <v>1184</v>
      </c>
    </row>
    <row r="4" spans="1:21" x14ac:dyDescent="0.35">
      <c r="A4" t="s">
        <v>253</v>
      </c>
    </row>
    <row r="5" spans="1:21" s="12" customFormat="1" ht="101.5" x14ac:dyDescent="0.35">
      <c r="A5" s="12" t="s">
        <v>1185</v>
      </c>
      <c r="B5" s="12" t="s">
        <v>1186</v>
      </c>
      <c r="C5" s="12" t="s">
        <v>1187</v>
      </c>
      <c r="D5" s="12" t="s">
        <v>1188</v>
      </c>
      <c r="E5" s="12" t="s">
        <v>1189</v>
      </c>
      <c r="F5" s="12" t="s">
        <v>1190</v>
      </c>
      <c r="G5" s="12" t="s">
        <v>1191</v>
      </c>
      <c r="H5" s="12" t="s">
        <v>1192</v>
      </c>
      <c r="I5" s="12" t="s">
        <v>1193</v>
      </c>
      <c r="J5" s="12" t="s">
        <v>1194</v>
      </c>
      <c r="K5" s="12" t="s">
        <v>1195</v>
      </c>
      <c r="L5" s="12" t="s">
        <v>1196</v>
      </c>
      <c r="M5" s="12" t="s">
        <v>1197</v>
      </c>
      <c r="N5" s="12" t="s">
        <v>1198</v>
      </c>
      <c r="O5" s="12" t="s">
        <v>1199</v>
      </c>
      <c r="P5" s="12" t="s">
        <v>1200</v>
      </c>
      <c r="Q5" s="12" t="s">
        <v>1201</v>
      </c>
      <c r="R5" s="12" t="s">
        <v>1202</v>
      </c>
      <c r="S5" s="12" t="s">
        <v>1203</v>
      </c>
      <c r="T5" s="12" t="s">
        <v>1204</v>
      </c>
      <c r="U5" s="12" t="s">
        <v>1205</v>
      </c>
    </row>
    <row r="6" spans="1:21" x14ac:dyDescent="0.3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3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3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3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3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3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3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3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3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3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3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3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3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3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3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3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3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3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3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3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3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3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3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3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3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3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3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3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3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3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3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3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E10" sqref="E10"/>
    </sheetView>
  </sheetViews>
  <sheetFormatPr defaultColWidth="8.81640625" defaultRowHeight="15" customHeight="1" x14ac:dyDescent="0.35"/>
  <cols>
    <col min="1" max="1" width="27.453125"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ht="14.5" x14ac:dyDescent="0.35">
      <c r="A10" t="s">
        <v>604</v>
      </c>
    </row>
    <row r="11" spans="1:36" ht="14.5" x14ac:dyDescent="0.35">
      <c r="A11" t="s">
        <v>605</v>
      </c>
    </row>
    <row r="12" spans="1:36" ht="14.5" x14ac:dyDescent="0.35">
      <c r="A12" t="s">
        <v>606</v>
      </c>
    </row>
    <row r="13" spans="1:36" ht="14.5" x14ac:dyDescent="0.35">
      <c r="A13" t="s">
        <v>253</v>
      </c>
    </row>
    <row r="14" spans="1:36" ht="14.5" x14ac:dyDescent="0.3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5" thickBot="1" x14ac:dyDescent="0.35">
      <c r="A15" s="36" t="s">
        <v>33</v>
      </c>
      <c r="C15" s="36" t="s">
        <v>868</v>
      </c>
    </row>
    <row r="16" spans="1:36" thickTop="1" x14ac:dyDescent="0.3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ht="14.5" x14ac:dyDescent="0.3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ht="14.5" x14ac:dyDescent="0.3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ht="14.5" x14ac:dyDescent="0.3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ht="14.5" x14ac:dyDescent="0.3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ht="14.5" x14ac:dyDescent="0.3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ht="14.5" x14ac:dyDescent="0.3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ht="14.5" x14ac:dyDescent="0.3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ht="14.5" x14ac:dyDescent="0.3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ht="14.5" x14ac:dyDescent="0.3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ht="14.5" x14ac:dyDescent="0.3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ht="14.5" x14ac:dyDescent="0.3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ht="14.5" x14ac:dyDescent="0.3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ht="14.5" x14ac:dyDescent="0.3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ht="14.5" x14ac:dyDescent="0.3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ht="14.5" x14ac:dyDescent="0.3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5" thickBot="1" x14ac:dyDescent="0.35">
      <c r="A32" s="36" t="s">
        <v>32</v>
      </c>
      <c r="C32" s="36" t="s">
        <v>886</v>
      </c>
    </row>
    <row r="33" spans="1:36" thickTop="1" x14ac:dyDescent="0.3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ht="14.5" x14ac:dyDescent="0.3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ht="14.5" x14ac:dyDescent="0.3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ht="14.5" x14ac:dyDescent="0.3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ht="14.5" x14ac:dyDescent="0.3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ht="14.5" x14ac:dyDescent="0.3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ht="14.5" x14ac:dyDescent="0.3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ht="14.5" x14ac:dyDescent="0.3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ht="14.5" x14ac:dyDescent="0.3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ht="14.5" x14ac:dyDescent="0.3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ht="14.5" x14ac:dyDescent="0.3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ht="14.5" x14ac:dyDescent="0.3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ht="14.5" x14ac:dyDescent="0.3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ht="14.5" x14ac:dyDescent="0.3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ht="14.5" x14ac:dyDescent="0.3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ht="14.5" x14ac:dyDescent="0.3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ht="14.5" x14ac:dyDescent="0.35">
      <c r="A49" t="s">
        <v>31</v>
      </c>
      <c r="C49" t="s">
        <v>903</v>
      </c>
    </row>
    <row r="50" spans="1:36" ht="14.5" x14ac:dyDescent="0.3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ht="14.5" x14ac:dyDescent="0.3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ht="14.5" x14ac:dyDescent="0.3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ht="14.5" x14ac:dyDescent="0.3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ht="14.5" x14ac:dyDescent="0.3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ht="14.5" x14ac:dyDescent="0.3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ht="14.5" x14ac:dyDescent="0.3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ht="14.5" x14ac:dyDescent="0.3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ht="14.5" x14ac:dyDescent="0.3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ht="14.5" x14ac:dyDescent="0.3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ht="14.5" x14ac:dyDescent="0.3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ht="14.5" x14ac:dyDescent="0.3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ht="14.5" x14ac:dyDescent="0.3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ht="14.5" x14ac:dyDescent="0.3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ht="14.5" x14ac:dyDescent="0.3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ht="14.5" x14ac:dyDescent="0.3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ht="14.5" x14ac:dyDescent="0.35">
      <c r="A66" t="s">
        <v>30</v>
      </c>
      <c r="C66" t="s">
        <v>920</v>
      </c>
    </row>
    <row r="67" spans="1:36" ht="14.5" x14ac:dyDescent="0.3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ht="14.5" x14ac:dyDescent="0.3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ht="14.5" x14ac:dyDescent="0.3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ht="14.5" x14ac:dyDescent="0.3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ht="14.5" x14ac:dyDescent="0.3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ht="14.5" x14ac:dyDescent="0.3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ht="14.5" x14ac:dyDescent="0.3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ht="14.5" x14ac:dyDescent="0.3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ht="14.5" x14ac:dyDescent="0.3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ht="14.5" x14ac:dyDescent="0.3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ht="14.5" x14ac:dyDescent="0.3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ht="14.5" x14ac:dyDescent="0.3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ht="14.5" x14ac:dyDescent="0.3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ht="14.5" x14ac:dyDescent="0.3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ht="14.5" x14ac:dyDescent="0.3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ht="14.5" x14ac:dyDescent="0.3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ht="14.5" x14ac:dyDescent="0.35">
      <c r="A83" t="s">
        <v>29</v>
      </c>
      <c r="C83" t="s">
        <v>937</v>
      </c>
    </row>
    <row r="84" spans="1:36" ht="14.5" x14ac:dyDescent="0.3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ht="14.5" x14ac:dyDescent="0.3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ht="14.5" x14ac:dyDescent="0.3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ht="14.5" x14ac:dyDescent="0.3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ht="14.5" x14ac:dyDescent="0.3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ht="14.5" x14ac:dyDescent="0.3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ht="14.5" x14ac:dyDescent="0.3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ht="14.5" x14ac:dyDescent="0.3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ht="14.5" x14ac:dyDescent="0.3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ht="14.5" x14ac:dyDescent="0.3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ht="14.5" x14ac:dyDescent="0.3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ht="14.5" x14ac:dyDescent="0.3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ht="14.5" x14ac:dyDescent="0.3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ht="14.5" x14ac:dyDescent="0.3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ht="14.5" x14ac:dyDescent="0.3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ht="14.5" x14ac:dyDescent="0.3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ht="14.5" x14ac:dyDescent="0.35">
      <c r="A100" t="s">
        <v>28</v>
      </c>
      <c r="C100" t="s">
        <v>954</v>
      </c>
    </row>
    <row r="101" spans="1:36" ht="14.5" x14ac:dyDescent="0.3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ht="14.5" x14ac:dyDescent="0.3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ht="14.5" x14ac:dyDescent="0.3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ht="14.5" x14ac:dyDescent="0.3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ht="14.5" x14ac:dyDescent="0.3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ht="14.5" x14ac:dyDescent="0.3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ht="14.5" x14ac:dyDescent="0.3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ht="14.5" x14ac:dyDescent="0.3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ht="14.5" x14ac:dyDescent="0.3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ht="14.5" x14ac:dyDescent="0.3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ht="14.5" x14ac:dyDescent="0.3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ht="14.5" x14ac:dyDescent="0.3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ht="14.5" x14ac:dyDescent="0.3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ht="14.5" x14ac:dyDescent="0.3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ht="14.5" x14ac:dyDescent="0.3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ht="14.5" x14ac:dyDescent="0.3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ht="14.5" x14ac:dyDescent="0.35">
      <c r="A117" t="s">
        <v>27</v>
      </c>
      <c r="C117" t="s">
        <v>971</v>
      </c>
    </row>
    <row r="118" spans="1:36" ht="14.5" x14ac:dyDescent="0.3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ht="14.5" x14ac:dyDescent="0.3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ht="14.5" x14ac:dyDescent="0.3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ht="14.5" x14ac:dyDescent="0.3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ht="14.5" x14ac:dyDescent="0.3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ht="14.5" x14ac:dyDescent="0.3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ht="14.5" x14ac:dyDescent="0.3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ht="14.5" x14ac:dyDescent="0.3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ht="14.5" x14ac:dyDescent="0.3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ht="14.5" x14ac:dyDescent="0.3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ht="14.5" x14ac:dyDescent="0.3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ht="14.5" x14ac:dyDescent="0.3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ht="14.5" x14ac:dyDescent="0.3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ht="14.5" x14ac:dyDescent="0.3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ht="14.5" x14ac:dyDescent="0.3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ht="14.5" x14ac:dyDescent="0.3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ht="14.5" x14ac:dyDescent="0.35">
      <c r="A134" t="s">
        <v>26</v>
      </c>
      <c r="C134" t="s">
        <v>988</v>
      </c>
    </row>
    <row r="135" spans="1:36" ht="14.5" x14ac:dyDescent="0.3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ht="14.5" x14ac:dyDescent="0.3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ht="14.5" x14ac:dyDescent="0.3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ht="14.5" x14ac:dyDescent="0.3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ht="14.5" x14ac:dyDescent="0.3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ht="14.5" x14ac:dyDescent="0.3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ht="14.5" x14ac:dyDescent="0.3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ht="14.5" x14ac:dyDescent="0.3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ht="14.5" x14ac:dyDescent="0.3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ht="14.5" x14ac:dyDescent="0.3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ht="14.5" x14ac:dyDescent="0.3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ht="14.5" x14ac:dyDescent="0.3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ht="14.5" x14ac:dyDescent="0.3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ht="14.5" x14ac:dyDescent="0.3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ht="14.5" x14ac:dyDescent="0.3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ht="14.5" x14ac:dyDescent="0.3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ht="14.5" x14ac:dyDescent="0.35">
      <c r="A151" t="s">
        <v>25</v>
      </c>
      <c r="C151" t="s">
        <v>1005</v>
      </c>
    </row>
    <row r="152" spans="1:36" ht="14.5" x14ac:dyDescent="0.3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ht="14.5" x14ac:dyDescent="0.3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ht="14.5" x14ac:dyDescent="0.3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ht="14.5" x14ac:dyDescent="0.3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ht="14.5" x14ac:dyDescent="0.3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ht="14.5" x14ac:dyDescent="0.3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ht="14.5" x14ac:dyDescent="0.3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ht="14.5" x14ac:dyDescent="0.3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ht="14.5" x14ac:dyDescent="0.3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ht="14.5" x14ac:dyDescent="0.3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ht="14.5" x14ac:dyDescent="0.3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ht="14.5" x14ac:dyDescent="0.3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ht="14.5" x14ac:dyDescent="0.3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ht="14.5" x14ac:dyDescent="0.3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ht="14.5" x14ac:dyDescent="0.3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ht="14.5" x14ac:dyDescent="0.3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ht="14.5" x14ac:dyDescent="0.35">
      <c r="A168" t="s">
        <v>24</v>
      </c>
      <c r="C168" t="s">
        <v>1022</v>
      </c>
    </row>
    <row r="169" spans="1:36" ht="14.5" x14ac:dyDescent="0.3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ht="14.5" x14ac:dyDescent="0.3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ht="14.5" x14ac:dyDescent="0.3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ht="14.5" x14ac:dyDescent="0.3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ht="14.5" x14ac:dyDescent="0.3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ht="14.5" x14ac:dyDescent="0.3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ht="14.5" x14ac:dyDescent="0.3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ht="14.5" x14ac:dyDescent="0.3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ht="14.5" x14ac:dyDescent="0.3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ht="14.5" x14ac:dyDescent="0.3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ht="14.5" x14ac:dyDescent="0.3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ht="14.5" x14ac:dyDescent="0.3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ht="14.5" x14ac:dyDescent="0.3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ht="14.5" x14ac:dyDescent="0.3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ht="14.5" x14ac:dyDescent="0.3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ht="14.5" x14ac:dyDescent="0.3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5" thickBot="1" x14ac:dyDescent="0.35">
      <c r="A185" s="36" t="s">
        <v>23</v>
      </c>
      <c r="C185" s="36" t="s">
        <v>1039</v>
      </c>
    </row>
    <row r="186" spans="1:36" thickTop="1" x14ac:dyDescent="0.3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ht="14.5" x14ac:dyDescent="0.3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ht="14.5" x14ac:dyDescent="0.3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ht="14.5" x14ac:dyDescent="0.3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ht="14.5" x14ac:dyDescent="0.3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ht="14.5" x14ac:dyDescent="0.3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ht="14.5" x14ac:dyDescent="0.3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ht="14.5" x14ac:dyDescent="0.3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ht="14.5" x14ac:dyDescent="0.3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ht="14.5" x14ac:dyDescent="0.3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ht="14.5" x14ac:dyDescent="0.3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ht="14.5" x14ac:dyDescent="0.3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ht="14.5" x14ac:dyDescent="0.3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ht="14.5" x14ac:dyDescent="0.3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ht="14.5" x14ac:dyDescent="0.3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ht="14.5" x14ac:dyDescent="0.3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t="14.5" hidden="1" x14ac:dyDescent="0.35">
      <c r="A202" t="s">
        <v>200</v>
      </c>
      <c r="C202" t="s">
        <v>1056</v>
      </c>
    </row>
    <row r="203" spans="1:36" ht="14.5" hidden="1" x14ac:dyDescent="0.3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t="14.5" hidden="1" x14ac:dyDescent="0.3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t="14.5" hidden="1" x14ac:dyDescent="0.3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t="14.5" hidden="1" x14ac:dyDescent="0.3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t="14.5" hidden="1" x14ac:dyDescent="0.3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t="14.5" hidden="1" x14ac:dyDescent="0.3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t="14.5" hidden="1" x14ac:dyDescent="0.3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t="14.5" hidden="1" x14ac:dyDescent="0.3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t="14.5" hidden="1" x14ac:dyDescent="0.3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t="14.5" hidden="1" x14ac:dyDescent="0.3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t="14.5" hidden="1" x14ac:dyDescent="0.3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t="14.5" hidden="1" x14ac:dyDescent="0.3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t="14.5" hidden="1" x14ac:dyDescent="0.3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t="14.5" hidden="1" x14ac:dyDescent="0.3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t="14.5" hidden="1" x14ac:dyDescent="0.3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t="14.5" hidden="1" x14ac:dyDescent="0.3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t="14.5" hidden="1" x14ac:dyDescent="0.35">
      <c r="A219" t="s">
        <v>22</v>
      </c>
      <c r="C219" t="s">
        <v>1073</v>
      </c>
    </row>
    <row r="220" spans="1:36" ht="14.5" hidden="1" x14ac:dyDescent="0.3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t="14.5" hidden="1" x14ac:dyDescent="0.3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t="14.5" hidden="1" x14ac:dyDescent="0.3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t="14.5" hidden="1" x14ac:dyDescent="0.3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t="14.5" hidden="1" x14ac:dyDescent="0.3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t="14.5" hidden="1" x14ac:dyDescent="0.3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t="14.5" hidden="1" x14ac:dyDescent="0.3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t="14.5" hidden="1" x14ac:dyDescent="0.3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t="14.5" hidden="1" x14ac:dyDescent="0.3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t="14.5" hidden="1" x14ac:dyDescent="0.3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t="14.5" hidden="1" x14ac:dyDescent="0.3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t="14.5" hidden="1" x14ac:dyDescent="0.3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t="14.5" hidden="1" x14ac:dyDescent="0.3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t="14.5" hidden="1" x14ac:dyDescent="0.3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t="14.5" hidden="1" x14ac:dyDescent="0.3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t="14.5" hidden="1" x14ac:dyDescent="0.3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t="14.5" hidden="1" x14ac:dyDescent="0.35">
      <c r="A236" t="s">
        <v>21</v>
      </c>
      <c r="C236" t="s">
        <v>1090</v>
      </c>
    </row>
    <row r="237" spans="1:36" ht="14.5" hidden="1" x14ac:dyDescent="0.3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t="14.5" hidden="1" x14ac:dyDescent="0.3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t="14.5" hidden="1" x14ac:dyDescent="0.3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t="14.5" hidden="1" x14ac:dyDescent="0.3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t="14.5" hidden="1" x14ac:dyDescent="0.3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t="14.5" hidden="1" x14ac:dyDescent="0.3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t="14.5" hidden="1" x14ac:dyDescent="0.3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t="14.5" hidden="1" x14ac:dyDescent="0.3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t="14.5" hidden="1" x14ac:dyDescent="0.3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t="14.5" hidden="1" x14ac:dyDescent="0.3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t="14.5" hidden="1" x14ac:dyDescent="0.3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t="14.5" hidden="1" x14ac:dyDescent="0.3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t="14.5" hidden="1" x14ac:dyDescent="0.3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t="14.5" hidden="1" x14ac:dyDescent="0.3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t="14.5" hidden="1" x14ac:dyDescent="0.3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t="14.5" hidden="1" x14ac:dyDescent="0.3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t="14.5" hidden="1" x14ac:dyDescent="0.35">
      <c r="A253" t="s">
        <v>20</v>
      </c>
      <c r="C253" t="s">
        <v>1107</v>
      </c>
    </row>
    <row r="254" spans="1:36" ht="14.5" hidden="1" x14ac:dyDescent="0.3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t="14.5" hidden="1" x14ac:dyDescent="0.3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t="14.5" hidden="1" x14ac:dyDescent="0.3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t="14.5" hidden="1" x14ac:dyDescent="0.3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t="14.5" hidden="1" x14ac:dyDescent="0.3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t="14.5" hidden="1" x14ac:dyDescent="0.3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t="14.5" hidden="1" x14ac:dyDescent="0.3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t="14.5" hidden="1" x14ac:dyDescent="0.3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t="14.5" hidden="1" x14ac:dyDescent="0.3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t="14.5" hidden="1" x14ac:dyDescent="0.3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t="14.5" hidden="1" x14ac:dyDescent="0.3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t="14.5" hidden="1" x14ac:dyDescent="0.3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t="14.5" hidden="1" x14ac:dyDescent="0.3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t="14.5" hidden="1" x14ac:dyDescent="0.3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t="14.5" hidden="1" x14ac:dyDescent="0.3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t="14.5" hidden="1" x14ac:dyDescent="0.3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t="14.5" hidden="1" x14ac:dyDescent="0.35">
      <c r="A270" t="s">
        <v>19</v>
      </c>
      <c r="C270" t="s">
        <v>1124</v>
      </c>
    </row>
    <row r="271" spans="1:36" ht="14.5" hidden="1" x14ac:dyDescent="0.3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t="14.5" hidden="1" x14ac:dyDescent="0.3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t="14.5" hidden="1" x14ac:dyDescent="0.3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t="14.5" hidden="1" x14ac:dyDescent="0.3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t="14.5" hidden="1" x14ac:dyDescent="0.3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t="14.5" hidden="1" x14ac:dyDescent="0.3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t="14.5" hidden="1" x14ac:dyDescent="0.3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t="14.5" hidden="1" x14ac:dyDescent="0.3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t="14.5" hidden="1" x14ac:dyDescent="0.3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t="14.5" hidden="1" x14ac:dyDescent="0.3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t="14.5" hidden="1" x14ac:dyDescent="0.3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t="14.5" hidden="1" x14ac:dyDescent="0.3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t="14.5" hidden="1" x14ac:dyDescent="0.3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t="14.5" hidden="1" x14ac:dyDescent="0.3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t="14.5" hidden="1" x14ac:dyDescent="0.3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t="14.5" hidden="1" x14ac:dyDescent="0.3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t="14.5" hidden="1" x14ac:dyDescent="0.35">
      <c r="A287" t="s">
        <v>18</v>
      </c>
      <c r="C287" t="s">
        <v>1141</v>
      </c>
    </row>
    <row r="288" spans="1:36" ht="14.5" hidden="1" x14ac:dyDescent="0.3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t="14.5" hidden="1" x14ac:dyDescent="0.3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t="14.5" hidden="1" x14ac:dyDescent="0.3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E10" sqref="E10"/>
    </sheetView>
  </sheetViews>
  <sheetFormatPr defaultRowHeight="14.5" x14ac:dyDescent="0.35"/>
  <cols>
    <col min="1" max="1" width="14.26953125" bestFit="1" customWidth="1"/>
    <col min="2" max="2" width="5" bestFit="1" customWidth="1"/>
    <col min="3" max="3" width="60.1796875" customWidth="1"/>
    <col min="4" max="4" width="15.1796875" bestFit="1" customWidth="1"/>
    <col min="5" max="5" width="9.26953125" bestFit="1" customWidth="1"/>
    <col min="6" max="6" width="9.453125" bestFit="1" customWidth="1"/>
    <col min="7" max="7" width="12" style="26" bestFit="1" customWidth="1"/>
    <col min="8" max="9" width="19.7265625" bestFit="1" customWidth="1"/>
    <col min="10" max="10" width="17.7265625" bestFit="1" customWidth="1"/>
    <col min="11" max="12" width="255.7265625" bestFit="1" customWidth="1"/>
  </cols>
  <sheetData>
    <row r="1" spans="1:12" s="1" customFormat="1" ht="43.5" x14ac:dyDescent="0.35">
      <c r="A1" s="1" t="s">
        <v>1414</v>
      </c>
      <c r="B1" s="1" t="s">
        <v>1185</v>
      </c>
      <c r="C1" s="1" t="s">
        <v>1415</v>
      </c>
      <c r="D1" s="1" t="s">
        <v>1416</v>
      </c>
      <c r="E1" s="1" t="s">
        <v>1417</v>
      </c>
      <c r="F1" s="1" t="s">
        <v>1418</v>
      </c>
      <c r="G1" s="60" t="s">
        <v>1419</v>
      </c>
      <c r="H1" s="1" t="s">
        <v>1420</v>
      </c>
      <c r="I1" s="1" t="s">
        <v>1421</v>
      </c>
      <c r="J1" s="1" t="s">
        <v>1422</v>
      </c>
      <c r="K1" s="1" t="s">
        <v>1423</v>
      </c>
      <c r="L1" s="1" t="s">
        <v>1424</v>
      </c>
    </row>
    <row r="2" spans="1:12" hidden="1" x14ac:dyDescent="0.35">
      <c r="A2" t="s">
        <v>1425</v>
      </c>
      <c r="B2">
        <v>2020</v>
      </c>
      <c r="C2" t="s">
        <v>1426</v>
      </c>
      <c r="D2" t="s">
        <v>1427</v>
      </c>
      <c r="E2" t="s">
        <v>1428</v>
      </c>
      <c r="F2" t="s">
        <v>373</v>
      </c>
      <c r="G2" s="26">
        <v>43060</v>
      </c>
      <c r="H2">
        <v>93.4</v>
      </c>
      <c r="I2" t="s">
        <v>1429</v>
      </c>
      <c r="J2">
        <v>93.4</v>
      </c>
      <c r="K2" t="s">
        <v>1430</v>
      </c>
      <c r="L2" t="s">
        <v>1431</v>
      </c>
    </row>
    <row r="3" spans="1:12" hidden="1" x14ac:dyDescent="0.35">
      <c r="A3" t="s">
        <v>1425</v>
      </c>
      <c r="B3">
        <v>2025</v>
      </c>
      <c r="C3" t="s">
        <v>1426</v>
      </c>
      <c r="D3" t="s">
        <v>1427</v>
      </c>
      <c r="E3" t="s">
        <v>1428</v>
      </c>
      <c r="F3" t="s">
        <v>373</v>
      </c>
      <c r="G3" s="26">
        <v>37030</v>
      </c>
      <c r="H3">
        <v>117</v>
      </c>
      <c r="I3" t="s">
        <v>1429</v>
      </c>
      <c r="J3">
        <v>117</v>
      </c>
      <c r="K3" t="s">
        <v>1432</v>
      </c>
      <c r="L3" t="s">
        <v>1431</v>
      </c>
    </row>
    <row r="4" spans="1:12" hidden="1" x14ac:dyDescent="0.35">
      <c r="A4" t="s">
        <v>1425</v>
      </c>
      <c r="B4">
        <v>2030</v>
      </c>
      <c r="C4" t="s">
        <v>1426</v>
      </c>
      <c r="D4" t="s">
        <v>1427</v>
      </c>
      <c r="E4" t="s">
        <v>1428</v>
      </c>
      <c r="F4" t="s">
        <v>373</v>
      </c>
      <c r="G4" s="26">
        <v>33980</v>
      </c>
      <c r="H4">
        <v>125</v>
      </c>
      <c r="I4" t="s">
        <v>1429</v>
      </c>
      <c r="J4">
        <v>125</v>
      </c>
      <c r="K4" t="s">
        <v>1433</v>
      </c>
      <c r="L4" t="s">
        <v>1431</v>
      </c>
    </row>
    <row r="5" spans="1:12" hidden="1" x14ac:dyDescent="0.35">
      <c r="A5" t="s">
        <v>1425</v>
      </c>
      <c r="B5">
        <v>2035</v>
      </c>
      <c r="C5" t="s">
        <v>1426</v>
      </c>
      <c r="D5" t="s">
        <v>1427</v>
      </c>
      <c r="E5" t="s">
        <v>1428</v>
      </c>
      <c r="F5" t="s">
        <v>373</v>
      </c>
      <c r="G5" s="26">
        <v>32350</v>
      </c>
      <c r="H5">
        <v>133</v>
      </c>
      <c r="I5" t="s">
        <v>1429</v>
      </c>
      <c r="J5">
        <v>133</v>
      </c>
      <c r="K5" t="s">
        <v>1434</v>
      </c>
      <c r="L5" t="s">
        <v>1431</v>
      </c>
    </row>
    <row r="6" spans="1:12" hidden="1" x14ac:dyDescent="0.35">
      <c r="A6" t="s">
        <v>1425</v>
      </c>
      <c r="B6">
        <v>2040</v>
      </c>
      <c r="C6" t="s">
        <v>1426</v>
      </c>
      <c r="D6" t="s">
        <v>1427</v>
      </c>
      <c r="E6" t="s">
        <v>1428</v>
      </c>
      <c r="F6" t="s">
        <v>373</v>
      </c>
      <c r="G6" s="26">
        <v>31380</v>
      </c>
      <c r="H6">
        <v>138</v>
      </c>
      <c r="I6" t="s">
        <v>1429</v>
      </c>
      <c r="J6">
        <v>138</v>
      </c>
      <c r="K6" t="s">
        <v>1435</v>
      </c>
      <c r="L6" t="s">
        <v>1431</v>
      </c>
    </row>
    <row r="7" spans="1:12" hidden="1" x14ac:dyDescent="0.35">
      <c r="A7" t="s">
        <v>1425</v>
      </c>
      <c r="B7">
        <v>2045</v>
      </c>
      <c r="C7" t="s">
        <v>1426</v>
      </c>
      <c r="D7" t="s">
        <v>1427</v>
      </c>
      <c r="E7" t="s">
        <v>1428</v>
      </c>
      <c r="F7" t="s">
        <v>373</v>
      </c>
      <c r="G7" s="26">
        <v>30420</v>
      </c>
      <c r="H7">
        <v>143</v>
      </c>
      <c r="I7" t="s">
        <v>1429</v>
      </c>
      <c r="J7">
        <v>143</v>
      </c>
      <c r="K7" t="s">
        <v>1435</v>
      </c>
      <c r="L7" t="s">
        <v>1431</v>
      </c>
    </row>
    <row r="8" spans="1:12" hidden="1" x14ac:dyDescent="0.35">
      <c r="A8" t="s">
        <v>1425</v>
      </c>
      <c r="B8">
        <v>2050</v>
      </c>
      <c r="C8" t="s">
        <v>1426</v>
      </c>
      <c r="D8" t="s">
        <v>1427</v>
      </c>
      <c r="E8" t="s">
        <v>1428</v>
      </c>
      <c r="F8" t="s">
        <v>373</v>
      </c>
      <c r="G8" s="26">
        <v>29450</v>
      </c>
      <c r="H8">
        <v>148</v>
      </c>
      <c r="I8" t="s">
        <v>1429</v>
      </c>
      <c r="J8">
        <v>148</v>
      </c>
      <c r="K8" t="s">
        <v>1436</v>
      </c>
      <c r="L8" t="s">
        <v>1431</v>
      </c>
    </row>
    <row r="9" spans="1:12" hidden="1" x14ac:dyDescent="0.35">
      <c r="A9" t="s">
        <v>1437</v>
      </c>
      <c r="B9">
        <v>2020</v>
      </c>
      <c r="C9" t="s">
        <v>1426</v>
      </c>
      <c r="D9" t="s">
        <v>1427</v>
      </c>
      <c r="E9" t="s">
        <v>1428</v>
      </c>
      <c r="F9" t="s">
        <v>373</v>
      </c>
      <c r="G9" s="26">
        <v>43060</v>
      </c>
      <c r="H9">
        <v>93.4</v>
      </c>
      <c r="I9" t="s">
        <v>1429</v>
      </c>
      <c r="J9">
        <v>93.4</v>
      </c>
      <c r="K9" t="s">
        <v>1438</v>
      </c>
      <c r="L9" t="s">
        <v>1439</v>
      </c>
    </row>
    <row r="10" spans="1:12" hidden="1" x14ac:dyDescent="0.35">
      <c r="A10" t="s">
        <v>1437</v>
      </c>
      <c r="B10">
        <v>2025</v>
      </c>
      <c r="C10" t="s">
        <v>1426</v>
      </c>
      <c r="D10" t="s">
        <v>1427</v>
      </c>
      <c r="E10" t="s">
        <v>1428</v>
      </c>
      <c r="F10" t="s">
        <v>373</v>
      </c>
      <c r="G10" s="26">
        <v>43060</v>
      </c>
      <c r="H10">
        <v>93.4</v>
      </c>
      <c r="I10" t="s">
        <v>1429</v>
      </c>
      <c r="J10">
        <v>93.4</v>
      </c>
      <c r="K10" t="s">
        <v>1438</v>
      </c>
      <c r="L10" t="s">
        <v>1439</v>
      </c>
    </row>
    <row r="11" spans="1:12" hidden="1" x14ac:dyDescent="0.35">
      <c r="A11" t="s">
        <v>1437</v>
      </c>
      <c r="B11">
        <v>2030</v>
      </c>
      <c r="C11" t="s">
        <v>1426</v>
      </c>
      <c r="D11" t="s">
        <v>1427</v>
      </c>
      <c r="E11" t="s">
        <v>1428</v>
      </c>
      <c r="F11" t="s">
        <v>373</v>
      </c>
      <c r="G11" s="26">
        <v>43060</v>
      </c>
      <c r="H11">
        <v>93.4</v>
      </c>
      <c r="I11" t="s">
        <v>1429</v>
      </c>
      <c r="J11">
        <v>93.4</v>
      </c>
      <c r="K11" t="s">
        <v>1438</v>
      </c>
      <c r="L11" t="s">
        <v>1439</v>
      </c>
    </row>
    <row r="12" spans="1:12" hidden="1" x14ac:dyDescent="0.35">
      <c r="A12" t="s">
        <v>1437</v>
      </c>
      <c r="B12">
        <v>2035</v>
      </c>
      <c r="C12" t="s">
        <v>1426</v>
      </c>
      <c r="D12" t="s">
        <v>1427</v>
      </c>
      <c r="E12" t="s">
        <v>1428</v>
      </c>
      <c r="F12" t="s">
        <v>373</v>
      </c>
      <c r="G12" s="26">
        <v>43060</v>
      </c>
      <c r="H12">
        <v>93.4</v>
      </c>
      <c r="I12" t="s">
        <v>1429</v>
      </c>
      <c r="J12">
        <v>93.4</v>
      </c>
      <c r="K12" t="s">
        <v>1438</v>
      </c>
      <c r="L12" t="s">
        <v>1439</v>
      </c>
    </row>
    <row r="13" spans="1:12" hidden="1" x14ac:dyDescent="0.35">
      <c r="A13" t="s">
        <v>1437</v>
      </c>
      <c r="B13">
        <v>2040</v>
      </c>
      <c r="C13" t="s">
        <v>1426</v>
      </c>
      <c r="D13" t="s">
        <v>1427</v>
      </c>
      <c r="E13" t="s">
        <v>1428</v>
      </c>
      <c r="F13" t="s">
        <v>373</v>
      </c>
      <c r="G13" s="26">
        <v>43060</v>
      </c>
      <c r="H13">
        <v>93.4</v>
      </c>
      <c r="I13" t="s">
        <v>1429</v>
      </c>
      <c r="J13">
        <v>93.4</v>
      </c>
      <c r="K13" t="s">
        <v>1438</v>
      </c>
      <c r="L13" t="s">
        <v>1439</v>
      </c>
    </row>
    <row r="14" spans="1:12" hidden="1" x14ac:dyDescent="0.35">
      <c r="A14" t="s">
        <v>1437</v>
      </c>
      <c r="B14">
        <v>2045</v>
      </c>
      <c r="C14" t="s">
        <v>1426</v>
      </c>
      <c r="D14" t="s">
        <v>1427</v>
      </c>
      <c r="E14" t="s">
        <v>1428</v>
      </c>
      <c r="F14" t="s">
        <v>373</v>
      </c>
      <c r="G14" s="26">
        <v>43060</v>
      </c>
      <c r="H14">
        <v>93.4</v>
      </c>
      <c r="I14" t="s">
        <v>1429</v>
      </c>
      <c r="J14">
        <v>93.4</v>
      </c>
      <c r="K14" t="s">
        <v>1438</v>
      </c>
      <c r="L14" t="s">
        <v>1439</v>
      </c>
    </row>
    <row r="15" spans="1:12" hidden="1" x14ac:dyDescent="0.35">
      <c r="A15" t="s">
        <v>1437</v>
      </c>
      <c r="B15">
        <v>2050</v>
      </c>
      <c r="C15" t="s">
        <v>1426</v>
      </c>
      <c r="D15" t="s">
        <v>1427</v>
      </c>
      <c r="E15" t="s">
        <v>1428</v>
      </c>
      <c r="F15" t="s">
        <v>373</v>
      </c>
      <c r="G15" s="26">
        <v>43060</v>
      </c>
      <c r="H15">
        <v>93.4</v>
      </c>
      <c r="I15" t="s">
        <v>1429</v>
      </c>
      <c r="J15">
        <v>93.4</v>
      </c>
      <c r="K15" t="s">
        <v>1438</v>
      </c>
      <c r="L15" t="s">
        <v>1439</v>
      </c>
    </row>
    <row r="16" spans="1:12" hidden="1" x14ac:dyDescent="0.35">
      <c r="A16" t="s">
        <v>1440</v>
      </c>
      <c r="B16">
        <v>2020</v>
      </c>
      <c r="C16" t="s">
        <v>1426</v>
      </c>
      <c r="D16" t="s">
        <v>1427</v>
      </c>
      <c r="E16" t="s">
        <v>1428</v>
      </c>
      <c r="F16" t="s">
        <v>373</v>
      </c>
      <c r="G16" s="26">
        <v>43060</v>
      </c>
      <c r="H16">
        <v>93.4</v>
      </c>
      <c r="I16" t="s">
        <v>1429</v>
      </c>
      <c r="J16">
        <v>93.4</v>
      </c>
      <c r="K16" t="s">
        <v>1438</v>
      </c>
      <c r="L16" t="s">
        <v>1431</v>
      </c>
    </row>
    <row r="17" spans="1:12" hidden="1" x14ac:dyDescent="0.35">
      <c r="A17" t="s">
        <v>1440</v>
      </c>
      <c r="B17">
        <v>2025</v>
      </c>
      <c r="C17" t="s">
        <v>1426</v>
      </c>
      <c r="D17" t="s">
        <v>1427</v>
      </c>
      <c r="E17" t="s">
        <v>1428</v>
      </c>
      <c r="F17" t="s">
        <v>373</v>
      </c>
      <c r="G17" s="26">
        <v>39510</v>
      </c>
      <c r="H17">
        <v>104</v>
      </c>
      <c r="I17" t="s">
        <v>1429</v>
      </c>
      <c r="J17">
        <v>104</v>
      </c>
      <c r="K17" t="s">
        <v>1441</v>
      </c>
      <c r="L17" t="s">
        <v>1431</v>
      </c>
    </row>
    <row r="18" spans="1:12" hidden="1" x14ac:dyDescent="0.35">
      <c r="A18" t="s">
        <v>1440</v>
      </c>
      <c r="B18">
        <v>2030</v>
      </c>
      <c r="C18" t="s">
        <v>1426</v>
      </c>
      <c r="D18" t="s">
        <v>1427</v>
      </c>
      <c r="E18" t="s">
        <v>1428</v>
      </c>
      <c r="F18" t="s">
        <v>373</v>
      </c>
      <c r="G18" s="26">
        <v>35800</v>
      </c>
      <c r="H18">
        <v>109</v>
      </c>
      <c r="I18" t="s">
        <v>1429</v>
      </c>
      <c r="J18">
        <v>109</v>
      </c>
      <c r="K18" t="s">
        <v>1442</v>
      </c>
      <c r="L18" t="s">
        <v>1431</v>
      </c>
    </row>
    <row r="19" spans="1:12" hidden="1" x14ac:dyDescent="0.35">
      <c r="A19" t="s">
        <v>1440</v>
      </c>
      <c r="B19">
        <v>2035</v>
      </c>
      <c r="C19" t="s">
        <v>1426</v>
      </c>
      <c r="D19" t="s">
        <v>1427</v>
      </c>
      <c r="E19" t="s">
        <v>1428</v>
      </c>
      <c r="F19" t="s">
        <v>373</v>
      </c>
      <c r="G19" s="26">
        <v>34800</v>
      </c>
      <c r="H19">
        <v>112</v>
      </c>
      <c r="I19" t="s">
        <v>1429</v>
      </c>
      <c r="J19">
        <v>112</v>
      </c>
      <c r="K19" t="s">
        <v>1443</v>
      </c>
      <c r="L19" t="s">
        <v>1431</v>
      </c>
    </row>
    <row r="20" spans="1:12" hidden="1" x14ac:dyDescent="0.35">
      <c r="A20" t="s">
        <v>1440</v>
      </c>
      <c r="B20">
        <v>2040</v>
      </c>
      <c r="C20" t="s">
        <v>1426</v>
      </c>
      <c r="D20" t="s">
        <v>1427</v>
      </c>
      <c r="E20" t="s">
        <v>1428</v>
      </c>
      <c r="F20" t="s">
        <v>373</v>
      </c>
      <c r="G20" s="26">
        <v>33560</v>
      </c>
      <c r="H20">
        <v>117</v>
      </c>
      <c r="I20" t="s">
        <v>1429</v>
      </c>
      <c r="J20">
        <v>117</v>
      </c>
      <c r="K20" t="s">
        <v>1435</v>
      </c>
      <c r="L20" t="s">
        <v>1431</v>
      </c>
    </row>
    <row r="21" spans="1:12" hidden="1" x14ac:dyDescent="0.35">
      <c r="A21" t="s">
        <v>1440</v>
      </c>
      <c r="B21">
        <v>2045</v>
      </c>
      <c r="C21" t="s">
        <v>1426</v>
      </c>
      <c r="D21" t="s">
        <v>1427</v>
      </c>
      <c r="E21" t="s">
        <v>1428</v>
      </c>
      <c r="F21" t="s">
        <v>373</v>
      </c>
      <c r="G21" s="26">
        <v>32310</v>
      </c>
      <c r="H21">
        <v>121</v>
      </c>
      <c r="I21" t="s">
        <v>1429</v>
      </c>
      <c r="J21">
        <v>121</v>
      </c>
      <c r="K21" t="s">
        <v>1435</v>
      </c>
      <c r="L21" t="s">
        <v>1431</v>
      </c>
    </row>
    <row r="22" spans="1:12" hidden="1" x14ac:dyDescent="0.35">
      <c r="A22" t="s">
        <v>1440</v>
      </c>
      <c r="B22">
        <v>2050</v>
      </c>
      <c r="C22" t="s">
        <v>1426</v>
      </c>
      <c r="D22" t="s">
        <v>1427</v>
      </c>
      <c r="E22" t="s">
        <v>1428</v>
      </c>
      <c r="F22" t="s">
        <v>373</v>
      </c>
      <c r="G22" s="26">
        <v>31060</v>
      </c>
      <c r="H22">
        <v>126</v>
      </c>
      <c r="I22" t="s">
        <v>1429</v>
      </c>
      <c r="J22">
        <v>126</v>
      </c>
      <c r="K22" t="s">
        <v>1444</v>
      </c>
      <c r="L22" t="s">
        <v>1431</v>
      </c>
    </row>
    <row r="23" spans="1:12" hidden="1" x14ac:dyDescent="0.35">
      <c r="A23" t="s">
        <v>1425</v>
      </c>
      <c r="B23">
        <v>2020</v>
      </c>
      <c r="C23" t="s">
        <v>1445</v>
      </c>
      <c r="D23" t="s">
        <v>1427</v>
      </c>
      <c r="E23" t="s">
        <v>1428</v>
      </c>
      <c r="F23" t="s">
        <v>373</v>
      </c>
      <c r="G23" s="26">
        <v>55650</v>
      </c>
      <c r="H23">
        <v>86.9</v>
      </c>
      <c r="I23" t="s">
        <v>1429</v>
      </c>
      <c r="J23">
        <v>86.9</v>
      </c>
      <c r="K23" t="s">
        <v>1430</v>
      </c>
      <c r="L23" t="s">
        <v>1431</v>
      </c>
    </row>
    <row r="24" spans="1:12" hidden="1" x14ac:dyDescent="0.35">
      <c r="A24" t="s">
        <v>1425</v>
      </c>
      <c r="B24">
        <v>2025</v>
      </c>
      <c r="C24" t="s">
        <v>1445</v>
      </c>
      <c r="D24" t="s">
        <v>1427</v>
      </c>
      <c r="E24" t="s">
        <v>1428</v>
      </c>
      <c r="F24" t="s">
        <v>373</v>
      </c>
      <c r="G24" s="26">
        <v>44680</v>
      </c>
      <c r="H24">
        <v>110</v>
      </c>
      <c r="I24" t="s">
        <v>1429</v>
      </c>
      <c r="J24">
        <v>110</v>
      </c>
      <c r="K24" t="s">
        <v>1432</v>
      </c>
      <c r="L24" t="s">
        <v>1431</v>
      </c>
    </row>
    <row r="25" spans="1:12" hidden="1" x14ac:dyDescent="0.35">
      <c r="A25" t="s">
        <v>1425</v>
      </c>
      <c r="B25">
        <v>2030</v>
      </c>
      <c r="C25" t="s">
        <v>1445</v>
      </c>
      <c r="D25" t="s">
        <v>1427</v>
      </c>
      <c r="E25" t="s">
        <v>1428</v>
      </c>
      <c r="F25" t="s">
        <v>373</v>
      </c>
      <c r="G25" s="26">
        <v>39050</v>
      </c>
      <c r="H25">
        <v>120</v>
      </c>
      <c r="I25" t="s">
        <v>1429</v>
      </c>
      <c r="J25">
        <v>120</v>
      </c>
      <c r="K25" t="s">
        <v>1433</v>
      </c>
      <c r="L25" t="s">
        <v>1431</v>
      </c>
    </row>
    <row r="26" spans="1:12" hidden="1" x14ac:dyDescent="0.35">
      <c r="A26" t="s">
        <v>1425</v>
      </c>
      <c r="B26">
        <v>2035</v>
      </c>
      <c r="C26" t="s">
        <v>1445</v>
      </c>
      <c r="D26" t="s">
        <v>1427</v>
      </c>
      <c r="E26" t="s">
        <v>1428</v>
      </c>
      <c r="F26" t="s">
        <v>373</v>
      </c>
      <c r="G26" s="26">
        <v>36510</v>
      </c>
      <c r="H26">
        <v>124</v>
      </c>
      <c r="I26" t="s">
        <v>1429</v>
      </c>
      <c r="J26">
        <v>124</v>
      </c>
      <c r="K26" t="s">
        <v>1434</v>
      </c>
      <c r="L26" t="s">
        <v>1431</v>
      </c>
    </row>
    <row r="27" spans="1:12" hidden="1" x14ac:dyDescent="0.35">
      <c r="A27" t="s">
        <v>1425</v>
      </c>
      <c r="B27">
        <v>2040</v>
      </c>
      <c r="C27" t="s">
        <v>1445</v>
      </c>
      <c r="D27" t="s">
        <v>1427</v>
      </c>
      <c r="E27" t="s">
        <v>1428</v>
      </c>
      <c r="F27" t="s">
        <v>373</v>
      </c>
      <c r="G27" s="26">
        <v>35170</v>
      </c>
      <c r="H27">
        <v>128</v>
      </c>
      <c r="I27" t="s">
        <v>1429</v>
      </c>
      <c r="J27">
        <v>128</v>
      </c>
      <c r="K27" t="s">
        <v>1435</v>
      </c>
      <c r="L27" t="s">
        <v>1431</v>
      </c>
    </row>
    <row r="28" spans="1:12" hidden="1" x14ac:dyDescent="0.35">
      <c r="A28" t="s">
        <v>1425</v>
      </c>
      <c r="B28">
        <v>2045</v>
      </c>
      <c r="C28" t="s">
        <v>1445</v>
      </c>
      <c r="D28" t="s">
        <v>1427</v>
      </c>
      <c r="E28" t="s">
        <v>1428</v>
      </c>
      <c r="F28" t="s">
        <v>373</v>
      </c>
      <c r="G28" s="26">
        <v>33830</v>
      </c>
      <c r="H28">
        <v>133</v>
      </c>
      <c r="I28" t="s">
        <v>1429</v>
      </c>
      <c r="J28">
        <v>133</v>
      </c>
      <c r="K28" t="s">
        <v>1435</v>
      </c>
      <c r="L28" t="s">
        <v>1431</v>
      </c>
    </row>
    <row r="29" spans="1:12" hidden="1" x14ac:dyDescent="0.35">
      <c r="A29" t="s">
        <v>1425</v>
      </c>
      <c r="B29">
        <v>2050</v>
      </c>
      <c r="C29" t="s">
        <v>1445</v>
      </c>
      <c r="D29" t="s">
        <v>1427</v>
      </c>
      <c r="E29" t="s">
        <v>1428</v>
      </c>
      <c r="F29" t="s">
        <v>373</v>
      </c>
      <c r="G29" s="26">
        <v>32480</v>
      </c>
      <c r="H29">
        <v>138</v>
      </c>
      <c r="I29" t="s">
        <v>1429</v>
      </c>
      <c r="J29">
        <v>138</v>
      </c>
      <c r="K29" t="s">
        <v>1436</v>
      </c>
      <c r="L29" t="s">
        <v>1431</v>
      </c>
    </row>
    <row r="30" spans="1:12" hidden="1" x14ac:dyDescent="0.35">
      <c r="A30" t="s">
        <v>1437</v>
      </c>
      <c r="B30">
        <v>2020</v>
      </c>
      <c r="C30" t="s">
        <v>1445</v>
      </c>
      <c r="D30" t="s">
        <v>1427</v>
      </c>
      <c r="E30" t="s">
        <v>1428</v>
      </c>
      <c r="F30" t="s">
        <v>373</v>
      </c>
      <c r="G30" s="26">
        <v>55650</v>
      </c>
      <c r="H30">
        <v>86.9</v>
      </c>
      <c r="I30" t="s">
        <v>1429</v>
      </c>
      <c r="J30">
        <v>86.9</v>
      </c>
      <c r="K30" t="s">
        <v>1438</v>
      </c>
      <c r="L30" t="s">
        <v>1439</v>
      </c>
    </row>
    <row r="31" spans="1:12" hidden="1" x14ac:dyDescent="0.35">
      <c r="A31" t="s">
        <v>1437</v>
      </c>
      <c r="B31">
        <v>2025</v>
      </c>
      <c r="C31" t="s">
        <v>1445</v>
      </c>
      <c r="D31" t="s">
        <v>1427</v>
      </c>
      <c r="E31" t="s">
        <v>1428</v>
      </c>
      <c r="F31" t="s">
        <v>373</v>
      </c>
      <c r="G31" s="26">
        <v>55650</v>
      </c>
      <c r="H31">
        <v>86.9</v>
      </c>
      <c r="I31" t="s">
        <v>1429</v>
      </c>
      <c r="J31">
        <v>86.9</v>
      </c>
      <c r="K31" t="s">
        <v>1438</v>
      </c>
      <c r="L31" t="s">
        <v>1439</v>
      </c>
    </row>
    <row r="32" spans="1:12" hidden="1" x14ac:dyDescent="0.35">
      <c r="A32" t="s">
        <v>1437</v>
      </c>
      <c r="B32">
        <v>2030</v>
      </c>
      <c r="C32" t="s">
        <v>1445</v>
      </c>
      <c r="D32" t="s">
        <v>1427</v>
      </c>
      <c r="E32" t="s">
        <v>1428</v>
      </c>
      <c r="F32" t="s">
        <v>373</v>
      </c>
      <c r="G32" s="26">
        <v>55650</v>
      </c>
      <c r="H32">
        <v>86.9</v>
      </c>
      <c r="I32" t="s">
        <v>1429</v>
      </c>
      <c r="J32">
        <v>86.9</v>
      </c>
      <c r="K32" t="s">
        <v>1438</v>
      </c>
      <c r="L32" t="s">
        <v>1439</v>
      </c>
    </row>
    <row r="33" spans="1:12" hidden="1" x14ac:dyDescent="0.35">
      <c r="A33" t="s">
        <v>1437</v>
      </c>
      <c r="B33">
        <v>2035</v>
      </c>
      <c r="C33" t="s">
        <v>1445</v>
      </c>
      <c r="D33" t="s">
        <v>1427</v>
      </c>
      <c r="E33" t="s">
        <v>1428</v>
      </c>
      <c r="F33" t="s">
        <v>373</v>
      </c>
      <c r="G33" s="26">
        <v>55650</v>
      </c>
      <c r="H33">
        <v>86.9</v>
      </c>
      <c r="I33" t="s">
        <v>1429</v>
      </c>
      <c r="J33">
        <v>86.9</v>
      </c>
      <c r="K33" t="s">
        <v>1438</v>
      </c>
      <c r="L33" t="s">
        <v>1439</v>
      </c>
    </row>
    <row r="34" spans="1:12" hidden="1" x14ac:dyDescent="0.35">
      <c r="A34" t="s">
        <v>1437</v>
      </c>
      <c r="B34">
        <v>2040</v>
      </c>
      <c r="C34" t="s">
        <v>1445</v>
      </c>
      <c r="D34" t="s">
        <v>1427</v>
      </c>
      <c r="E34" t="s">
        <v>1428</v>
      </c>
      <c r="F34" t="s">
        <v>373</v>
      </c>
      <c r="G34" s="26">
        <v>55650</v>
      </c>
      <c r="H34">
        <v>86.9</v>
      </c>
      <c r="I34" t="s">
        <v>1429</v>
      </c>
      <c r="J34">
        <v>86.9</v>
      </c>
      <c r="K34" t="s">
        <v>1438</v>
      </c>
      <c r="L34" t="s">
        <v>1439</v>
      </c>
    </row>
    <row r="35" spans="1:12" hidden="1" x14ac:dyDescent="0.35">
      <c r="A35" t="s">
        <v>1437</v>
      </c>
      <c r="B35">
        <v>2045</v>
      </c>
      <c r="C35" t="s">
        <v>1445</v>
      </c>
      <c r="D35" t="s">
        <v>1427</v>
      </c>
      <c r="E35" t="s">
        <v>1428</v>
      </c>
      <c r="F35" t="s">
        <v>373</v>
      </c>
      <c r="G35" s="26">
        <v>55650</v>
      </c>
      <c r="H35">
        <v>86.9</v>
      </c>
      <c r="I35" t="s">
        <v>1429</v>
      </c>
      <c r="J35">
        <v>86.9</v>
      </c>
      <c r="K35" t="s">
        <v>1438</v>
      </c>
      <c r="L35" t="s">
        <v>1439</v>
      </c>
    </row>
    <row r="36" spans="1:12" hidden="1" x14ac:dyDescent="0.35">
      <c r="A36" t="s">
        <v>1437</v>
      </c>
      <c r="B36">
        <v>2050</v>
      </c>
      <c r="C36" t="s">
        <v>1445</v>
      </c>
      <c r="D36" t="s">
        <v>1427</v>
      </c>
      <c r="E36" t="s">
        <v>1428</v>
      </c>
      <c r="F36" t="s">
        <v>373</v>
      </c>
      <c r="G36" s="26">
        <v>55650</v>
      </c>
      <c r="H36">
        <v>86.9</v>
      </c>
      <c r="I36" t="s">
        <v>1429</v>
      </c>
      <c r="J36">
        <v>86.9</v>
      </c>
      <c r="K36" t="s">
        <v>1438</v>
      </c>
      <c r="L36" t="s">
        <v>1439</v>
      </c>
    </row>
    <row r="37" spans="1:12" hidden="1" x14ac:dyDescent="0.35">
      <c r="A37" t="s">
        <v>1440</v>
      </c>
      <c r="B37">
        <v>2020</v>
      </c>
      <c r="C37" t="s">
        <v>1445</v>
      </c>
      <c r="D37" t="s">
        <v>1427</v>
      </c>
      <c r="E37" t="s">
        <v>1428</v>
      </c>
      <c r="F37" t="s">
        <v>373</v>
      </c>
      <c r="G37" s="26">
        <v>55650</v>
      </c>
      <c r="H37">
        <v>86.9</v>
      </c>
      <c r="I37" t="s">
        <v>1429</v>
      </c>
      <c r="J37">
        <v>86.9</v>
      </c>
      <c r="K37" t="s">
        <v>1438</v>
      </c>
      <c r="L37" t="s">
        <v>1431</v>
      </c>
    </row>
    <row r="38" spans="1:12" hidden="1" x14ac:dyDescent="0.35">
      <c r="A38" t="s">
        <v>1440</v>
      </c>
      <c r="B38">
        <v>2025</v>
      </c>
      <c r="C38" t="s">
        <v>1445</v>
      </c>
      <c r="D38" t="s">
        <v>1427</v>
      </c>
      <c r="E38" t="s">
        <v>1428</v>
      </c>
      <c r="F38" t="s">
        <v>373</v>
      </c>
      <c r="G38" s="26">
        <v>48860</v>
      </c>
      <c r="H38">
        <v>97.1</v>
      </c>
      <c r="I38" t="s">
        <v>1429</v>
      </c>
      <c r="J38">
        <v>97.1</v>
      </c>
      <c r="K38" t="s">
        <v>1441</v>
      </c>
      <c r="L38" t="s">
        <v>1431</v>
      </c>
    </row>
    <row r="39" spans="1:12" hidden="1" x14ac:dyDescent="0.35">
      <c r="A39" t="s">
        <v>1440</v>
      </c>
      <c r="B39">
        <v>2030</v>
      </c>
      <c r="C39" t="s">
        <v>1445</v>
      </c>
      <c r="D39" t="s">
        <v>1427</v>
      </c>
      <c r="E39" t="s">
        <v>1428</v>
      </c>
      <c r="F39" t="s">
        <v>373</v>
      </c>
      <c r="G39" s="26">
        <v>42830</v>
      </c>
      <c r="H39">
        <v>103</v>
      </c>
      <c r="I39" t="s">
        <v>1429</v>
      </c>
      <c r="J39">
        <v>103</v>
      </c>
      <c r="K39" t="s">
        <v>1442</v>
      </c>
      <c r="L39" t="s">
        <v>1431</v>
      </c>
    </row>
    <row r="40" spans="1:12" hidden="1" x14ac:dyDescent="0.35">
      <c r="A40" t="s">
        <v>1440</v>
      </c>
      <c r="B40">
        <v>2035</v>
      </c>
      <c r="C40" t="s">
        <v>1445</v>
      </c>
      <c r="D40" t="s">
        <v>1427</v>
      </c>
      <c r="E40" t="s">
        <v>1428</v>
      </c>
      <c r="F40" t="s">
        <v>373</v>
      </c>
      <c r="G40" s="26">
        <v>41780</v>
      </c>
      <c r="H40">
        <v>103</v>
      </c>
      <c r="I40" t="s">
        <v>1429</v>
      </c>
      <c r="J40">
        <v>103</v>
      </c>
      <c r="K40" t="s">
        <v>1443</v>
      </c>
      <c r="L40" t="s">
        <v>1431</v>
      </c>
    </row>
    <row r="41" spans="1:12" hidden="1" x14ac:dyDescent="0.35">
      <c r="A41" t="s">
        <v>1440</v>
      </c>
      <c r="B41">
        <v>2040</v>
      </c>
      <c r="C41" t="s">
        <v>1445</v>
      </c>
      <c r="D41" t="s">
        <v>1427</v>
      </c>
      <c r="E41" t="s">
        <v>1428</v>
      </c>
      <c r="F41" t="s">
        <v>373</v>
      </c>
      <c r="G41" s="26">
        <v>40040</v>
      </c>
      <c r="H41">
        <v>107</v>
      </c>
      <c r="I41" t="s">
        <v>1429</v>
      </c>
      <c r="J41">
        <v>107</v>
      </c>
      <c r="K41" t="s">
        <v>1435</v>
      </c>
      <c r="L41" t="s">
        <v>1431</v>
      </c>
    </row>
    <row r="42" spans="1:12" hidden="1" x14ac:dyDescent="0.35">
      <c r="A42" t="s">
        <v>1440</v>
      </c>
      <c r="B42">
        <v>2045</v>
      </c>
      <c r="C42" t="s">
        <v>1445</v>
      </c>
      <c r="D42" t="s">
        <v>1427</v>
      </c>
      <c r="E42" t="s">
        <v>1428</v>
      </c>
      <c r="F42" t="s">
        <v>373</v>
      </c>
      <c r="G42" s="26">
        <v>38300</v>
      </c>
      <c r="H42">
        <v>111</v>
      </c>
      <c r="I42" t="s">
        <v>1429</v>
      </c>
      <c r="J42">
        <v>111</v>
      </c>
      <c r="K42" t="s">
        <v>1435</v>
      </c>
      <c r="L42" t="s">
        <v>1431</v>
      </c>
    </row>
    <row r="43" spans="1:12" hidden="1" x14ac:dyDescent="0.35">
      <c r="A43" t="s">
        <v>1440</v>
      </c>
      <c r="B43">
        <v>2050</v>
      </c>
      <c r="C43" t="s">
        <v>1445</v>
      </c>
      <c r="D43" t="s">
        <v>1427</v>
      </c>
      <c r="E43" t="s">
        <v>1428</v>
      </c>
      <c r="F43" t="s">
        <v>373</v>
      </c>
      <c r="G43" s="26">
        <v>36560</v>
      </c>
      <c r="H43">
        <v>115</v>
      </c>
      <c r="I43" t="s">
        <v>1429</v>
      </c>
      <c r="J43">
        <v>115</v>
      </c>
      <c r="K43" t="s">
        <v>1444</v>
      </c>
      <c r="L43" t="s">
        <v>1431</v>
      </c>
    </row>
    <row r="44" spans="1:12" hidden="1" x14ac:dyDescent="0.35">
      <c r="A44" t="s">
        <v>1425</v>
      </c>
      <c r="B44">
        <v>2020</v>
      </c>
      <c r="C44" t="s">
        <v>1446</v>
      </c>
      <c r="D44" t="s">
        <v>1427</v>
      </c>
      <c r="E44" t="s">
        <v>1428</v>
      </c>
      <c r="F44" t="s">
        <v>373</v>
      </c>
      <c r="G44" s="26">
        <v>74860</v>
      </c>
      <c r="H44">
        <v>75.2</v>
      </c>
      <c r="I44" t="s">
        <v>1429</v>
      </c>
      <c r="J44">
        <v>75.2</v>
      </c>
      <c r="K44" t="s">
        <v>1430</v>
      </c>
      <c r="L44" t="s">
        <v>1431</v>
      </c>
    </row>
    <row r="45" spans="1:12" hidden="1" x14ac:dyDescent="0.35">
      <c r="A45" t="s">
        <v>1425</v>
      </c>
      <c r="B45">
        <v>2025</v>
      </c>
      <c r="C45" t="s">
        <v>1446</v>
      </c>
      <c r="D45" t="s">
        <v>1427</v>
      </c>
      <c r="E45" t="s">
        <v>1428</v>
      </c>
      <c r="F45" t="s">
        <v>373</v>
      </c>
      <c r="G45" s="26">
        <v>54980</v>
      </c>
      <c r="H45">
        <v>99.4</v>
      </c>
      <c r="I45" t="s">
        <v>1429</v>
      </c>
      <c r="J45">
        <v>99.4</v>
      </c>
      <c r="K45" t="s">
        <v>1432</v>
      </c>
      <c r="L45" t="s">
        <v>1431</v>
      </c>
    </row>
    <row r="46" spans="1:12" hidden="1" x14ac:dyDescent="0.35">
      <c r="A46" t="s">
        <v>1425</v>
      </c>
      <c r="B46">
        <v>2030</v>
      </c>
      <c r="C46" t="s">
        <v>1446</v>
      </c>
      <c r="D46" t="s">
        <v>1427</v>
      </c>
      <c r="E46" t="s">
        <v>1428</v>
      </c>
      <c r="F46" t="s">
        <v>373</v>
      </c>
      <c r="G46" s="26">
        <v>46030</v>
      </c>
      <c r="H46">
        <v>109</v>
      </c>
      <c r="I46" t="s">
        <v>1429</v>
      </c>
      <c r="J46">
        <v>109</v>
      </c>
      <c r="K46" t="s">
        <v>1433</v>
      </c>
      <c r="L46" t="s">
        <v>1431</v>
      </c>
    </row>
    <row r="47" spans="1:12" hidden="1" x14ac:dyDescent="0.35">
      <c r="A47" t="s">
        <v>1425</v>
      </c>
      <c r="B47">
        <v>2035</v>
      </c>
      <c r="C47" t="s">
        <v>1446</v>
      </c>
      <c r="D47" t="s">
        <v>1427</v>
      </c>
      <c r="E47" t="s">
        <v>1428</v>
      </c>
      <c r="F47" t="s">
        <v>373</v>
      </c>
      <c r="G47" s="26">
        <v>40380</v>
      </c>
      <c r="H47">
        <v>120</v>
      </c>
      <c r="I47" t="s">
        <v>1429</v>
      </c>
      <c r="J47">
        <v>120</v>
      </c>
      <c r="K47" t="s">
        <v>1434</v>
      </c>
      <c r="L47" t="s">
        <v>1431</v>
      </c>
    </row>
    <row r="48" spans="1:12" hidden="1" x14ac:dyDescent="0.35">
      <c r="A48" t="s">
        <v>1425</v>
      </c>
      <c r="B48">
        <v>2040</v>
      </c>
      <c r="C48" t="s">
        <v>1446</v>
      </c>
      <c r="D48" t="s">
        <v>1427</v>
      </c>
      <c r="E48" t="s">
        <v>1428</v>
      </c>
      <c r="F48" t="s">
        <v>373</v>
      </c>
      <c r="G48" s="26">
        <v>38690</v>
      </c>
      <c r="H48">
        <v>124</v>
      </c>
      <c r="I48" t="s">
        <v>1429</v>
      </c>
      <c r="J48">
        <v>124</v>
      </c>
      <c r="K48" t="s">
        <v>1435</v>
      </c>
      <c r="L48" t="s">
        <v>1431</v>
      </c>
    </row>
    <row r="49" spans="1:12" hidden="1" x14ac:dyDescent="0.35">
      <c r="A49" t="s">
        <v>1425</v>
      </c>
      <c r="B49">
        <v>2045</v>
      </c>
      <c r="C49" t="s">
        <v>1446</v>
      </c>
      <c r="D49" t="s">
        <v>1427</v>
      </c>
      <c r="E49" t="s">
        <v>1428</v>
      </c>
      <c r="F49" t="s">
        <v>373</v>
      </c>
      <c r="G49" s="26">
        <v>37000</v>
      </c>
      <c r="H49">
        <v>129</v>
      </c>
      <c r="I49" t="s">
        <v>1429</v>
      </c>
      <c r="J49">
        <v>129</v>
      </c>
      <c r="K49" t="s">
        <v>1435</v>
      </c>
      <c r="L49" t="s">
        <v>1431</v>
      </c>
    </row>
    <row r="50" spans="1:12" hidden="1" x14ac:dyDescent="0.35">
      <c r="A50" t="s">
        <v>1425</v>
      </c>
      <c r="B50">
        <v>2050</v>
      </c>
      <c r="C50" t="s">
        <v>1446</v>
      </c>
      <c r="D50" t="s">
        <v>1427</v>
      </c>
      <c r="E50" t="s">
        <v>1428</v>
      </c>
      <c r="F50" t="s">
        <v>373</v>
      </c>
      <c r="G50" s="26">
        <v>35310</v>
      </c>
      <c r="H50">
        <v>134</v>
      </c>
      <c r="I50" t="s">
        <v>1429</v>
      </c>
      <c r="J50">
        <v>134</v>
      </c>
      <c r="K50" t="s">
        <v>1436</v>
      </c>
      <c r="L50" t="s">
        <v>1431</v>
      </c>
    </row>
    <row r="51" spans="1:12" hidden="1" x14ac:dyDescent="0.35">
      <c r="A51" t="s">
        <v>1437</v>
      </c>
      <c r="B51">
        <v>2020</v>
      </c>
      <c r="C51" t="s">
        <v>1446</v>
      </c>
      <c r="D51" t="s">
        <v>1427</v>
      </c>
      <c r="E51" t="s">
        <v>1428</v>
      </c>
      <c r="F51" t="s">
        <v>373</v>
      </c>
      <c r="G51" s="26">
        <v>74860</v>
      </c>
      <c r="H51">
        <v>75.2</v>
      </c>
      <c r="I51" t="s">
        <v>1429</v>
      </c>
      <c r="J51">
        <v>75.2</v>
      </c>
      <c r="K51" t="s">
        <v>1438</v>
      </c>
      <c r="L51" t="s">
        <v>1439</v>
      </c>
    </row>
    <row r="52" spans="1:12" hidden="1" x14ac:dyDescent="0.35">
      <c r="A52" t="s">
        <v>1437</v>
      </c>
      <c r="B52">
        <v>2025</v>
      </c>
      <c r="C52" t="s">
        <v>1446</v>
      </c>
      <c r="D52" t="s">
        <v>1427</v>
      </c>
      <c r="E52" t="s">
        <v>1428</v>
      </c>
      <c r="F52" t="s">
        <v>373</v>
      </c>
      <c r="G52" s="26">
        <v>74860</v>
      </c>
      <c r="H52">
        <v>75.2</v>
      </c>
      <c r="I52" t="s">
        <v>1429</v>
      </c>
      <c r="J52">
        <v>75.2</v>
      </c>
      <c r="K52" t="s">
        <v>1438</v>
      </c>
      <c r="L52" t="s">
        <v>1439</v>
      </c>
    </row>
    <row r="53" spans="1:12" hidden="1" x14ac:dyDescent="0.35">
      <c r="A53" t="s">
        <v>1437</v>
      </c>
      <c r="B53">
        <v>2030</v>
      </c>
      <c r="C53" t="s">
        <v>1446</v>
      </c>
      <c r="D53" t="s">
        <v>1427</v>
      </c>
      <c r="E53" t="s">
        <v>1428</v>
      </c>
      <c r="F53" t="s">
        <v>373</v>
      </c>
      <c r="G53" s="26">
        <v>74860</v>
      </c>
      <c r="H53">
        <v>75.2</v>
      </c>
      <c r="I53" t="s">
        <v>1429</v>
      </c>
      <c r="J53">
        <v>75.2</v>
      </c>
      <c r="K53" t="s">
        <v>1438</v>
      </c>
      <c r="L53" t="s">
        <v>1439</v>
      </c>
    </row>
    <row r="54" spans="1:12" hidden="1" x14ac:dyDescent="0.35">
      <c r="A54" t="s">
        <v>1437</v>
      </c>
      <c r="B54">
        <v>2035</v>
      </c>
      <c r="C54" t="s">
        <v>1446</v>
      </c>
      <c r="D54" t="s">
        <v>1427</v>
      </c>
      <c r="E54" t="s">
        <v>1428</v>
      </c>
      <c r="F54" t="s">
        <v>373</v>
      </c>
      <c r="G54" s="26">
        <v>74860</v>
      </c>
      <c r="H54">
        <v>75.2</v>
      </c>
      <c r="I54" t="s">
        <v>1429</v>
      </c>
      <c r="J54">
        <v>75.2</v>
      </c>
      <c r="K54" t="s">
        <v>1438</v>
      </c>
      <c r="L54" t="s">
        <v>1439</v>
      </c>
    </row>
    <row r="55" spans="1:12" hidden="1" x14ac:dyDescent="0.35">
      <c r="A55" t="s">
        <v>1437</v>
      </c>
      <c r="B55">
        <v>2040</v>
      </c>
      <c r="C55" t="s">
        <v>1446</v>
      </c>
      <c r="D55" t="s">
        <v>1427</v>
      </c>
      <c r="E55" t="s">
        <v>1428</v>
      </c>
      <c r="F55" t="s">
        <v>373</v>
      </c>
      <c r="G55" s="26">
        <v>74860</v>
      </c>
      <c r="H55">
        <v>75.2</v>
      </c>
      <c r="I55" t="s">
        <v>1429</v>
      </c>
      <c r="J55">
        <v>75.2</v>
      </c>
      <c r="K55" t="s">
        <v>1438</v>
      </c>
      <c r="L55" t="s">
        <v>1439</v>
      </c>
    </row>
    <row r="56" spans="1:12" hidden="1" x14ac:dyDescent="0.35">
      <c r="A56" t="s">
        <v>1437</v>
      </c>
      <c r="B56">
        <v>2045</v>
      </c>
      <c r="C56" t="s">
        <v>1446</v>
      </c>
      <c r="D56" t="s">
        <v>1427</v>
      </c>
      <c r="E56" t="s">
        <v>1428</v>
      </c>
      <c r="F56" t="s">
        <v>373</v>
      </c>
      <c r="G56" s="26">
        <v>74860</v>
      </c>
      <c r="H56">
        <v>75.2</v>
      </c>
      <c r="I56" t="s">
        <v>1429</v>
      </c>
      <c r="J56">
        <v>75.2</v>
      </c>
      <c r="K56" t="s">
        <v>1438</v>
      </c>
      <c r="L56" t="s">
        <v>1439</v>
      </c>
    </row>
    <row r="57" spans="1:12" hidden="1" x14ac:dyDescent="0.35">
      <c r="A57" t="s">
        <v>1437</v>
      </c>
      <c r="B57">
        <v>2050</v>
      </c>
      <c r="C57" t="s">
        <v>1446</v>
      </c>
      <c r="D57" t="s">
        <v>1427</v>
      </c>
      <c r="E57" t="s">
        <v>1428</v>
      </c>
      <c r="F57" t="s">
        <v>373</v>
      </c>
      <c r="G57" s="26">
        <v>74860</v>
      </c>
      <c r="H57">
        <v>75.2</v>
      </c>
      <c r="I57" t="s">
        <v>1429</v>
      </c>
      <c r="J57">
        <v>75.2</v>
      </c>
      <c r="K57" t="s">
        <v>1438</v>
      </c>
      <c r="L57" t="s">
        <v>1439</v>
      </c>
    </row>
    <row r="58" spans="1:12" hidden="1" x14ac:dyDescent="0.35">
      <c r="A58" t="s">
        <v>1440</v>
      </c>
      <c r="B58">
        <v>2020</v>
      </c>
      <c r="C58" t="s">
        <v>1446</v>
      </c>
      <c r="D58" t="s">
        <v>1427</v>
      </c>
      <c r="E58" t="s">
        <v>1428</v>
      </c>
      <c r="F58" t="s">
        <v>373</v>
      </c>
      <c r="G58" s="26">
        <v>74860</v>
      </c>
      <c r="H58">
        <v>75.2</v>
      </c>
      <c r="I58" t="s">
        <v>1429</v>
      </c>
      <c r="J58">
        <v>75.2</v>
      </c>
      <c r="K58" t="s">
        <v>1438</v>
      </c>
      <c r="L58" t="s">
        <v>1431</v>
      </c>
    </row>
    <row r="59" spans="1:12" hidden="1" x14ac:dyDescent="0.35">
      <c r="A59" t="s">
        <v>1440</v>
      </c>
      <c r="B59">
        <v>2025</v>
      </c>
      <c r="C59" t="s">
        <v>1446</v>
      </c>
      <c r="D59" t="s">
        <v>1427</v>
      </c>
      <c r="E59" t="s">
        <v>1428</v>
      </c>
      <c r="F59" t="s">
        <v>373</v>
      </c>
      <c r="G59" s="26">
        <v>63150</v>
      </c>
      <c r="H59">
        <v>84.5</v>
      </c>
      <c r="I59" t="s">
        <v>1429</v>
      </c>
      <c r="J59">
        <v>84.5</v>
      </c>
      <c r="K59" t="s">
        <v>1441</v>
      </c>
      <c r="L59" t="s">
        <v>1431</v>
      </c>
    </row>
    <row r="60" spans="1:12" hidden="1" x14ac:dyDescent="0.35">
      <c r="A60" t="s">
        <v>1440</v>
      </c>
      <c r="B60">
        <v>2030</v>
      </c>
      <c r="C60" t="s">
        <v>1446</v>
      </c>
      <c r="D60" t="s">
        <v>1427</v>
      </c>
      <c r="E60" t="s">
        <v>1428</v>
      </c>
      <c r="F60" t="s">
        <v>373</v>
      </c>
      <c r="G60" s="26">
        <v>52340</v>
      </c>
      <c r="H60">
        <v>92.6</v>
      </c>
      <c r="I60" t="s">
        <v>1429</v>
      </c>
      <c r="J60">
        <v>92.6</v>
      </c>
      <c r="K60" t="s">
        <v>1442</v>
      </c>
      <c r="L60" t="s">
        <v>1431</v>
      </c>
    </row>
    <row r="61" spans="1:12" hidden="1" x14ac:dyDescent="0.35">
      <c r="A61" t="s">
        <v>1440</v>
      </c>
      <c r="B61">
        <v>2035</v>
      </c>
      <c r="C61" t="s">
        <v>1446</v>
      </c>
      <c r="D61" t="s">
        <v>1427</v>
      </c>
      <c r="E61" t="s">
        <v>1428</v>
      </c>
      <c r="F61" t="s">
        <v>373</v>
      </c>
      <c r="G61" s="26">
        <v>49530</v>
      </c>
      <c r="H61">
        <v>98.3</v>
      </c>
      <c r="I61" t="s">
        <v>1429</v>
      </c>
      <c r="J61">
        <v>98.3</v>
      </c>
      <c r="K61" t="s">
        <v>1443</v>
      </c>
      <c r="L61" t="s">
        <v>1431</v>
      </c>
    </row>
    <row r="62" spans="1:12" hidden="1" x14ac:dyDescent="0.35">
      <c r="A62" t="s">
        <v>1440</v>
      </c>
      <c r="B62">
        <v>2040</v>
      </c>
      <c r="C62" t="s">
        <v>1446</v>
      </c>
      <c r="D62" t="s">
        <v>1427</v>
      </c>
      <c r="E62" t="s">
        <v>1428</v>
      </c>
      <c r="F62" t="s">
        <v>373</v>
      </c>
      <c r="G62" s="26">
        <v>47080</v>
      </c>
      <c r="H62">
        <v>102</v>
      </c>
      <c r="I62" t="s">
        <v>1429</v>
      </c>
      <c r="J62">
        <v>102</v>
      </c>
      <c r="K62" t="s">
        <v>1435</v>
      </c>
      <c r="L62" t="s">
        <v>1431</v>
      </c>
    </row>
    <row r="63" spans="1:12" hidden="1" x14ac:dyDescent="0.35">
      <c r="A63" t="s">
        <v>1440</v>
      </c>
      <c r="B63">
        <v>2045</v>
      </c>
      <c r="C63" t="s">
        <v>1446</v>
      </c>
      <c r="D63" t="s">
        <v>1427</v>
      </c>
      <c r="E63" t="s">
        <v>1428</v>
      </c>
      <c r="F63" t="s">
        <v>373</v>
      </c>
      <c r="G63" s="26">
        <v>44630</v>
      </c>
      <c r="H63">
        <v>107</v>
      </c>
      <c r="I63" t="s">
        <v>1429</v>
      </c>
      <c r="J63">
        <v>107</v>
      </c>
      <c r="K63" t="s">
        <v>1435</v>
      </c>
      <c r="L63" t="s">
        <v>1431</v>
      </c>
    </row>
    <row r="64" spans="1:12" hidden="1" x14ac:dyDescent="0.35">
      <c r="A64" t="s">
        <v>1440</v>
      </c>
      <c r="B64">
        <v>2050</v>
      </c>
      <c r="C64" t="s">
        <v>1446</v>
      </c>
      <c r="D64" t="s">
        <v>1427</v>
      </c>
      <c r="E64" t="s">
        <v>1428</v>
      </c>
      <c r="F64" t="s">
        <v>373</v>
      </c>
      <c r="G64" s="26">
        <v>42170</v>
      </c>
      <c r="H64">
        <v>111</v>
      </c>
      <c r="I64" t="s">
        <v>1429</v>
      </c>
      <c r="J64">
        <v>111</v>
      </c>
      <c r="K64" t="s">
        <v>1444</v>
      </c>
      <c r="L64" t="s">
        <v>1431</v>
      </c>
    </row>
    <row r="65" spans="1:12" hidden="1" x14ac:dyDescent="0.35">
      <c r="A65" t="s">
        <v>1425</v>
      </c>
      <c r="B65">
        <v>2020</v>
      </c>
      <c r="C65" t="s">
        <v>1447</v>
      </c>
      <c r="D65" t="s">
        <v>1448</v>
      </c>
      <c r="E65" t="s">
        <v>1428</v>
      </c>
      <c r="F65" t="s">
        <v>373</v>
      </c>
      <c r="G65" s="26">
        <v>29030</v>
      </c>
      <c r="H65">
        <v>25.6</v>
      </c>
      <c r="I65" t="s">
        <v>1429</v>
      </c>
      <c r="J65">
        <v>25.6</v>
      </c>
      <c r="K65" t="s">
        <v>1449</v>
      </c>
      <c r="L65" t="s">
        <v>1431</v>
      </c>
    </row>
    <row r="66" spans="1:12" hidden="1" x14ac:dyDescent="0.35">
      <c r="A66" t="s">
        <v>1425</v>
      </c>
      <c r="B66">
        <v>2025</v>
      </c>
      <c r="C66" t="s">
        <v>1447</v>
      </c>
      <c r="D66" t="s">
        <v>1448</v>
      </c>
      <c r="E66" t="s">
        <v>1428</v>
      </c>
      <c r="F66" t="s">
        <v>373</v>
      </c>
      <c r="G66" s="26">
        <v>29610</v>
      </c>
      <c r="H66">
        <v>36.799999999999997</v>
      </c>
      <c r="I66" t="s">
        <v>1429</v>
      </c>
      <c r="J66">
        <v>36.799999999999997</v>
      </c>
      <c r="K66" t="s">
        <v>1450</v>
      </c>
      <c r="L66" t="s">
        <v>1431</v>
      </c>
    </row>
    <row r="67" spans="1:12" hidden="1" x14ac:dyDescent="0.35">
      <c r="A67" t="s">
        <v>1425</v>
      </c>
      <c r="B67">
        <v>2030</v>
      </c>
      <c r="C67" t="s">
        <v>1447</v>
      </c>
      <c r="D67" t="s">
        <v>1448</v>
      </c>
      <c r="E67" t="s">
        <v>1428</v>
      </c>
      <c r="F67" t="s">
        <v>373</v>
      </c>
      <c r="G67" s="26">
        <v>31100</v>
      </c>
      <c r="H67">
        <v>40.6</v>
      </c>
      <c r="I67" t="s">
        <v>1429</v>
      </c>
      <c r="J67">
        <v>40.6</v>
      </c>
      <c r="K67" t="s">
        <v>1451</v>
      </c>
      <c r="L67" t="s">
        <v>1431</v>
      </c>
    </row>
    <row r="68" spans="1:12" hidden="1" x14ac:dyDescent="0.35">
      <c r="A68" t="s">
        <v>1425</v>
      </c>
      <c r="B68">
        <v>2035</v>
      </c>
      <c r="C68" t="s">
        <v>1447</v>
      </c>
      <c r="D68" t="s">
        <v>1448</v>
      </c>
      <c r="E68" t="s">
        <v>1428</v>
      </c>
      <c r="F68" t="s">
        <v>373</v>
      </c>
      <c r="G68" s="26">
        <v>31900</v>
      </c>
      <c r="H68">
        <v>44.8</v>
      </c>
      <c r="I68" t="s">
        <v>1429</v>
      </c>
      <c r="J68">
        <v>44.8</v>
      </c>
      <c r="K68" t="s">
        <v>1452</v>
      </c>
      <c r="L68" t="s">
        <v>1431</v>
      </c>
    </row>
    <row r="69" spans="1:12" hidden="1" x14ac:dyDescent="0.35">
      <c r="A69" t="s">
        <v>1425</v>
      </c>
      <c r="B69">
        <v>2040</v>
      </c>
      <c r="C69" t="s">
        <v>1447</v>
      </c>
      <c r="D69" t="s">
        <v>1448</v>
      </c>
      <c r="E69" t="s">
        <v>1428</v>
      </c>
      <c r="F69" t="s">
        <v>373</v>
      </c>
      <c r="G69" s="26">
        <v>31250</v>
      </c>
      <c r="H69">
        <v>49</v>
      </c>
      <c r="I69" t="s">
        <v>1429</v>
      </c>
      <c r="J69">
        <v>49</v>
      </c>
      <c r="K69" t="s">
        <v>1435</v>
      </c>
      <c r="L69" t="s">
        <v>1431</v>
      </c>
    </row>
    <row r="70" spans="1:12" hidden="1" x14ac:dyDescent="0.35">
      <c r="A70" t="s">
        <v>1425</v>
      </c>
      <c r="B70">
        <v>2045</v>
      </c>
      <c r="C70" t="s">
        <v>1447</v>
      </c>
      <c r="D70" t="s">
        <v>1448</v>
      </c>
      <c r="E70" t="s">
        <v>1428</v>
      </c>
      <c r="F70" t="s">
        <v>373</v>
      </c>
      <c r="G70" s="26">
        <v>30600</v>
      </c>
      <c r="H70">
        <v>53.2</v>
      </c>
      <c r="I70" t="s">
        <v>1429</v>
      </c>
      <c r="J70">
        <v>53.2</v>
      </c>
      <c r="K70" t="s">
        <v>1435</v>
      </c>
      <c r="L70" t="s">
        <v>1431</v>
      </c>
    </row>
    <row r="71" spans="1:12" hidden="1" x14ac:dyDescent="0.35">
      <c r="A71" t="s">
        <v>1425</v>
      </c>
      <c r="B71">
        <v>2050</v>
      </c>
      <c r="C71" t="s">
        <v>1447</v>
      </c>
      <c r="D71" t="s">
        <v>1448</v>
      </c>
      <c r="E71" t="s">
        <v>1428</v>
      </c>
      <c r="F71" t="s">
        <v>373</v>
      </c>
      <c r="G71" s="26">
        <v>29950</v>
      </c>
      <c r="H71">
        <v>53.2</v>
      </c>
      <c r="I71" t="s">
        <v>1429</v>
      </c>
      <c r="J71">
        <v>53.2</v>
      </c>
      <c r="K71" t="s">
        <v>1453</v>
      </c>
      <c r="L71" t="s">
        <v>1431</v>
      </c>
    </row>
    <row r="72" spans="1:12" hidden="1" x14ac:dyDescent="0.35">
      <c r="A72" t="s">
        <v>1437</v>
      </c>
      <c r="B72">
        <v>2020</v>
      </c>
      <c r="C72" t="s">
        <v>1447</v>
      </c>
      <c r="D72" t="s">
        <v>1448</v>
      </c>
      <c r="E72" t="s">
        <v>1428</v>
      </c>
      <c r="F72" t="s">
        <v>373</v>
      </c>
      <c r="G72" s="26">
        <v>29030</v>
      </c>
      <c r="H72">
        <v>25.6</v>
      </c>
      <c r="I72" t="s">
        <v>1429</v>
      </c>
      <c r="J72">
        <v>25.6</v>
      </c>
      <c r="K72" t="s">
        <v>1454</v>
      </c>
      <c r="L72" t="s">
        <v>1431</v>
      </c>
    </row>
    <row r="73" spans="1:12" hidden="1" x14ac:dyDescent="0.35">
      <c r="A73" t="s">
        <v>1437</v>
      </c>
      <c r="B73">
        <v>2025</v>
      </c>
      <c r="C73" t="s">
        <v>1447</v>
      </c>
      <c r="D73" t="s">
        <v>1448</v>
      </c>
      <c r="E73" t="s">
        <v>1428</v>
      </c>
      <c r="F73" t="s">
        <v>373</v>
      </c>
      <c r="G73" s="26">
        <v>29030</v>
      </c>
      <c r="H73">
        <v>25.6</v>
      </c>
      <c r="I73" t="s">
        <v>1429</v>
      </c>
      <c r="J73">
        <v>25.6</v>
      </c>
      <c r="K73" t="s">
        <v>1454</v>
      </c>
      <c r="L73" t="s">
        <v>1431</v>
      </c>
    </row>
    <row r="74" spans="1:12" hidden="1" x14ac:dyDescent="0.35">
      <c r="A74" t="s">
        <v>1437</v>
      </c>
      <c r="B74">
        <v>2030</v>
      </c>
      <c r="C74" t="s">
        <v>1447</v>
      </c>
      <c r="D74" t="s">
        <v>1448</v>
      </c>
      <c r="E74" t="s">
        <v>1428</v>
      </c>
      <c r="F74" t="s">
        <v>373</v>
      </c>
      <c r="G74" s="26">
        <v>29030</v>
      </c>
      <c r="H74">
        <v>25.6</v>
      </c>
      <c r="I74" t="s">
        <v>1429</v>
      </c>
      <c r="J74">
        <v>25.6</v>
      </c>
      <c r="K74" t="s">
        <v>1454</v>
      </c>
      <c r="L74" t="s">
        <v>1431</v>
      </c>
    </row>
    <row r="75" spans="1:12" hidden="1" x14ac:dyDescent="0.35">
      <c r="A75" t="s">
        <v>1437</v>
      </c>
      <c r="B75">
        <v>2035</v>
      </c>
      <c r="C75" t="s">
        <v>1447</v>
      </c>
      <c r="D75" t="s">
        <v>1448</v>
      </c>
      <c r="E75" t="s">
        <v>1428</v>
      </c>
      <c r="F75" t="s">
        <v>373</v>
      </c>
      <c r="G75" s="26">
        <v>29030</v>
      </c>
      <c r="H75">
        <v>25.6</v>
      </c>
      <c r="I75" t="s">
        <v>1429</v>
      </c>
      <c r="J75">
        <v>25.6</v>
      </c>
      <c r="K75" t="s">
        <v>1454</v>
      </c>
      <c r="L75" t="s">
        <v>1431</v>
      </c>
    </row>
    <row r="76" spans="1:12" hidden="1" x14ac:dyDescent="0.35">
      <c r="A76" t="s">
        <v>1437</v>
      </c>
      <c r="B76">
        <v>2040</v>
      </c>
      <c r="C76" t="s">
        <v>1447</v>
      </c>
      <c r="D76" t="s">
        <v>1448</v>
      </c>
      <c r="E76" t="s">
        <v>1428</v>
      </c>
      <c r="F76" t="s">
        <v>373</v>
      </c>
      <c r="G76" s="26">
        <v>29030</v>
      </c>
      <c r="H76">
        <v>25.6</v>
      </c>
      <c r="I76" t="s">
        <v>1429</v>
      </c>
      <c r="J76">
        <v>25.6</v>
      </c>
      <c r="K76" t="s">
        <v>1454</v>
      </c>
      <c r="L76" t="s">
        <v>1431</v>
      </c>
    </row>
    <row r="77" spans="1:12" hidden="1" x14ac:dyDescent="0.35">
      <c r="A77" t="s">
        <v>1437</v>
      </c>
      <c r="B77">
        <v>2045</v>
      </c>
      <c r="C77" t="s">
        <v>1447</v>
      </c>
      <c r="D77" t="s">
        <v>1448</v>
      </c>
      <c r="E77" t="s">
        <v>1428</v>
      </c>
      <c r="F77" t="s">
        <v>373</v>
      </c>
      <c r="G77" s="26">
        <v>29030</v>
      </c>
      <c r="H77">
        <v>25.6</v>
      </c>
      <c r="I77" t="s">
        <v>1429</v>
      </c>
      <c r="J77">
        <v>25.6</v>
      </c>
      <c r="K77" t="s">
        <v>1454</v>
      </c>
      <c r="L77" t="s">
        <v>1431</v>
      </c>
    </row>
    <row r="78" spans="1:12" hidden="1" x14ac:dyDescent="0.35">
      <c r="A78" t="s">
        <v>1437</v>
      </c>
      <c r="B78">
        <v>2050</v>
      </c>
      <c r="C78" t="s">
        <v>1447</v>
      </c>
      <c r="D78" t="s">
        <v>1448</v>
      </c>
      <c r="E78" t="s">
        <v>1428</v>
      </c>
      <c r="F78" t="s">
        <v>373</v>
      </c>
      <c r="G78" s="26">
        <v>29030</v>
      </c>
      <c r="H78">
        <v>25.6</v>
      </c>
      <c r="I78" t="s">
        <v>1429</v>
      </c>
      <c r="J78">
        <v>25.6</v>
      </c>
      <c r="K78" t="s">
        <v>1454</v>
      </c>
      <c r="L78" t="s">
        <v>1431</v>
      </c>
    </row>
    <row r="79" spans="1:12" hidden="1" x14ac:dyDescent="0.35">
      <c r="A79" t="s">
        <v>1440</v>
      </c>
      <c r="B79">
        <v>2020</v>
      </c>
      <c r="C79" t="s">
        <v>1447</v>
      </c>
      <c r="D79" t="s">
        <v>1448</v>
      </c>
      <c r="E79" t="s">
        <v>1428</v>
      </c>
      <c r="F79" t="s">
        <v>373</v>
      </c>
      <c r="G79" s="26">
        <v>29030</v>
      </c>
      <c r="H79">
        <v>25.6</v>
      </c>
      <c r="I79" t="s">
        <v>1429</v>
      </c>
      <c r="J79">
        <v>25.6</v>
      </c>
      <c r="K79" t="s">
        <v>1455</v>
      </c>
      <c r="L79" t="s">
        <v>1431</v>
      </c>
    </row>
    <row r="80" spans="1:12" hidden="1" x14ac:dyDescent="0.35">
      <c r="A80" t="s">
        <v>1440</v>
      </c>
      <c r="B80">
        <v>2025</v>
      </c>
      <c r="C80" t="s">
        <v>1447</v>
      </c>
      <c r="D80" t="s">
        <v>1448</v>
      </c>
      <c r="E80" t="s">
        <v>1428</v>
      </c>
      <c r="F80" t="s">
        <v>373</v>
      </c>
      <c r="G80" s="26">
        <v>30990</v>
      </c>
      <c r="H80">
        <v>29.1</v>
      </c>
      <c r="I80" t="s">
        <v>1429</v>
      </c>
      <c r="J80">
        <v>29.1</v>
      </c>
      <c r="K80" t="s">
        <v>1456</v>
      </c>
      <c r="L80" t="s">
        <v>1431</v>
      </c>
    </row>
    <row r="81" spans="1:12" hidden="1" x14ac:dyDescent="0.35">
      <c r="A81" t="s">
        <v>1440</v>
      </c>
      <c r="B81">
        <v>2030</v>
      </c>
      <c r="C81" t="s">
        <v>1447</v>
      </c>
      <c r="D81" t="s">
        <v>1448</v>
      </c>
      <c r="E81" t="s">
        <v>1428</v>
      </c>
      <c r="F81" t="s">
        <v>373</v>
      </c>
      <c r="G81" s="26">
        <v>31200</v>
      </c>
      <c r="H81">
        <v>33.9</v>
      </c>
      <c r="I81" t="s">
        <v>1429</v>
      </c>
      <c r="J81">
        <v>33.9</v>
      </c>
      <c r="K81" t="s">
        <v>1457</v>
      </c>
      <c r="L81" t="s">
        <v>1431</v>
      </c>
    </row>
    <row r="82" spans="1:12" hidden="1" x14ac:dyDescent="0.35">
      <c r="A82" t="s">
        <v>1440</v>
      </c>
      <c r="B82">
        <v>2035</v>
      </c>
      <c r="C82" t="s">
        <v>1447</v>
      </c>
      <c r="D82" t="s">
        <v>1448</v>
      </c>
      <c r="E82" t="s">
        <v>1428</v>
      </c>
      <c r="F82" t="s">
        <v>373</v>
      </c>
      <c r="G82" s="26">
        <v>30800</v>
      </c>
      <c r="H82">
        <v>37.5</v>
      </c>
      <c r="I82" t="s">
        <v>1429</v>
      </c>
      <c r="J82">
        <v>37.5</v>
      </c>
      <c r="K82" t="s">
        <v>1458</v>
      </c>
      <c r="L82" t="s">
        <v>1431</v>
      </c>
    </row>
    <row r="83" spans="1:12" hidden="1" x14ac:dyDescent="0.35">
      <c r="A83" t="s">
        <v>1440</v>
      </c>
      <c r="B83">
        <v>2040</v>
      </c>
      <c r="C83" t="s">
        <v>1447</v>
      </c>
      <c r="D83" t="s">
        <v>1448</v>
      </c>
      <c r="E83" t="s">
        <v>1428</v>
      </c>
      <c r="F83" t="s">
        <v>373</v>
      </c>
      <c r="G83" s="26">
        <v>30310</v>
      </c>
      <c r="H83">
        <v>38.9</v>
      </c>
      <c r="I83" t="s">
        <v>1429</v>
      </c>
      <c r="J83">
        <v>38.9</v>
      </c>
      <c r="K83" t="s">
        <v>1435</v>
      </c>
      <c r="L83" t="s">
        <v>1431</v>
      </c>
    </row>
    <row r="84" spans="1:12" hidden="1" x14ac:dyDescent="0.35">
      <c r="A84" t="s">
        <v>1440</v>
      </c>
      <c r="B84">
        <v>2045</v>
      </c>
      <c r="C84" t="s">
        <v>1447</v>
      </c>
      <c r="D84" t="s">
        <v>1448</v>
      </c>
      <c r="E84" t="s">
        <v>1428</v>
      </c>
      <c r="F84" t="s">
        <v>373</v>
      </c>
      <c r="G84" s="26">
        <v>29830</v>
      </c>
      <c r="H84">
        <v>40.200000000000003</v>
      </c>
      <c r="I84" t="s">
        <v>1429</v>
      </c>
      <c r="J84">
        <v>40.200000000000003</v>
      </c>
      <c r="K84" t="s">
        <v>1435</v>
      </c>
      <c r="L84" t="s">
        <v>1431</v>
      </c>
    </row>
    <row r="85" spans="1:12" hidden="1" x14ac:dyDescent="0.35">
      <c r="A85" t="s">
        <v>1440</v>
      </c>
      <c r="B85">
        <v>2050</v>
      </c>
      <c r="C85" t="s">
        <v>1447</v>
      </c>
      <c r="D85" t="s">
        <v>1448</v>
      </c>
      <c r="E85" t="s">
        <v>1428</v>
      </c>
      <c r="F85" t="s">
        <v>373</v>
      </c>
      <c r="G85" s="26">
        <v>29340</v>
      </c>
      <c r="H85">
        <v>41.6</v>
      </c>
      <c r="I85" t="s">
        <v>1429</v>
      </c>
      <c r="J85">
        <v>41.6</v>
      </c>
      <c r="K85" t="s">
        <v>1459</v>
      </c>
      <c r="L85" t="s">
        <v>1431</v>
      </c>
    </row>
    <row r="86" spans="1:12" hidden="1" x14ac:dyDescent="0.35">
      <c r="A86" t="s">
        <v>1425</v>
      </c>
      <c r="B86">
        <v>2020</v>
      </c>
      <c r="C86" t="s">
        <v>1460</v>
      </c>
      <c r="D86" t="s">
        <v>1151</v>
      </c>
      <c r="E86" t="s">
        <v>1428</v>
      </c>
      <c r="F86" t="s">
        <v>373</v>
      </c>
      <c r="G86" s="26">
        <v>53140</v>
      </c>
      <c r="H86">
        <v>56.7</v>
      </c>
      <c r="I86" t="s">
        <v>1429</v>
      </c>
      <c r="J86">
        <v>56.7</v>
      </c>
      <c r="K86" t="s">
        <v>1461</v>
      </c>
      <c r="L86" t="s">
        <v>1462</v>
      </c>
    </row>
    <row r="87" spans="1:12" hidden="1" x14ac:dyDescent="0.35">
      <c r="A87" t="s">
        <v>1425</v>
      </c>
      <c r="B87">
        <v>2025</v>
      </c>
      <c r="C87" t="s">
        <v>1460</v>
      </c>
      <c r="D87" t="s">
        <v>1151</v>
      </c>
      <c r="E87" t="s">
        <v>1428</v>
      </c>
      <c r="F87" t="s">
        <v>373</v>
      </c>
      <c r="G87" s="26">
        <v>44490</v>
      </c>
      <c r="H87">
        <v>69.099999999999994</v>
      </c>
      <c r="I87" t="s">
        <v>1429</v>
      </c>
      <c r="J87">
        <v>69.099999999999994</v>
      </c>
      <c r="K87" t="s">
        <v>1461</v>
      </c>
      <c r="L87" t="s">
        <v>1462</v>
      </c>
    </row>
    <row r="88" spans="1:12" hidden="1" x14ac:dyDescent="0.35">
      <c r="A88" t="s">
        <v>1425</v>
      </c>
      <c r="B88">
        <v>2030</v>
      </c>
      <c r="C88" t="s">
        <v>1460</v>
      </c>
      <c r="D88" t="s">
        <v>1151</v>
      </c>
      <c r="E88" t="s">
        <v>1428</v>
      </c>
      <c r="F88" t="s">
        <v>373</v>
      </c>
      <c r="G88" s="26">
        <v>37770</v>
      </c>
      <c r="H88">
        <v>75.8</v>
      </c>
      <c r="I88" t="s">
        <v>1429</v>
      </c>
      <c r="J88">
        <v>75.8</v>
      </c>
      <c r="K88" t="s">
        <v>1461</v>
      </c>
      <c r="L88" t="s">
        <v>1462</v>
      </c>
    </row>
    <row r="89" spans="1:12" hidden="1" x14ac:dyDescent="0.35">
      <c r="A89" t="s">
        <v>1425</v>
      </c>
      <c r="B89">
        <v>2035</v>
      </c>
      <c r="C89" t="s">
        <v>1460</v>
      </c>
      <c r="D89" t="s">
        <v>1151</v>
      </c>
      <c r="E89" t="s">
        <v>1428</v>
      </c>
      <c r="F89" t="s">
        <v>373</v>
      </c>
      <c r="G89" s="26">
        <v>34440</v>
      </c>
      <c r="H89">
        <v>89.5</v>
      </c>
      <c r="I89" t="s">
        <v>1429</v>
      </c>
      <c r="J89">
        <v>89.5</v>
      </c>
      <c r="K89" t="s">
        <v>1461</v>
      </c>
      <c r="L89" t="s">
        <v>1462</v>
      </c>
    </row>
    <row r="90" spans="1:12" hidden="1" x14ac:dyDescent="0.35">
      <c r="A90" t="s">
        <v>1425</v>
      </c>
      <c r="B90">
        <v>2040</v>
      </c>
      <c r="C90" t="s">
        <v>1460</v>
      </c>
      <c r="D90" t="s">
        <v>1151</v>
      </c>
      <c r="E90" t="s">
        <v>1428</v>
      </c>
      <c r="F90" t="s">
        <v>373</v>
      </c>
      <c r="G90" s="26">
        <v>32970</v>
      </c>
      <c r="H90">
        <v>92.9</v>
      </c>
      <c r="I90" t="s">
        <v>1429</v>
      </c>
      <c r="J90">
        <v>92.9</v>
      </c>
      <c r="K90" t="s">
        <v>1461</v>
      </c>
      <c r="L90" t="s">
        <v>1462</v>
      </c>
    </row>
    <row r="91" spans="1:12" hidden="1" x14ac:dyDescent="0.35">
      <c r="A91" t="s">
        <v>1425</v>
      </c>
      <c r="B91">
        <v>2045</v>
      </c>
      <c r="C91" t="s">
        <v>1460</v>
      </c>
      <c r="D91" t="s">
        <v>1151</v>
      </c>
      <c r="E91" t="s">
        <v>1428</v>
      </c>
      <c r="F91" t="s">
        <v>373</v>
      </c>
      <c r="G91" s="26">
        <v>31490</v>
      </c>
      <c r="H91">
        <v>96.3</v>
      </c>
      <c r="I91" t="s">
        <v>1429</v>
      </c>
      <c r="J91">
        <v>96.3</v>
      </c>
      <c r="K91" t="s">
        <v>1461</v>
      </c>
      <c r="L91" t="s">
        <v>1462</v>
      </c>
    </row>
    <row r="92" spans="1:12" hidden="1" x14ac:dyDescent="0.35">
      <c r="A92" t="s">
        <v>1425</v>
      </c>
      <c r="B92">
        <v>2050</v>
      </c>
      <c r="C92" t="s">
        <v>1460</v>
      </c>
      <c r="D92" t="s">
        <v>1151</v>
      </c>
      <c r="E92" t="s">
        <v>1428</v>
      </c>
      <c r="F92" t="s">
        <v>373</v>
      </c>
      <c r="G92" s="26">
        <v>30020</v>
      </c>
      <c r="H92">
        <v>99.7</v>
      </c>
      <c r="I92" t="s">
        <v>1429</v>
      </c>
      <c r="J92">
        <v>99.7</v>
      </c>
      <c r="K92" t="s">
        <v>1461</v>
      </c>
      <c r="L92" t="s">
        <v>1462</v>
      </c>
    </row>
    <row r="93" spans="1:12" hidden="1" x14ac:dyDescent="0.35">
      <c r="A93" t="s">
        <v>1437</v>
      </c>
      <c r="B93">
        <v>2020</v>
      </c>
      <c r="C93" t="s">
        <v>1460</v>
      </c>
      <c r="D93" t="s">
        <v>1151</v>
      </c>
      <c r="E93" t="s">
        <v>1428</v>
      </c>
      <c r="F93" t="s">
        <v>373</v>
      </c>
      <c r="G93" s="26">
        <v>53140</v>
      </c>
      <c r="H93">
        <v>56.7</v>
      </c>
      <c r="I93" t="s">
        <v>1429</v>
      </c>
      <c r="J93">
        <v>56.7</v>
      </c>
      <c r="K93" t="s">
        <v>1461</v>
      </c>
      <c r="L93" t="s">
        <v>1462</v>
      </c>
    </row>
    <row r="94" spans="1:12" hidden="1" x14ac:dyDescent="0.35">
      <c r="A94" t="s">
        <v>1437</v>
      </c>
      <c r="B94">
        <v>2025</v>
      </c>
      <c r="C94" t="s">
        <v>1460</v>
      </c>
      <c r="D94" t="s">
        <v>1151</v>
      </c>
      <c r="E94" t="s">
        <v>1428</v>
      </c>
      <c r="F94" t="s">
        <v>373</v>
      </c>
      <c r="G94" s="26">
        <v>53140</v>
      </c>
      <c r="H94">
        <v>56.7</v>
      </c>
      <c r="I94" t="s">
        <v>1429</v>
      </c>
      <c r="J94">
        <v>56.7</v>
      </c>
      <c r="K94" t="s">
        <v>1463</v>
      </c>
      <c r="L94" t="s">
        <v>1462</v>
      </c>
    </row>
    <row r="95" spans="1:12" hidden="1" x14ac:dyDescent="0.35">
      <c r="A95" t="s">
        <v>1437</v>
      </c>
      <c r="B95">
        <v>2030</v>
      </c>
      <c r="C95" t="s">
        <v>1460</v>
      </c>
      <c r="D95" t="s">
        <v>1151</v>
      </c>
      <c r="E95" t="s">
        <v>1428</v>
      </c>
      <c r="F95" t="s">
        <v>373</v>
      </c>
      <c r="G95" s="26">
        <v>53140</v>
      </c>
      <c r="H95">
        <v>56.7</v>
      </c>
      <c r="I95" t="s">
        <v>1429</v>
      </c>
      <c r="J95">
        <v>56.7</v>
      </c>
      <c r="K95" t="s">
        <v>1463</v>
      </c>
      <c r="L95" t="s">
        <v>1462</v>
      </c>
    </row>
    <row r="96" spans="1:12" hidden="1" x14ac:dyDescent="0.35">
      <c r="A96" t="s">
        <v>1437</v>
      </c>
      <c r="B96">
        <v>2035</v>
      </c>
      <c r="C96" t="s">
        <v>1460</v>
      </c>
      <c r="D96" t="s">
        <v>1151</v>
      </c>
      <c r="E96" t="s">
        <v>1428</v>
      </c>
      <c r="F96" t="s">
        <v>373</v>
      </c>
      <c r="G96" s="26">
        <v>53140</v>
      </c>
      <c r="H96">
        <v>56.7</v>
      </c>
      <c r="I96" t="s">
        <v>1429</v>
      </c>
      <c r="J96">
        <v>56.7</v>
      </c>
      <c r="K96" t="s">
        <v>1463</v>
      </c>
      <c r="L96" t="s">
        <v>1462</v>
      </c>
    </row>
    <row r="97" spans="1:12" hidden="1" x14ac:dyDescent="0.35">
      <c r="A97" t="s">
        <v>1437</v>
      </c>
      <c r="B97">
        <v>2040</v>
      </c>
      <c r="C97" t="s">
        <v>1460</v>
      </c>
      <c r="D97" t="s">
        <v>1151</v>
      </c>
      <c r="E97" t="s">
        <v>1428</v>
      </c>
      <c r="F97" t="s">
        <v>373</v>
      </c>
      <c r="G97" s="26">
        <v>53140</v>
      </c>
      <c r="H97">
        <v>56.7</v>
      </c>
      <c r="I97" t="s">
        <v>1429</v>
      </c>
      <c r="J97">
        <v>56.7</v>
      </c>
      <c r="K97" t="s">
        <v>1463</v>
      </c>
      <c r="L97" t="s">
        <v>1462</v>
      </c>
    </row>
    <row r="98" spans="1:12" hidden="1" x14ac:dyDescent="0.35">
      <c r="A98" t="s">
        <v>1437</v>
      </c>
      <c r="B98">
        <v>2045</v>
      </c>
      <c r="C98" t="s">
        <v>1460</v>
      </c>
      <c r="D98" t="s">
        <v>1151</v>
      </c>
      <c r="E98" t="s">
        <v>1428</v>
      </c>
      <c r="F98" t="s">
        <v>373</v>
      </c>
      <c r="G98" s="26">
        <v>53140</v>
      </c>
      <c r="H98">
        <v>56.7</v>
      </c>
      <c r="I98" t="s">
        <v>1429</v>
      </c>
      <c r="J98">
        <v>56.7</v>
      </c>
      <c r="K98" t="s">
        <v>1463</v>
      </c>
      <c r="L98" t="s">
        <v>1462</v>
      </c>
    </row>
    <row r="99" spans="1:12" hidden="1" x14ac:dyDescent="0.35">
      <c r="A99" t="s">
        <v>1437</v>
      </c>
      <c r="B99">
        <v>2050</v>
      </c>
      <c r="C99" t="s">
        <v>1460</v>
      </c>
      <c r="D99" t="s">
        <v>1151</v>
      </c>
      <c r="E99" t="s">
        <v>1428</v>
      </c>
      <c r="F99" t="s">
        <v>373</v>
      </c>
      <c r="G99" s="26">
        <v>53140</v>
      </c>
      <c r="H99">
        <v>56.7</v>
      </c>
      <c r="I99" t="s">
        <v>1429</v>
      </c>
      <c r="J99">
        <v>56.7</v>
      </c>
      <c r="K99" t="s">
        <v>1463</v>
      </c>
      <c r="L99" t="s">
        <v>1462</v>
      </c>
    </row>
    <row r="100" spans="1:12" hidden="1" x14ac:dyDescent="0.35">
      <c r="A100" t="s">
        <v>1440</v>
      </c>
      <c r="B100">
        <v>2020</v>
      </c>
      <c r="C100" t="s">
        <v>1460</v>
      </c>
      <c r="D100" t="s">
        <v>1151</v>
      </c>
      <c r="E100" t="s">
        <v>1428</v>
      </c>
      <c r="F100" t="s">
        <v>373</v>
      </c>
      <c r="G100" s="26">
        <v>53140</v>
      </c>
      <c r="H100">
        <v>56.7</v>
      </c>
      <c r="I100" t="s">
        <v>1429</v>
      </c>
      <c r="J100">
        <v>56.7</v>
      </c>
      <c r="K100" t="s">
        <v>1461</v>
      </c>
      <c r="L100" t="s">
        <v>1462</v>
      </c>
    </row>
    <row r="101" spans="1:12" hidden="1" x14ac:dyDescent="0.35">
      <c r="A101" t="s">
        <v>1440</v>
      </c>
      <c r="B101">
        <v>2025</v>
      </c>
      <c r="C101" t="s">
        <v>1460</v>
      </c>
      <c r="D101" t="s">
        <v>1151</v>
      </c>
      <c r="E101" t="s">
        <v>1428</v>
      </c>
      <c r="F101" t="s">
        <v>373</v>
      </c>
      <c r="G101" s="26">
        <v>45980</v>
      </c>
      <c r="H101">
        <v>62.4</v>
      </c>
      <c r="I101" t="s">
        <v>1429</v>
      </c>
      <c r="J101">
        <v>62.4</v>
      </c>
      <c r="K101" t="s">
        <v>1461</v>
      </c>
      <c r="L101" t="s">
        <v>1462</v>
      </c>
    </row>
    <row r="102" spans="1:12" hidden="1" x14ac:dyDescent="0.35">
      <c r="A102" t="s">
        <v>1440</v>
      </c>
      <c r="B102">
        <v>2030</v>
      </c>
      <c r="C102" t="s">
        <v>1460</v>
      </c>
      <c r="D102" t="s">
        <v>1151</v>
      </c>
      <c r="E102" t="s">
        <v>1428</v>
      </c>
      <c r="F102" t="s">
        <v>373</v>
      </c>
      <c r="G102" s="26">
        <v>41090</v>
      </c>
      <c r="H102">
        <v>64.2</v>
      </c>
      <c r="I102" t="s">
        <v>1429</v>
      </c>
      <c r="J102">
        <v>64.2</v>
      </c>
      <c r="K102" t="s">
        <v>1461</v>
      </c>
      <c r="L102" t="s">
        <v>1462</v>
      </c>
    </row>
    <row r="103" spans="1:12" hidden="1" x14ac:dyDescent="0.35">
      <c r="A103" t="s">
        <v>1440</v>
      </c>
      <c r="B103">
        <v>2035</v>
      </c>
      <c r="C103" t="s">
        <v>1460</v>
      </c>
      <c r="D103" t="s">
        <v>1151</v>
      </c>
      <c r="E103" t="s">
        <v>1428</v>
      </c>
      <c r="F103" t="s">
        <v>373</v>
      </c>
      <c r="G103" s="26">
        <v>37740</v>
      </c>
      <c r="H103">
        <v>72.099999999999994</v>
      </c>
      <c r="I103" t="s">
        <v>1429</v>
      </c>
      <c r="J103">
        <v>72.099999999999994</v>
      </c>
      <c r="K103" t="s">
        <v>1461</v>
      </c>
      <c r="L103" t="s">
        <v>1462</v>
      </c>
    </row>
    <row r="104" spans="1:12" hidden="1" x14ac:dyDescent="0.35">
      <c r="A104" t="s">
        <v>1440</v>
      </c>
      <c r="B104">
        <v>2040</v>
      </c>
      <c r="C104" t="s">
        <v>1460</v>
      </c>
      <c r="D104" t="s">
        <v>1151</v>
      </c>
      <c r="E104" t="s">
        <v>1428</v>
      </c>
      <c r="F104" t="s">
        <v>373</v>
      </c>
      <c r="G104" s="26">
        <v>36290</v>
      </c>
      <c r="H104">
        <v>74.400000000000006</v>
      </c>
      <c r="I104" t="s">
        <v>1429</v>
      </c>
      <c r="J104">
        <v>74.400000000000006</v>
      </c>
      <c r="K104" t="s">
        <v>1461</v>
      </c>
      <c r="L104" t="s">
        <v>1462</v>
      </c>
    </row>
    <row r="105" spans="1:12" hidden="1" x14ac:dyDescent="0.35">
      <c r="A105" t="s">
        <v>1440</v>
      </c>
      <c r="B105">
        <v>2045</v>
      </c>
      <c r="C105" t="s">
        <v>1460</v>
      </c>
      <c r="D105" t="s">
        <v>1151</v>
      </c>
      <c r="E105" t="s">
        <v>1428</v>
      </c>
      <c r="F105" t="s">
        <v>373</v>
      </c>
      <c r="G105" s="26">
        <v>34850</v>
      </c>
      <c r="H105">
        <v>76.599999999999994</v>
      </c>
      <c r="I105" t="s">
        <v>1429</v>
      </c>
      <c r="J105">
        <v>76.599999999999994</v>
      </c>
      <c r="K105" t="s">
        <v>1461</v>
      </c>
      <c r="L105" t="s">
        <v>1462</v>
      </c>
    </row>
    <row r="106" spans="1:12" hidden="1" x14ac:dyDescent="0.35">
      <c r="A106" t="s">
        <v>1440</v>
      </c>
      <c r="B106">
        <v>2050</v>
      </c>
      <c r="C106" t="s">
        <v>1460</v>
      </c>
      <c r="D106" t="s">
        <v>1151</v>
      </c>
      <c r="E106" t="s">
        <v>1428</v>
      </c>
      <c r="F106" t="s">
        <v>373</v>
      </c>
      <c r="G106" s="26">
        <v>33400</v>
      </c>
      <c r="H106">
        <v>78.900000000000006</v>
      </c>
      <c r="I106" t="s">
        <v>1429</v>
      </c>
      <c r="J106">
        <v>78.900000000000006</v>
      </c>
      <c r="K106" t="s">
        <v>1461</v>
      </c>
      <c r="L106" t="s">
        <v>1462</v>
      </c>
    </row>
    <row r="107" spans="1:12" hidden="1" x14ac:dyDescent="0.35">
      <c r="A107" t="s">
        <v>1425</v>
      </c>
      <c r="B107">
        <v>2020</v>
      </c>
      <c r="C107" t="s">
        <v>1464</v>
      </c>
      <c r="D107" t="s">
        <v>1465</v>
      </c>
      <c r="E107" t="s">
        <v>1428</v>
      </c>
      <c r="F107" t="s">
        <v>373</v>
      </c>
      <c r="G107" s="26">
        <v>30960</v>
      </c>
      <c r="H107">
        <v>36.299999999999997</v>
      </c>
      <c r="I107" t="s">
        <v>1429</v>
      </c>
      <c r="J107">
        <v>36.299999999999997</v>
      </c>
      <c r="K107" t="s">
        <v>1449</v>
      </c>
      <c r="L107" t="s">
        <v>1431</v>
      </c>
    </row>
    <row r="108" spans="1:12" hidden="1" x14ac:dyDescent="0.35">
      <c r="A108" t="s">
        <v>1425</v>
      </c>
      <c r="B108">
        <v>2025</v>
      </c>
      <c r="C108" t="s">
        <v>1464</v>
      </c>
      <c r="D108" t="s">
        <v>1465</v>
      </c>
      <c r="E108" t="s">
        <v>1428</v>
      </c>
      <c r="F108" t="s">
        <v>373</v>
      </c>
      <c r="G108" s="26">
        <v>30350</v>
      </c>
      <c r="H108">
        <v>45.8</v>
      </c>
      <c r="I108" t="s">
        <v>1429</v>
      </c>
      <c r="J108">
        <v>45.8</v>
      </c>
      <c r="K108" t="s">
        <v>1450</v>
      </c>
      <c r="L108" t="s">
        <v>1431</v>
      </c>
    </row>
    <row r="109" spans="1:12" hidden="1" x14ac:dyDescent="0.35">
      <c r="A109" t="s">
        <v>1425</v>
      </c>
      <c r="B109">
        <v>2030</v>
      </c>
      <c r="C109" t="s">
        <v>1464</v>
      </c>
      <c r="D109" t="s">
        <v>1465</v>
      </c>
      <c r="E109" t="s">
        <v>1428</v>
      </c>
      <c r="F109" t="s">
        <v>373</v>
      </c>
      <c r="G109" s="26">
        <v>30940</v>
      </c>
      <c r="H109">
        <v>51.3</v>
      </c>
      <c r="I109" t="s">
        <v>1429</v>
      </c>
      <c r="J109">
        <v>51.3</v>
      </c>
      <c r="K109" t="s">
        <v>1451</v>
      </c>
      <c r="L109" t="s">
        <v>1431</v>
      </c>
    </row>
    <row r="110" spans="1:12" hidden="1" x14ac:dyDescent="0.35">
      <c r="A110" t="s">
        <v>1425</v>
      </c>
      <c r="B110">
        <v>2035</v>
      </c>
      <c r="C110" t="s">
        <v>1464</v>
      </c>
      <c r="D110" t="s">
        <v>1465</v>
      </c>
      <c r="E110" t="s">
        <v>1428</v>
      </c>
      <c r="F110" t="s">
        <v>373</v>
      </c>
      <c r="G110" s="26">
        <v>31270</v>
      </c>
      <c r="H110">
        <v>55.3</v>
      </c>
      <c r="I110" t="s">
        <v>1429</v>
      </c>
      <c r="J110">
        <v>55.3</v>
      </c>
      <c r="K110" t="s">
        <v>1452</v>
      </c>
      <c r="L110" t="s">
        <v>1431</v>
      </c>
    </row>
    <row r="111" spans="1:12" hidden="1" x14ac:dyDescent="0.35">
      <c r="A111" t="s">
        <v>1425</v>
      </c>
      <c r="B111">
        <v>2040</v>
      </c>
      <c r="C111" t="s">
        <v>1464</v>
      </c>
      <c r="D111" t="s">
        <v>1465</v>
      </c>
      <c r="E111" t="s">
        <v>1428</v>
      </c>
      <c r="F111" t="s">
        <v>373</v>
      </c>
      <c r="G111" s="26">
        <v>30630</v>
      </c>
      <c r="H111">
        <v>57.4</v>
      </c>
      <c r="I111" t="s">
        <v>1429</v>
      </c>
      <c r="J111">
        <v>57.4</v>
      </c>
      <c r="K111" t="s">
        <v>1435</v>
      </c>
      <c r="L111" t="s">
        <v>1431</v>
      </c>
    </row>
    <row r="112" spans="1:12" hidden="1" x14ac:dyDescent="0.35">
      <c r="A112" t="s">
        <v>1425</v>
      </c>
      <c r="B112">
        <v>2045</v>
      </c>
      <c r="C112" t="s">
        <v>1464</v>
      </c>
      <c r="D112" t="s">
        <v>1465</v>
      </c>
      <c r="E112" t="s">
        <v>1428</v>
      </c>
      <c r="F112" t="s">
        <v>373</v>
      </c>
      <c r="G112" s="26">
        <v>30000</v>
      </c>
      <c r="H112">
        <v>59.5</v>
      </c>
      <c r="I112" t="s">
        <v>1429</v>
      </c>
      <c r="J112">
        <v>59.5</v>
      </c>
      <c r="K112" t="s">
        <v>1435</v>
      </c>
      <c r="L112" t="s">
        <v>1431</v>
      </c>
    </row>
    <row r="113" spans="1:12" hidden="1" x14ac:dyDescent="0.35">
      <c r="A113" t="s">
        <v>1425</v>
      </c>
      <c r="B113">
        <v>2050</v>
      </c>
      <c r="C113" t="s">
        <v>1464</v>
      </c>
      <c r="D113" t="s">
        <v>1465</v>
      </c>
      <c r="E113" t="s">
        <v>1428</v>
      </c>
      <c r="F113" t="s">
        <v>373</v>
      </c>
      <c r="G113" s="26">
        <v>29360</v>
      </c>
      <c r="H113">
        <v>61.6</v>
      </c>
      <c r="I113" t="s">
        <v>1429</v>
      </c>
      <c r="J113">
        <v>61.6</v>
      </c>
      <c r="K113" t="s">
        <v>1453</v>
      </c>
      <c r="L113" t="s">
        <v>1431</v>
      </c>
    </row>
    <row r="114" spans="1:12" hidden="1" x14ac:dyDescent="0.35">
      <c r="A114" t="s">
        <v>1437</v>
      </c>
      <c r="B114">
        <v>2020</v>
      </c>
      <c r="C114" t="s">
        <v>1464</v>
      </c>
      <c r="D114" t="s">
        <v>1465</v>
      </c>
      <c r="E114" t="s">
        <v>1428</v>
      </c>
      <c r="F114" t="s">
        <v>373</v>
      </c>
      <c r="G114" s="26">
        <v>30960</v>
      </c>
      <c r="H114">
        <v>36.299999999999997</v>
      </c>
      <c r="I114" t="s">
        <v>1429</v>
      </c>
      <c r="J114">
        <v>36.299999999999997</v>
      </c>
      <c r="K114" t="s">
        <v>1454</v>
      </c>
      <c r="L114" t="s">
        <v>1431</v>
      </c>
    </row>
    <row r="115" spans="1:12" hidden="1" x14ac:dyDescent="0.35">
      <c r="A115" t="s">
        <v>1437</v>
      </c>
      <c r="B115">
        <v>2025</v>
      </c>
      <c r="C115" t="s">
        <v>1464</v>
      </c>
      <c r="D115" t="s">
        <v>1465</v>
      </c>
      <c r="E115" t="s">
        <v>1428</v>
      </c>
      <c r="F115" t="s">
        <v>373</v>
      </c>
      <c r="G115" s="26">
        <v>30960</v>
      </c>
      <c r="H115">
        <v>36.299999999999997</v>
      </c>
      <c r="I115" t="s">
        <v>1429</v>
      </c>
      <c r="J115">
        <v>36.299999999999997</v>
      </c>
      <c r="K115" t="s">
        <v>1454</v>
      </c>
      <c r="L115" t="s">
        <v>1431</v>
      </c>
    </row>
    <row r="116" spans="1:12" hidden="1" x14ac:dyDescent="0.35">
      <c r="A116" t="s">
        <v>1437</v>
      </c>
      <c r="B116">
        <v>2030</v>
      </c>
      <c r="C116" t="s">
        <v>1464</v>
      </c>
      <c r="D116" t="s">
        <v>1465</v>
      </c>
      <c r="E116" t="s">
        <v>1428</v>
      </c>
      <c r="F116" t="s">
        <v>373</v>
      </c>
      <c r="G116" s="26">
        <v>30960</v>
      </c>
      <c r="H116">
        <v>36.299999999999997</v>
      </c>
      <c r="I116" t="s">
        <v>1429</v>
      </c>
      <c r="J116">
        <v>36.299999999999997</v>
      </c>
      <c r="K116" t="s">
        <v>1454</v>
      </c>
      <c r="L116" t="s">
        <v>1431</v>
      </c>
    </row>
    <row r="117" spans="1:12" hidden="1" x14ac:dyDescent="0.35">
      <c r="A117" t="s">
        <v>1437</v>
      </c>
      <c r="B117">
        <v>2035</v>
      </c>
      <c r="C117" t="s">
        <v>1464</v>
      </c>
      <c r="D117" t="s">
        <v>1465</v>
      </c>
      <c r="E117" t="s">
        <v>1428</v>
      </c>
      <c r="F117" t="s">
        <v>373</v>
      </c>
      <c r="G117" s="26">
        <v>30960</v>
      </c>
      <c r="H117">
        <v>36.299999999999997</v>
      </c>
      <c r="I117" t="s">
        <v>1429</v>
      </c>
      <c r="J117">
        <v>36.299999999999997</v>
      </c>
      <c r="K117" t="s">
        <v>1454</v>
      </c>
      <c r="L117" t="s">
        <v>1431</v>
      </c>
    </row>
    <row r="118" spans="1:12" hidden="1" x14ac:dyDescent="0.35">
      <c r="A118" t="s">
        <v>1437</v>
      </c>
      <c r="B118">
        <v>2040</v>
      </c>
      <c r="C118" t="s">
        <v>1464</v>
      </c>
      <c r="D118" t="s">
        <v>1465</v>
      </c>
      <c r="E118" t="s">
        <v>1428</v>
      </c>
      <c r="F118" t="s">
        <v>373</v>
      </c>
      <c r="G118" s="26">
        <v>30960</v>
      </c>
      <c r="H118">
        <v>36.299999999999997</v>
      </c>
      <c r="I118" t="s">
        <v>1429</v>
      </c>
      <c r="J118">
        <v>36.299999999999997</v>
      </c>
      <c r="K118" t="s">
        <v>1454</v>
      </c>
      <c r="L118" t="s">
        <v>1431</v>
      </c>
    </row>
    <row r="119" spans="1:12" hidden="1" x14ac:dyDescent="0.35">
      <c r="A119" t="s">
        <v>1437</v>
      </c>
      <c r="B119">
        <v>2045</v>
      </c>
      <c r="C119" t="s">
        <v>1464</v>
      </c>
      <c r="D119" t="s">
        <v>1465</v>
      </c>
      <c r="E119" t="s">
        <v>1428</v>
      </c>
      <c r="F119" t="s">
        <v>373</v>
      </c>
      <c r="G119" s="26">
        <v>30960</v>
      </c>
      <c r="H119">
        <v>36.299999999999997</v>
      </c>
      <c r="I119" t="s">
        <v>1429</v>
      </c>
      <c r="J119">
        <v>36.299999999999997</v>
      </c>
      <c r="K119" t="s">
        <v>1454</v>
      </c>
      <c r="L119" t="s">
        <v>1431</v>
      </c>
    </row>
    <row r="120" spans="1:12" hidden="1" x14ac:dyDescent="0.35">
      <c r="A120" t="s">
        <v>1437</v>
      </c>
      <c r="B120">
        <v>2050</v>
      </c>
      <c r="C120" t="s">
        <v>1464</v>
      </c>
      <c r="D120" t="s">
        <v>1465</v>
      </c>
      <c r="E120" t="s">
        <v>1428</v>
      </c>
      <c r="F120" t="s">
        <v>373</v>
      </c>
      <c r="G120" s="26">
        <v>30960</v>
      </c>
      <c r="H120">
        <v>36.299999999999997</v>
      </c>
      <c r="I120" t="s">
        <v>1429</v>
      </c>
      <c r="J120">
        <v>36.299999999999997</v>
      </c>
      <c r="K120" t="s">
        <v>1454</v>
      </c>
      <c r="L120" t="s">
        <v>1431</v>
      </c>
    </row>
    <row r="121" spans="1:12" hidden="1" x14ac:dyDescent="0.35">
      <c r="A121" t="s">
        <v>1440</v>
      </c>
      <c r="B121">
        <v>2020</v>
      </c>
      <c r="C121" t="s">
        <v>1464</v>
      </c>
      <c r="D121" t="s">
        <v>1465</v>
      </c>
      <c r="E121" t="s">
        <v>1428</v>
      </c>
      <c r="F121" t="s">
        <v>373</v>
      </c>
      <c r="G121" s="26">
        <v>30960</v>
      </c>
      <c r="H121">
        <v>36.299999999999997</v>
      </c>
      <c r="I121" t="s">
        <v>1429</v>
      </c>
      <c r="J121">
        <v>36.299999999999997</v>
      </c>
      <c r="K121" t="s">
        <v>1455</v>
      </c>
      <c r="L121" t="s">
        <v>1431</v>
      </c>
    </row>
    <row r="122" spans="1:12" hidden="1" x14ac:dyDescent="0.35">
      <c r="A122" t="s">
        <v>1440</v>
      </c>
      <c r="B122">
        <v>2025</v>
      </c>
      <c r="C122" t="s">
        <v>1464</v>
      </c>
      <c r="D122" t="s">
        <v>1465</v>
      </c>
      <c r="E122" t="s">
        <v>1428</v>
      </c>
      <c r="F122" t="s">
        <v>373</v>
      </c>
      <c r="G122" s="26">
        <v>32000</v>
      </c>
      <c r="H122">
        <v>40.4</v>
      </c>
      <c r="I122" t="s">
        <v>1429</v>
      </c>
      <c r="J122">
        <v>40.4</v>
      </c>
      <c r="K122" t="s">
        <v>1456</v>
      </c>
      <c r="L122" t="s">
        <v>1431</v>
      </c>
    </row>
    <row r="123" spans="1:12" hidden="1" x14ac:dyDescent="0.35">
      <c r="A123" t="s">
        <v>1440</v>
      </c>
      <c r="B123">
        <v>2030</v>
      </c>
      <c r="C123" t="s">
        <v>1464</v>
      </c>
      <c r="D123" t="s">
        <v>1465</v>
      </c>
      <c r="E123" t="s">
        <v>1428</v>
      </c>
      <c r="F123" t="s">
        <v>373</v>
      </c>
      <c r="G123" s="26">
        <v>31530</v>
      </c>
      <c r="H123">
        <v>41.8</v>
      </c>
      <c r="I123" t="s">
        <v>1429</v>
      </c>
      <c r="J123">
        <v>41.8</v>
      </c>
      <c r="K123" t="s">
        <v>1457</v>
      </c>
      <c r="L123" t="s">
        <v>1431</v>
      </c>
    </row>
    <row r="124" spans="1:12" hidden="1" x14ac:dyDescent="0.35">
      <c r="A124" t="s">
        <v>1440</v>
      </c>
      <c r="B124">
        <v>2035</v>
      </c>
      <c r="C124" t="s">
        <v>1464</v>
      </c>
      <c r="D124" t="s">
        <v>1465</v>
      </c>
      <c r="E124" t="s">
        <v>1428</v>
      </c>
      <c r="F124" t="s">
        <v>373</v>
      </c>
      <c r="G124" s="26">
        <v>30600</v>
      </c>
      <c r="H124">
        <v>44.4</v>
      </c>
      <c r="I124" t="s">
        <v>1429</v>
      </c>
      <c r="J124">
        <v>44.4</v>
      </c>
      <c r="K124" t="s">
        <v>1458</v>
      </c>
      <c r="L124" t="s">
        <v>1431</v>
      </c>
    </row>
    <row r="125" spans="1:12" hidden="1" x14ac:dyDescent="0.35">
      <c r="A125" t="s">
        <v>1440</v>
      </c>
      <c r="B125">
        <v>2040</v>
      </c>
      <c r="C125" t="s">
        <v>1464</v>
      </c>
      <c r="D125" t="s">
        <v>1465</v>
      </c>
      <c r="E125" t="s">
        <v>1428</v>
      </c>
      <c r="F125" t="s">
        <v>373</v>
      </c>
      <c r="G125" s="26">
        <v>30000</v>
      </c>
      <c r="H125">
        <v>46</v>
      </c>
      <c r="I125" t="s">
        <v>1429</v>
      </c>
      <c r="J125">
        <v>46</v>
      </c>
      <c r="K125" t="s">
        <v>1435</v>
      </c>
      <c r="L125" t="s">
        <v>1431</v>
      </c>
    </row>
    <row r="126" spans="1:12" hidden="1" x14ac:dyDescent="0.35">
      <c r="A126" t="s">
        <v>1440</v>
      </c>
      <c r="B126">
        <v>2045</v>
      </c>
      <c r="C126" t="s">
        <v>1464</v>
      </c>
      <c r="D126" t="s">
        <v>1465</v>
      </c>
      <c r="E126" t="s">
        <v>1428</v>
      </c>
      <c r="F126" t="s">
        <v>373</v>
      </c>
      <c r="G126" s="26">
        <v>29410</v>
      </c>
      <c r="H126">
        <v>47.7</v>
      </c>
      <c r="I126" t="s">
        <v>1429</v>
      </c>
      <c r="J126">
        <v>47.7</v>
      </c>
      <c r="K126" t="s">
        <v>1435</v>
      </c>
      <c r="L126" t="s">
        <v>1431</v>
      </c>
    </row>
    <row r="127" spans="1:12" hidden="1" x14ac:dyDescent="0.35">
      <c r="A127" t="s">
        <v>1440</v>
      </c>
      <c r="B127">
        <v>2050</v>
      </c>
      <c r="C127" t="s">
        <v>1464</v>
      </c>
      <c r="D127" t="s">
        <v>1465</v>
      </c>
      <c r="E127" t="s">
        <v>1428</v>
      </c>
      <c r="F127" t="s">
        <v>373</v>
      </c>
      <c r="G127" s="26">
        <v>28810</v>
      </c>
      <c r="H127">
        <v>49.4</v>
      </c>
      <c r="I127" t="s">
        <v>1429</v>
      </c>
      <c r="J127">
        <v>49.4</v>
      </c>
      <c r="K127" t="s">
        <v>1459</v>
      </c>
      <c r="L127" t="s">
        <v>1431</v>
      </c>
    </row>
    <row r="128" spans="1:12" hidden="1" x14ac:dyDescent="0.35">
      <c r="A128" t="s">
        <v>1425</v>
      </c>
      <c r="B128">
        <v>2020</v>
      </c>
      <c r="C128" t="s">
        <v>1466</v>
      </c>
      <c r="D128" t="s">
        <v>1448</v>
      </c>
      <c r="E128" t="s">
        <v>1428</v>
      </c>
      <c r="F128" t="s">
        <v>373</v>
      </c>
      <c r="G128" s="26">
        <v>25970</v>
      </c>
      <c r="H128">
        <v>25.8</v>
      </c>
      <c r="I128" t="s">
        <v>1429</v>
      </c>
      <c r="J128">
        <v>25.8</v>
      </c>
      <c r="K128" t="s">
        <v>1467</v>
      </c>
      <c r="L128" t="s">
        <v>1431</v>
      </c>
    </row>
    <row r="129" spans="1:12" hidden="1" x14ac:dyDescent="0.35">
      <c r="A129" t="s">
        <v>1425</v>
      </c>
      <c r="B129">
        <v>2025</v>
      </c>
      <c r="C129" t="s">
        <v>1466</v>
      </c>
      <c r="D129" t="s">
        <v>1448</v>
      </c>
      <c r="E129" t="s">
        <v>1428</v>
      </c>
      <c r="F129" t="s">
        <v>373</v>
      </c>
      <c r="G129" s="26">
        <v>27600</v>
      </c>
      <c r="H129">
        <v>37</v>
      </c>
      <c r="I129" t="s">
        <v>1429</v>
      </c>
      <c r="J129">
        <v>37</v>
      </c>
      <c r="K129" t="s">
        <v>1468</v>
      </c>
      <c r="L129" t="s">
        <v>1431</v>
      </c>
    </row>
    <row r="130" spans="1:12" hidden="1" x14ac:dyDescent="0.35">
      <c r="A130" t="s">
        <v>1425</v>
      </c>
      <c r="B130">
        <v>2030</v>
      </c>
      <c r="C130" t="s">
        <v>1466</v>
      </c>
      <c r="D130" t="s">
        <v>1448</v>
      </c>
      <c r="E130" t="s">
        <v>1428</v>
      </c>
      <c r="F130" t="s">
        <v>373</v>
      </c>
      <c r="G130" s="26">
        <v>29390</v>
      </c>
      <c r="H130">
        <v>40.9</v>
      </c>
      <c r="I130" t="s">
        <v>1429</v>
      </c>
      <c r="J130">
        <v>40.9</v>
      </c>
      <c r="K130" t="s">
        <v>1469</v>
      </c>
      <c r="L130" t="s">
        <v>1431</v>
      </c>
    </row>
    <row r="131" spans="1:12" hidden="1" x14ac:dyDescent="0.35">
      <c r="A131" t="s">
        <v>1425</v>
      </c>
      <c r="B131">
        <v>2035</v>
      </c>
      <c r="C131" t="s">
        <v>1466</v>
      </c>
      <c r="D131" t="s">
        <v>1448</v>
      </c>
      <c r="E131" t="s">
        <v>1428</v>
      </c>
      <c r="F131" t="s">
        <v>373</v>
      </c>
      <c r="G131" s="26">
        <v>29940</v>
      </c>
      <c r="H131">
        <v>45.5</v>
      </c>
      <c r="I131" t="s">
        <v>1429</v>
      </c>
      <c r="J131">
        <v>45.5</v>
      </c>
      <c r="K131" t="s">
        <v>1470</v>
      </c>
      <c r="L131" t="s">
        <v>1431</v>
      </c>
    </row>
    <row r="132" spans="1:12" hidden="1" x14ac:dyDescent="0.35">
      <c r="A132" t="s">
        <v>1425</v>
      </c>
      <c r="B132">
        <v>2040</v>
      </c>
      <c r="C132" t="s">
        <v>1466</v>
      </c>
      <c r="D132" t="s">
        <v>1448</v>
      </c>
      <c r="E132" t="s">
        <v>1428</v>
      </c>
      <c r="F132" t="s">
        <v>373</v>
      </c>
      <c r="G132" s="26">
        <v>29380</v>
      </c>
      <c r="H132">
        <v>47.2</v>
      </c>
      <c r="I132" t="s">
        <v>1429</v>
      </c>
      <c r="J132">
        <v>47.2</v>
      </c>
      <c r="K132" t="s">
        <v>1435</v>
      </c>
      <c r="L132" t="s">
        <v>1431</v>
      </c>
    </row>
    <row r="133" spans="1:12" hidden="1" x14ac:dyDescent="0.35">
      <c r="A133" t="s">
        <v>1425</v>
      </c>
      <c r="B133">
        <v>2045</v>
      </c>
      <c r="C133" t="s">
        <v>1466</v>
      </c>
      <c r="D133" t="s">
        <v>1448</v>
      </c>
      <c r="E133" t="s">
        <v>1428</v>
      </c>
      <c r="F133" t="s">
        <v>373</v>
      </c>
      <c r="G133" s="26">
        <v>28640</v>
      </c>
      <c r="H133">
        <v>48.9</v>
      </c>
      <c r="I133" t="s">
        <v>1429</v>
      </c>
      <c r="J133">
        <v>48.9</v>
      </c>
      <c r="K133" t="s">
        <v>1435</v>
      </c>
      <c r="L133" t="s">
        <v>1431</v>
      </c>
    </row>
    <row r="134" spans="1:12" hidden="1" x14ac:dyDescent="0.35">
      <c r="A134" t="s">
        <v>1425</v>
      </c>
      <c r="B134">
        <v>2050</v>
      </c>
      <c r="C134" t="s">
        <v>1466</v>
      </c>
      <c r="D134" t="s">
        <v>1448</v>
      </c>
      <c r="E134" t="s">
        <v>1428</v>
      </c>
      <c r="F134" t="s">
        <v>373</v>
      </c>
      <c r="G134" s="26">
        <v>28260</v>
      </c>
      <c r="H134">
        <v>50.6</v>
      </c>
      <c r="I134" t="s">
        <v>1429</v>
      </c>
      <c r="J134">
        <v>50.6</v>
      </c>
      <c r="K134" t="s">
        <v>1471</v>
      </c>
      <c r="L134" t="s">
        <v>1431</v>
      </c>
    </row>
    <row r="135" spans="1:12" hidden="1" x14ac:dyDescent="0.35">
      <c r="A135" t="s">
        <v>1437</v>
      </c>
      <c r="B135">
        <v>2020</v>
      </c>
      <c r="C135" t="s">
        <v>1466</v>
      </c>
      <c r="D135" t="s">
        <v>1448</v>
      </c>
      <c r="E135" t="s">
        <v>1428</v>
      </c>
      <c r="F135" t="s">
        <v>373</v>
      </c>
      <c r="G135" s="26">
        <v>25970</v>
      </c>
      <c r="H135">
        <v>25.8</v>
      </c>
      <c r="I135" t="s">
        <v>1429</v>
      </c>
      <c r="J135">
        <v>25.8</v>
      </c>
      <c r="K135" t="s">
        <v>1472</v>
      </c>
      <c r="L135" t="s">
        <v>1431</v>
      </c>
    </row>
    <row r="136" spans="1:12" hidden="1" x14ac:dyDescent="0.35">
      <c r="A136" t="s">
        <v>1437</v>
      </c>
      <c r="B136">
        <v>2025</v>
      </c>
      <c r="C136" t="s">
        <v>1466</v>
      </c>
      <c r="D136" t="s">
        <v>1448</v>
      </c>
      <c r="E136" t="s">
        <v>1428</v>
      </c>
      <c r="F136" t="s">
        <v>373</v>
      </c>
      <c r="G136" s="26">
        <v>25970</v>
      </c>
      <c r="H136">
        <v>25.8</v>
      </c>
      <c r="I136" t="s">
        <v>1429</v>
      </c>
      <c r="J136">
        <v>25.8</v>
      </c>
      <c r="K136" t="s">
        <v>1472</v>
      </c>
      <c r="L136" t="s">
        <v>1431</v>
      </c>
    </row>
    <row r="137" spans="1:12" hidden="1" x14ac:dyDescent="0.35">
      <c r="A137" t="s">
        <v>1437</v>
      </c>
      <c r="B137">
        <v>2030</v>
      </c>
      <c r="C137" t="s">
        <v>1466</v>
      </c>
      <c r="D137" t="s">
        <v>1448</v>
      </c>
      <c r="E137" t="s">
        <v>1428</v>
      </c>
      <c r="F137" t="s">
        <v>373</v>
      </c>
      <c r="G137" s="26">
        <v>25970</v>
      </c>
      <c r="H137">
        <v>25.8</v>
      </c>
      <c r="I137" t="s">
        <v>1429</v>
      </c>
      <c r="J137">
        <v>25.8</v>
      </c>
      <c r="K137" t="s">
        <v>1472</v>
      </c>
      <c r="L137" t="s">
        <v>1431</v>
      </c>
    </row>
    <row r="138" spans="1:12" hidden="1" x14ac:dyDescent="0.35">
      <c r="A138" t="s">
        <v>1437</v>
      </c>
      <c r="B138">
        <v>2035</v>
      </c>
      <c r="C138" t="s">
        <v>1466</v>
      </c>
      <c r="D138" t="s">
        <v>1448</v>
      </c>
      <c r="E138" t="s">
        <v>1428</v>
      </c>
      <c r="F138" t="s">
        <v>373</v>
      </c>
      <c r="G138" s="26">
        <v>25970</v>
      </c>
      <c r="H138">
        <v>25.8</v>
      </c>
      <c r="I138" t="s">
        <v>1429</v>
      </c>
      <c r="J138">
        <v>25.8</v>
      </c>
      <c r="K138" t="s">
        <v>1472</v>
      </c>
      <c r="L138" t="s">
        <v>1431</v>
      </c>
    </row>
    <row r="139" spans="1:12" hidden="1" x14ac:dyDescent="0.35">
      <c r="A139" t="s">
        <v>1437</v>
      </c>
      <c r="B139">
        <v>2040</v>
      </c>
      <c r="C139" t="s">
        <v>1466</v>
      </c>
      <c r="D139" t="s">
        <v>1448</v>
      </c>
      <c r="E139" t="s">
        <v>1428</v>
      </c>
      <c r="F139" t="s">
        <v>373</v>
      </c>
      <c r="G139" s="26">
        <v>25970</v>
      </c>
      <c r="H139">
        <v>25.8</v>
      </c>
      <c r="I139" t="s">
        <v>1429</v>
      </c>
      <c r="J139">
        <v>25.8</v>
      </c>
      <c r="K139" t="s">
        <v>1473</v>
      </c>
      <c r="L139" t="s">
        <v>1431</v>
      </c>
    </row>
    <row r="140" spans="1:12" hidden="1" x14ac:dyDescent="0.35">
      <c r="A140" t="s">
        <v>1437</v>
      </c>
      <c r="B140">
        <v>2045</v>
      </c>
      <c r="C140" t="s">
        <v>1466</v>
      </c>
      <c r="D140" t="s">
        <v>1448</v>
      </c>
      <c r="E140" t="s">
        <v>1428</v>
      </c>
      <c r="F140" t="s">
        <v>373</v>
      </c>
      <c r="G140" s="26">
        <v>25970</v>
      </c>
      <c r="H140">
        <v>25.8</v>
      </c>
      <c r="I140" t="s">
        <v>1429</v>
      </c>
      <c r="J140">
        <v>25.8</v>
      </c>
      <c r="K140" t="s">
        <v>1473</v>
      </c>
      <c r="L140" t="s">
        <v>1431</v>
      </c>
    </row>
    <row r="141" spans="1:12" hidden="1" x14ac:dyDescent="0.35">
      <c r="A141" t="s">
        <v>1437</v>
      </c>
      <c r="B141">
        <v>2050</v>
      </c>
      <c r="C141" t="s">
        <v>1466</v>
      </c>
      <c r="D141" t="s">
        <v>1448</v>
      </c>
      <c r="E141" t="s">
        <v>1428</v>
      </c>
      <c r="F141" t="s">
        <v>373</v>
      </c>
      <c r="G141" s="26">
        <v>25970</v>
      </c>
      <c r="H141">
        <v>25.8</v>
      </c>
      <c r="I141" t="s">
        <v>1429</v>
      </c>
      <c r="J141">
        <v>25.8</v>
      </c>
      <c r="K141" t="s">
        <v>1473</v>
      </c>
      <c r="L141" t="s">
        <v>1431</v>
      </c>
    </row>
    <row r="142" spans="1:12" x14ac:dyDescent="0.35">
      <c r="A142" t="s">
        <v>1440</v>
      </c>
      <c r="B142">
        <v>2020</v>
      </c>
      <c r="C142" t="s">
        <v>1466</v>
      </c>
      <c r="D142" t="s">
        <v>1448</v>
      </c>
      <c r="E142" t="s">
        <v>1428</v>
      </c>
      <c r="F142" t="s">
        <v>373</v>
      </c>
      <c r="G142" s="26">
        <v>25970</v>
      </c>
      <c r="H142">
        <v>25.8</v>
      </c>
      <c r="I142" t="s">
        <v>1429</v>
      </c>
      <c r="J142">
        <v>25.8</v>
      </c>
      <c r="K142" t="s">
        <v>1473</v>
      </c>
      <c r="L142" t="s">
        <v>1431</v>
      </c>
    </row>
    <row r="143" spans="1:12" x14ac:dyDescent="0.35">
      <c r="A143" t="s">
        <v>1440</v>
      </c>
      <c r="B143">
        <v>2025</v>
      </c>
      <c r="C143" t="s">
        <v>1466</v>
      </c>
      <c r="D143" t="s">
        <v>1448</v>
      </c>
      <c r="E143" t="s">
        <v>1428</v>
      </c>
      <c r="F143" t="s">
        <v>373</v>
      </c>
      <c r="G143" s="26">
        <v>28140</v>
      </c>
      <c r="H143">
        <v>28.5</v>
      </c>
      <c r="I143" t="s">
        <v>1429</v>
      </c>
      <c r="J143">
        <v>28.5</v>
      </c>
      <c r="K143" t="s">
        <v>1474</v>
      </c>
      <c r="L143" t="s">
        <v>1431</v>
      </c>
    </row>
    <row r="144" spans="1:12" x14ac:dyDescent="0.35">
      <c r="A144" t="s">
        <v>1440</v>
      </c>
      <c r="B144">
        <v>2030</v>
      </c>
      <c r="C144" t="s">
        <v>1466</v>
      </c>
      <c r="D144" t="s">
        <v>1448</v>
      </c>
      <c r="E144" t="s">
        <v>1428</v>
      </c>
      <c r="F144" t="s">
        <v>373</v>
      </c>
      <c r="G144" s="26">
        <v>28980</v>
      </c>
      <c r="H144">
        <v>31.6</v>
      </c>
      <c r="I144" t="s">
        <v>1429</v>
      </c>
      <c r="J144">
        <v>31.6</v>
      </c>
      <c r="K144" t="s">
        <v>1475</v>
      </c>
      <c r="L144" t="s">
        <v>1431</v>
      </c>
    </row>
    <row r="145" spans="1:12" x14ac:dyDescent="0.35">
      <c r="A145" t="s">
        <v>1440</v>
      </c>
      <c r="B145">
        <v>2035</v>
      </c>
      <c r="C145" t="s">
        <v>1466</v>
      </c>
      <c r="D145" t="s">
        <v>1448</v>
      </c>
      <c r="E145" t="s">
        <v>1428</v>
      </c>
      <c r="F145" t="s">
        <v>373</v>
      </c>
      <c r="G145" s="26">
        <v>28960</v>
      </c>
      <c r="H145">
        <v>34.6</v>
      </c>
      <c r="I145" t="s">
        <v>1429</v>
      </c>
      <c r="J145">
        <v>34.6</v>
      </c>
      <c r="K145" t="s">
        <v>1476</v>
      </c>
      <c r="L145" t="s">
        <v>1431</v>
      </c>
    </row>
    <row r="146" spans="1:12" x14ac:dyDescent="0.35">
      <c r="A146" t="s">
        <v>1440</v>
      </c>
      <c r="B146">
        <v>2040</v>
      </c>
      <c r="C146" t="s">
        <v>1466</v>
      </c>
      <c r="D146" t="s">
        <v>1448</v>
      </c>
      <c r="E146" t="s">
        <v>1428</v>
      </c>
      <c r="F146" t="s">
        <v>373</v>
      </c>
      <c r="G146" s="26">
        <v>28420</v>
      </c>
      <c r="H146">
        <v>36.1</v>
      </c>
      <c r="I146" t="s">
        <v>1429</v>
      </c>
      <c r="J146">
        <v>36.1</v>
      </c>
      <c r="K146" t="s">
        <v>1435</v>
      </c>
      <c r="L146" t="s">
        <v>1431</v>
      </c>
    </row>
    <row r="147" spans="1:12" x14ac:dyDescent="0.35">
      <c r="A147" t="s">
        <v>1440</v>
      </c>
      <c r="B147">
        <v>2045</v>
      </c>
      <c r="C147" t="s">
        <v>1466</v>
      </c>
      <c r="D147" t="s">
        <v>1448</v>
      </c>
      <c r="E147" t="s">
        <v>1428</v>
      </c>
      <c r="F147" t="s">
        <v>373</v>
      </c>
      <c r="G147" s="26">
        <v>27690</v>
      </c>
      <c r="H147">
        <v>37.6</v>
      </c>
      <c r="I147" t="s">
        <v>1429</v>
      </c>
      <c r="J147">
        <v>37.6</v>
      </c>
      <c r="K147" t="s">
        <v>1435</v>
      </c>
      <c r="L147" t="s">
        <v>1431</v>
      </c>
    </row>
    <row r="148" spans="1:12" x14ac:dyDescent="0.35">
      <c r="A148" t="s">
        <v>1440</v>
      </c>
      <c r="B148">
        <v>2050</v>
      </c>
      <c r="C148" t="s">
        <v>1466</v>
      </c>
      <c r="D148" t="s">
        <v>1448</v>
      </c>
      <c r="E148" t="s">
        <v>1428</v>
      </c>
      <c r="F148" t="s">
        <v>373</v>
      </c>
      <c r="G148" s="26">
        <v>27330</v>
      </c>
      <c r="H148">
        <v>39.1</v>
      </c>
      <c r="I148" t="s">
        <v>1429</v>
      </c>
      <c r="J148">
        <v>39.1</v>
      </c>
      <c r="K148" t="s">
        <v>1477</v>
      </c>
      <c r="L148" t="s">
        <v>1431</v>
      </c>
    </row>
    <row r="149" spans="1:12" hidden="1" x14ac:dyDescent="0.35">
      <c r="A149" t="s">
        <v>1425</v>
      </c>
      <c r="B149">
        <v>2020</v>
      </c>
      <c r="C149" t="s">
        <v>1478</v>
      </c>
      <c r="D149" t="s">
        <v>1448</v>
      </c>
      <c r="E149" t="s">
        <v>1428</v>
      </c>
      <c r="F149" t="s">
        <v>373</v>
      </c>
      <c r="G149" s="26">
        <v>31180</v>
      </c>
      <c r="H149">
        <v>23.2</v>
      </c>
      <c r="I149" t="s">
        <v>1429</v>
      </c>
      <c r="J149">
        <v>23.2</v>
      </c>
      <c r="K149" t="s">
        <v>1479</v>
      </c>
      <c r="L149" t="s">
        <v>1431</v>
      </c>
    </row>
    <row r="150" spans="1:12" hidden="1" x14ac:dyDescent="0.35">
      <c r="A150" t="s">
        <v>1425</v>
      </c>
      <c r="B150">
        <v>2025</v>
      </c>
      <c r="C150" t="s">
        <v>1478</v>
      </c>
      <c r="D150" t="s">
        <v>1448</v>
      </c>
      <c r="E150" t="s">
        <v>1428</v>
      </c>
      <c r="F150" t="s">
        <v>373</v>
      </c>
      <c r="G150" s="26">
        <v>29720</v>
      </c>
      <c r="H150">
        <v>34</v>
      </c>
      <c r="I150" t="s">
        <v>1429</v>
      </c>
      <c r="J150">
        <v>34</v>
      </c>
      <c r="K150" t="s">
        <v>1480</v>
      </c>
      <c r="L150" t="s">
        <v>1431</v>
      </c>
    </row>
    <row r="151" spans="1:12" hidden="1" x14ac:dyDescent="0.35">
      <c r="A151" t="s">
        <v>1425</v>
      </c>
      <c r="B151">
        <v>2030</v>
      </c>
      <c r="C151" t="s">
        <v>1478</v>
      </c>
      <c r="D151" t="s">
        <v>1448</v>
      </c>
      <c r="E151" t="s">
        <v>1428</v>
      </c>
      <c r="F151" t="s">
        <v>373</v>
      </c>
      <c r="G151" s="26">
        <v>31260</v>
      </c>
      <c r="H151">
        <v>35.700000000000003</v>
      </c>
      <c r="I151" t="s">
        <v>1429</v>
      </c>
      <c r="J151">
        <v>35.700000000000003</v>
      </c>
      <c r="K151" t="s">
        <v>1481</v>
      </c>
      <c r="L151" t="s">
        <v>1431</v>
      </c>
    </row>
    <row r="152" spans="1:12" hidden="1" x14ac:dyDescent="0.35">
      <c r="A152" t="s">
        <v>1425</v>
      </c>
      <c r="B152">
        <v>2035</v>
      </c>
      <c r="C152" t="s">
        <v>1478</v>
      </c>
      <c r="D152" t="s">
        <v>1448</v>
      </c>
      <c r="E152" t="s">
        <v>1428</v>
      </c>
      <c r="F152" t="s">
        <v>373</v>
      </c>
      <c r="G152" s="26">
        <v>30100</v>
      </c>
      <c r="H152">
        <v>41</v>
      </c>
      <c r="I152" t="s">
        <v>1429</v>
      </c>
      <c r="J152">
        <v>41</v>
      </c>
      <c r="K152" t="s">
        <v>1482</v>
      </c>
      <c r="L152" t="s">
        <v>1431</v>
      </c>
    </row>
    <row r="153" spans="1:12" hidden="1" x14ac:dyDescent="0.35">
      <c r="A153" t="s">
        <v>1425</v>
      </c>
      <c r="B153">
        <v>2040</v>
      </c>
      <c r="C153" t="s">
        <v>1478</v>
      </c>
      <c r="D153" t="s">
        <v>1448</v>
      </c>
      <c r="E153" t="s">
        <v>1428</v>
      </c>
      <c r="F153" t="s">
        <v>373</v>
      </c>
      <c r="G153" s="26">
        <v>29530</v>
      </c>
      <c r="H153">
        <v>42.6</v>
      </c>
      <c r="I153" t="s">
        <v>1429</v>
      </c>
      <c r="J153">
        <v>42.6</v>
      </c>
      <c r="K153" t="s">
        <v>1435</v>
      </c>
      <c r="L153" t="s">
        <v>1431</v>
      </c>
    </row>
    <row r="154" spans="1:12" hidden="1" x14ac:dyDescent="0.35">
      <c r="A154" t="s">
        <v>1425</v>
      </c>
      <c r="B154">
        <v>2045</v>
      </c>
      <c r="C154" t="s">
        <v>1478</v>
      </c>
      <c r="D154" t="s">
        <v>1448</v>
      </c>
      <c r="E154" t="s">
        <v>1428</v>
      </c>
      <c r="F154" t="s">
        <v>373</v>
      </c>
      <c r="G154" s="26">
        <v>28760</v>
      </c>
      <c r="H154">
        <v>44.3</v>
      </c>
      <c r="I154" t="s">
        <v>1429</v>
      </c>
      <c r="J154">
        <v>44.3</v>
      </c>
      <c r="K154" t="s">
        <v>1435</v>
      </c>
      <c r="L154" t="s">
        <v>1431</v>
      </c>
    </row>
    <row r="155" spans="1:12" hidden="1" x14ac:dyDescent="0.35">
      <c r="A155" t="s">
        <v>1425</v>
      </c>
      <c r="B155">
        <v>2050</v>
      </c>
      <c r="C155" t="s">
        <v>1478</v>
      </c>
      <c r="D155" t="s">
        <v>1448</v>
      </c>
      <c r="E155" t="s">
        <v>1428</v>
      </c>
      <c r="F155" t="s">
        <v>373</v>
      </c>
      <c r="G155" s="26">
        <v>28380</v>
      </c>
      <c r="H155">
        <v>45.9</v>
      </c>
      <c r="I155" t="s">
        <v>1429</v>
      </c>
      <c r="J155">
        <v>45.9</v>
      </c>
      <c r="K155" t="s">
        <v>1483</v>
      </c>
      <c r="L155" t="s">
        <v>1431</v>
      </c>
    </row>
    <row r="156" spans="1:12" hidden="1" x14ac:dyDescent="0.35">
      <c r="A156" t="s">
        <v>1437</v>
      </c>
      <c r="B156">
        <v>2020</v>
      </c>
      <c r="C156" t="s">
        <v>1478</v>
      </c>
      <c r="D156" t="s">
        <v>1448</v>
      </c>
      <c r="E156" t="s">
        <v>1428</v>
      </c>
      <c r="F156" t="s">
        <v>373</v>
      </c>
      <c r="G156" s="26">
        <v>31180</v>
      </c>
      <c r="H156">
        <v>23.2</v>
      </c>
      <c r="I156" t="s">
        <v>1429</v>
      </c>
      <c r="J156">
        <v>23.2</v>
      </c>
      <c r="K156" t="s">
        <v>1479</v>
      </c>
      <c r="L156" t="s">
        <v>1431</v>
      </c>
    </row>
    <row r="157" spans="1:12" hidden="1" x14ac:dyDescent="0.35">
      <c r="A157" t="s">
        <v>1437</v>
      </c>
      <c r="B157">
        <v>2025</v>
      </c>
      <c r="C157" t="s">
        <v>1478</v>
      </c>
      <c r="D157" t="s">
        <v>1448</v>
      </c>
      <c r="E157" t="s">
        <v>1428</v>
      </c>
      <c r="F157" t="s">
        <v>373</v>
      </c>
      <c r="G157" s="26">
        <v>31180</v>
      </c>
      <c r="H157">
        <v>23.2</v>
      </c>
      <c r="I157" t="s">
        <v>1429</v>
      </c>
      <c r="J157">
        <v>23.2</v>
      </c>
      <c r="K157" t="s">
        <v>1479</v>
      </c>
      <c r="L157" t="s">
        <v>1431</v>
      </c>
    </row>
    <row r="158" spans="1:12" hidden="1" x14ac:dyDescent="0.35">
      <c r="A158" t="s">
        <v>1437</v>
      </c>
      <c r="B158">
        <v>2030</v>
      </c>
      <c r="C158" t="s">
        <v>1478</v>
      </c>
      <c r="D158" t="s">
        <v>1448</v>
      </c>
      <c r="E158" t="s">
        <v>1428</v>
      </c>
      <c r="F158" t="s">
        <v>373</v>
      </c>
      <c r="G158" s="26">
        <v>31180</v>
      </c>
      <c r="H158">
        <v>23.2</v>
      </c>
      <c r="I158" t="s">
        <v>1429</v>
      </c>
      <c r="J158">
        <v>23.2</v>
      </c>
      <c r="K158" t="s">
        <v>1479</v>
      </c>
      <c r="L158" t="s">
        <v>1431</v>
      </c>
    </row>
    <row r="159" spans="1:12" hidden="1" x14ac:dyDescent="0.35">
      <c r="A159" t="s">
        <v>1437</v>
      </c>
      <c r="B159">
        <v>2035</v>
      </c>
      <c r="C159" t="s">
        <v>1478</v>
      </c>
      <c r="D159" t="s">
        <v>1448</v>
      </c>
      <c r="E159" t="s">
        <v>1428</v>
      </c>
      <c r="F159" t="s">
        <v>373</v>
      </c>
      <c r="G159" s="26">
        <v>31180</v>
      </c>
      <c r="H159">
        <v>23.2</v>
      </c>
      <c r="I159" t="s">
        <v>1429</v>
      </c>
      <c r="J159">
        <v>23.2</v>
      </c>
      <c r="K159" t="s">
        <v>1479</v>
      </c>
      <c r="L159" t="s">
        <v>1431</v>
      </c>
    </row>
    <row r="160" spans="1:12" hidden="1" x14ac:dyDescent="0.35">
      <c r="A160" t="s">
        <v>1437</v>
      </c>
      <c r="B160">
        <v>2040</v>
      </c>
      <c r="C160" t="s">
        <v>1478</v>
      </c>
      <c r="D160" t="s">
        <v>1448</v>
      </c>
      <c r="E160" t="s">
        <v>1428</v>
      </c>
      <c r="F160" t="s">
        <v>373</v>
      </c>
      <c r="G160" s="26">
        <v>31180</v>
      </c>
      <c r="H160">
        <v>23.2</v>
      </c>
      <c r="I160" t="s">
        <v>1429</v>
      </c>
      <c r="J160">
        <v>23.2</v>
      </c>
      <c r="K160" t="s">
        <v>1479</v>
      </c>
      <c r="L160" t="s">
        <v>1431</v>
      </c>
    </row>
    <row r="161" spans="1:12" hidden="1" x14ac:dyDescent="0.35">
      <c r="A161" t="s">
        <v>1437</v>
      </c>
      <c r="B161">
        <v>2045</v>
      </c>
      <c r="C161" t="s">
        <v>1478</v>
      </c>
      <c r="D161" t="s">
        <v>1448</v>
      </c>
      <c r="E161" t="s">
        <v>1428</v>
      </c>
      <c r="F161" t="s">
        <v>373</v>
      </c>
      <c r="G161" s="26">
        <v>31180</v>
      </c>
      <c r="H161">
        <v>23.2</v>
      </c>
      <c r="I161" t="s">
        <v>1429</v>
      </c>
      <c r="J161">
        <v>23.2</v>
      </c>
      <c r="K161" t="s">
        <v>1479</v>
      </c>
      <c r="L161" t="s">
        <v>1431</v>
      </c>
    </row>
    <row r="162" spans="1:12" hidden="1" x14ac:dyDescent="0.35">
      <c r="A162" t="s">
        <v>1437</v>
      </c>
      <c r="B162">
        <v>2050</v>
      </c>
      <c r="C162" t="s">
        <v>1478</v>
      </c>
      <c r="D162" t="s">
        <v>1448</v>
      </c>
      <c r="E162" t="s">
        <v>1428</v>
      </c>
      <c r="F162" t="s">
        <v>373</v>
      </c>
      <c r="G162" s="26">
        <v>31180</v>
      </c>
      <c r="H162">
        <v>23.2</v>
      </c>
      <c r="I162" t="s">
        <v>1429</v>
      </c>
      <c r="J162">
        <v>23.2</v>
      </c>
      <c r="K162" t="s">
        <v>1479</v>
      </c>
      <c r="L162" t="s">
        <v>1431</v>
      </c>
    </row>
    <row r="163" spans="1:12" hidden="1" x14ac:dyDescent="0.35">
      <c r="A163" t="s">
        <v>1440</v>
      </c>
      <c r="B163">
        <v>2020</v>
      </c>
      <c r="C163" t="s">
        <v>1478</v>
      </c>
      <c r="D163" t="s">
        <v>1448</v>
      </c>
      <c r="E163" t="s">
        <v>1428</v>
      </c>
      <c r="F163" t="s">
        <v>373</v>
      </c>
      <c r="G163" s="26">
        <v>31180</v>
      </c>
      <c r="H163">
        <v>23.2</v>
      </c>
      <c r="I163" t="s">
        <v>1429</v>
      </c>
      <c r="J163">
        <v>23.2</v>
      </c>
      <c r="K163" t="s">
        <v>1479</v>
      </c>
      <c r="L163" t="s">
        <v>1431</v>
      </c>
    </row>
    <row r="164" spans="1:12" hidden="1" x14ac:dyDescent="0.35">
      <c r="A164" t="s">
        <v>1440</v>
      </c>
      <c r="B164">
        <v>2025</v>
      </c>
      <c r="C164" t="s">
        <v>1478</v>
      </c>
      <c r="D164" t="s">
        <v>1448</v>
      </c>
      <c r="E164" t="s">
        <v>1428</v>
      </c>
      <c r="F164" t="s">
        <v>373</v>
      </c>
      <c r="G164" s="26">
        <v>32390</v>
      </c>
      <c r="H164">
        <v>27.7</v>
      </c>
      <c r="I164" t="s">
        <v>1429</v>
      </c>
      <c r="J164">
        <v>27.7</v>
      </c>
      <c r="K164" t="s">
        <v>1480</v>
      </c>
      <c r="L164" t="s">
        <v>1431</v>
      </c>
    </row>
    <row r="165" spans="1:12" hidden="1" x14ac:dyDescent="0.35">
      <c r="A165" t="s">
        <v>1440</v>
      </c>
      <c r="B165">
        <v>2030</v>
      </c>
      <c r="C165" t="s">
        <v>1478</v>
      </c>
      <c r="D165" t="s">
        <v>1448</v>
      </c>
      <c r="E165" t="s">
        <v>1428</v>
      </c>
      <c r="F165" t="s">
        <v>373</v>
      </c>
      <c r="G165" s="26">
        <v>32370</v>
      </c>
      <c r="H165">
        <v>30.8</v>
      </c>
      <c r="I165" t="s">
        <v>1429</v>
      </c>
      <c r="J165">
        <v>30.8</v>
      </c>
      <c r="K165" t="s">
        <v>1481</v>
      </c>
      <c r="L165" t="s">
        <v>1431</v>
      </c>
    </row>
    <row r="166" spans="1:12" hidden="1" x14ac:dyDescent="0.35">
      <c r="A166" t="s">
        <v>1440</v>
      </c>
      <c r="B166">
        <v>2035</v>
      </c>
      <c r="C166" t="s">
        <v>1478</v>
      </c>
      <c r="D166" t="s">
        <v>1448</v>
      </c>
      <c r="E166" t="s">
        <v>1428</v>
      </c>
      <c r="F166" t="s">
        <v>373</v>
      </c>
      <c r="G166" s="26">
        <v>30400</v>
      </c>
      <c r="H166">
        <v>33.5</v>
      </c>
      <c r="I166" t="s">
        <v>1429</v>
      </c>
      <c r="J166">
        <v>33.5</v>
      </c>
      <c r="K166" t="s">
        <v>1482</v>
      </c>
      <c r="L166" t="s">
        <v>1431</v>
      </c>
    </row>
    <row r="167" spans="1:12" hidden="1" x14ac:dyDescent="0.35">
      <c r="A167" t="s">
        <v>1440</v>
      </c>
      <c r="B167">
        <v>2040</v>
      </c>
      <c r="C167" t="s">
        <v>1478</v>
      </c>
      <c r="D167" t="s">
        <v>1448</v>
      </c>
      <c r="E167" t="s">
        <v>1428</v>
      </c>
      <c r="F167" t="s">
        <v>373</v>
      </c>
      <c r="G167" s="26">
        <v>29770</v>
      </c>
      <c r="H167">
        <v>34.9</v>
      </c>
      <c r="I167" t="s">
        <v>1429</v>
      </c>
      <c r="J167">
        <v>34.9</v>
      </c>
      <c r="K167" t="s">
        <v>1435</v>
      </c>
      <c r="L167" t="s">
        <v>1431</v>
      </c>
    </row>
    <row r="168" spans="1:12" hidden="1" x14ac:dyDescent="0.35">
      <c r="A168" t="s">
        <v>1440</v>
      </c>
      <c r="B168">
        <v>2045</v>
      </c>
      <c r="C168" t="s">
        <v>1478</v>
      </c>
      <c r="D168" t="s">
        <v>1448</v>
      </c>
      <c r="E168" t="s">
        <v>1428</v>
      </c>
      <c r="F168" t="s">
        <v>373</v>
      </c>
      <c r="G168" s="26">
        <v>28940</v>
      </c>
      <c r="H168">
        <v>36.200000000000003</v>
      </c>
      <c r="I168" t="s">
        <v>1429</v>
      </c>
      <c r="J168">
        <v>36.200000000000003</v>
      </c>
      <c r="K168" t="s">
        <v>1435</v>
      </c>
      <c r="L168" t="s">
        <v>1431</v>
      </c>
    </row>
    <row r="169" spans="1:12" hidden="1" x14ac:dyDescent="0.35">
      <c r="A169" t="s">
        <v>1440</v>
      </c>
      <c r="B169">
        <v>2050</v>
      </c>
      <c r="C169" t="s">
        <v>1478</v>
      </c>
      <c r="D169" t="s">
        <v>1448</v>
      </c>
      <c r="E169" t="s">
        <v>1428</v>
      </c>
      <c r="F169" t="s">
        <v>373</v>
      </c>
      <c r="G169" s="26">
        <v>28530</v>
      </c>
      <c r="H169">
        <v>37.6</v>
      </c>
      <c r="I169" t="s">
        <v>1429</v>
      </c>
      <c r="J169">
        <v>37.6</v>
      </c>
      <c r="K169" t="s">
        <v>1483</v>
      </c>
      <c r="L169" t="s">
        <v>1431</v>
      </c>
    </row>
    <row r="170" spans="1:12" hidden="1" x14ac:dyDescent="0.35">
      <c r="A170" t="s">
        <v>1425</v>
      </c>
      <c r="B170">
        <v>2020</v>
      </c>
      <c r="C170" t="s">
        <v>1484</v>
      </c>
      <c r="D170" t="s">
        <v>1152</v>
      </c>
      <c r="E170" t="s">
        <v>1428</v>
      </c>
      <c r="F170" t="s">
        <v>373</v>
      </c>
      <c r="G170" s="26">
        <v>36460</v>
      </c>
      <c r="H170">
        <v>128</v>
      </c>
      <c r="I170">
        <v>71.7</v>
      </c>
      <c r="J170">
        <v>45.9</v>
      </c>
      <c r="K170" t="s">
        <v>1449</v>
      </c>
      <c r="L170" t="s">
        <v>1431</v>
      </c>
    </row>
    <row r="171" spans="1:12" hidden="1" x14ac:dyDescent="0.35">
      <c r="A171" t="s">
        <v>1425</v>
      </c>
      <c r="B171">
        <v>2020</v>
      </c>
      <c r="C171" t="s">
        <v>1484</v>
      </c>
      <c r="D171" t="s">
        <v>1152</v>
      </c>
      <c r="E171" t="s">
        <v>1428</v>
      </c>
      <c r="F171" t="s">
        <v>373</v>
      </c>
      <c r="G171" s="26">
        <v>36460</v>
      </c>
      <c r="H171">
        <v>128</v>
      </c>
      <c r="I171">
        <v>71.7</v>
      </c>
      <c r="J171">
        <v>45.9</v>
      </c>
      <c r="K171" t="s">
        <v>1430</v>
      </c>
      <c r="L171" t="s">
        <v>1431</v>
      </c>
    </row>
    <row r="172" spans="1:12" hidden="1" x14ac:dyDescent="0.35">
      <c r="A172" t="s">
        <v>1425</v>
      </c>
      <c r="B172">
        <v>2025</v>
      </c>
      <c r="C172" t="s">
        <v>1484</v>
      </c>
      <c r="D172" t="s">
        <v>1152</v>
      </c>
      <c r="E172" t="s">
        <v>1428</v>
      </c>
      <c r="F172" t="s">
        <v>373</v>
      </c>
      <c r="G172" s="26">
        <v>32670</v>
      </c>
      <c r="H172">
        <v>169</v>
      </c>
      <c r="I172">
        <v>99.6</v>
      </c>
      <c r="J172">
        <v>62.7</v>
      </c>
      <c r="K172" t="s">
        <v>1450</v>
      </c>
      <c r="L172" t="s">
        <v>1431</v>
      </c>
    </row>
    <row r="173" spans="1:12" hidden="1" x14ac:dyDescent="0.35">
      <c r="A173" t="s">
        <v>1425</v>
      </c>
      <c r="B173">
        <v>2025</v>
      </c>
      <c r="C173" t="s">
        <v>1484</v>
      </c>
      <c r="D173" t="s">
        <v>1152</v>
      </c>
      <c r="E173" t="s">
        <v>1428</v>
      </c>
      <c r="F173" t="s">
        <v>373</v>
      </c>
      <c r="G173" s="26">
        <v>32670</v>
      </c>
      <c r="H173">
        <v>169</v>
      </c>
      <c r="I173">
        <v>99.6</v>
      </c>
      <c r="J173">
        <v>62.7</v>
      </c>
      <c r="K173" t="s">
        <v>1432</v>
      </c>
      <c r="L173" t="s">
        <v>1431</v>
      </c>
    </row>
    <row r="174" spans="1:12" hidden="1" x14ac:dyDescent="0.35">
      <c r="A174" t="s">
        <v>1425</v>
      </c>
      <c r="B174">
        <v>2030</v>
      </c>
      <c r="C174" t="s">
        <v>1484</v>
      </c>
      <c r="D174" t="s">
        <v>1152</v>
      </c>
      <c r="E174" t="s">
        <v>1428</v>
      </c>
      <c r="F174" t="s">
        <v>373</v>
      </c>
      <c r="G174" s="26">
        <v>31760</v>
      </c>
      <c r="H174">
        <v>183</v>
      </c>
      <c r="I174">
        <v>110</v>
      </c>
      <c r="J174">
        <v>68.7</v>
      </c>
      <c r="K174" t="s">
        <v>1451</v>
      </c>
      <c r="L174" t="s">
        <v>1431</v>
      </c>
    </row>
    <row r="175" spans="1:12" hidden="1" x14ac:dyDescent="0.35">
      <c r="A175" t="s">
        <v>1425</v>
      </c>
      <c r="B175">
        <v>2030</v>
      </c>
      <c r="C175" t="s">
        <v>1484</v>
      </c>
      <c r="D175" t="s">
        <v>1152</v>
      </c>
      <c r="E175" t="s">
        <v>1428</v>
      </c>
      <c r="F175" t="s">
        <v>373</v>
      </c>
      <c r="G175" s="26">
        <v>31760</v>
      </c>
      <c r="H175">
        <v>183</v>
      </c>
      <c r="I175">
        <v>110</v>
      </c>
      <c r="J175">
        <v>68.7</v>
      </c>
      <c r="K175" t="s">
        <v>1433</v>
      </c>
      <c r="L175" t="s">
        <v>1431</v>
      </c>
    </row>
    <row r="176" spans="1:12" hidden="1" x14ac:dyDescent="0.35">
      <c r="A176" t="s">
        <v>1425</v>
      </c>
      <c r="B176">
        <v>2035</v>
      </c>
      <c r="C176" t="s">
        <v>1484</v>
      </c>
      <c r="D176" t="s">
        <v>1152</v>
      </c>
      <c r="E176" t="s">
        <v>1428</v>
      </c>
      <c r="F176" t="s">
        <v>373</v>
      </c>
      <c r="G176" s="26">
        <v>31850</v>
      </c>
      <c r="H176">
        <v>207</v>
      </c>
      <c r="I176">
        <v>123</v>
      </c>
      <c r="J176">
        <v>77.099999999999994</v>
      </c>
      <c r="K176" t="s">
        <v>1452</v>
      </c>
      <c r="L176" t="s">
        <v>1431</v>
      </c>
    </row>
    <row r="177" spans="1:12" hidden="1" x14ac:dyDescent="0.35">
      <c r="A177" t="s">
        <v>1425</v>
      </c>
      <c r="B177">
        <v>2035</v>
      </c>
      <c r="C177" t="s">
        <v>1484</v>
      </c>
      <c r="D177" t="s">
        <v>1152</v>
      </c>
      <c r="E177" t="s">
        <v>1428</v>
      </c>
      <c r="F177" t="s">
        <v>373</v>
      </c>
      <c r="G177" s="26">
        <v>31850</v>
      </c>
      <c r="H177">
        <v>207</v>
      </c>
      <c r="I177">
        <v>123</v>
      </c>
      <c r="J177">
        <v>77.099999999999994</v>
      </c>
      <c r="K177" t="s">
        <v>1434</v>
      </c>
      <c r="L177" t="s">
        <v>1431</v>
      </c>
    </row>
    <row r="178" spans="1:12" hidden="1" x14ac:dyDescent="0.35">
      <c r="A178" t="s">
        <v>1425</v>
      </c>
      <c r="B178">
        <v>2040</v>
      </c>
      <c r="C178" t="s">
        <v>1484</v>
      </c>
      <c r="D178" t="s">
        <v>1152</v>
      </c>
      <c r="E178" t="s">
        <v>1428</v>
      </c>
      <c r="F178" t="s">
        <v>373</v>
      </c>
      <c r="G178" s="26">
        <v>31210</v>
      </c>
      <c r="H178">
        <v>215</v>
      </c>
      <c r="I178">
        <v>127</v>
      </c>
      <c r="J178">
        <v>79.8</v>
      </c>
      <c r="K178" t="s">
        <v>1435</v>
      </c>
      <c r="L178" t="s">
        <v>1431</v>
      </c>
    </row>
    <row r="179" spans="1:12" hidden="1" x14ac:dyDescent="0.35">
      <c r="A179" t="s">
        <v>1425</v>
      </c>
      <c r="B179">
        <v>2040</v>
      </c>
      <c r="C179" t="s">
        <v>1484</v>
      </c>
      <c r="D179" t="s">
        <v>1152</v>
      </c>
      <c r="E179" t="s">
        <v>1428</v>
      </c>
      <c r="F179" t="s">
        <v>373</v>
      </c>
      <c r="G179" s="26">
        <v>31210</v>
      </c>
      <c r="H179">
        <v>215</v>
      </c>
      <c r="I179">
        <v>127</v>
      </c>
      <c r="J179">
        <v>79.8</v>
      </c>
      <c r="K179" t="s">
        <v>1435</v>
      </c>
      <c r="L179" t="s">
        <v>1431</v>
      </c>
    </row>
    <row r="180" spans="1:12" hidden="1" x14ac:dyDescent="0.35">
      <c r="A180" t="s">
        <v>1425</v>
      </c>
      <c r="B180">
        <v>2045</v>
      </c>
      <c r="C180" t="s">
        <v>1484</v>
      </c>
      <c r="D180" t="s">
        <v>1152</v>
      </c>
      <c r="E180" t="s">
        <v>1428</v>
      </c>
      <c r="F180" t="s">
        <v>373</v>
      </c>
      <c r="G180" s="26">
        <v>30570</v>
      </c>
      <c r="H180">
        <v>222</v>
      </c>
      <c r="I180">
        <v>132</v>
      </c>
      <c r="J180">
        <v>82.7</v>
      </c>
      <c r="K180" t="s">
        <v>1435</v>
      </c>
      <c r="L180" t="s">
        <v>1431</v>
      </c>
    </row>
    <row r="181" spans="1:12" hidden="1" x14ac:dyDescent="0.35">
      <c r="A181" t="s">
        <v>1425</v>
      </c>
      <c r="B181">
        <v>2045</v>
      </c>
      <c r="C181" t="s">
        <v>1484</v>
      </c>
      <c r="D181" t="s">
        <v>1152</v>
      </c>
      <c r="E181" t="s">
        <v>1428</v>
      </c>
      <c r="F181" t="s">
        <v>373</v>
      </c>
      <c r="G181" s="26">
        <v>30570</v>
      </c>
      <c r="H181">
        <v>222</v>
      </c>
      <c r="I181">
        <v>132</v>
      </c>
      <c r="J181">
        <v>82.7</v>
      </c>
      <c r="K181" t="s">
        <v>1435</v>
      </c>
      <c r="L181" t="s">
        <v>1431</v>
      </c>
    </row>
    <row r="182" spans="1:12" hidden="1" x14ac:dyDescent="0.35">
      <c r="A182" t="s">
        <v>1425</v>
      </c>
      <c r="B182">
        <v>2050</v>
      </c>
      <c r="C182" t="s">
        <v>1484</v>
      </c>
      <c r="D182" t="s">
        <v>1152</v>
      </c>
      <c r="E182" t="s">
        <v>1428</v>
      </c>
      <c r="F182" t="s">
        <v>373</v>
      </c>
      <c r="G182" s="26">
        <v>29930</v>
      </c>
      <c r="H182">
        <v>231</v>
      </c>
      <c r="I182">
        <v>136</v>
      </c>
      <c r="J182">
        <v>85.6</v>
      </c>
      <c r="K182" t="s">
        <v>1453</v>
      </c>
      <c r="L182" t="s">
        <v>1431</v>
      </c>
    </row>
    <row r="183" spans="1:12" hidden="1" x14ac:dyDescent="0.35">
      <c r="A183" t="s">
        <v>1425</v>
      </c>
      <c r="B183">
        <v>2050</v>
      </c>
      <c r="C183" t="s">
        <v>1484</v>
      </c>
      <c r="D183" t="s">
        <v>1152</v>
      </c>
      <c r="E183" t="s">
        <v>1428</v>
      </c>
      <c r="F183" t="s">
        <v>373</v>
      </c>
      <c r="G183" s="26">
        <v>29930</v>
      </c>
      <c r="H183">
        <v>231</v>
      </c>
      <c r="I183">
        <v>136</v>
      </c>
      <c r="J183">
        <v>85.6</v>
      </c>
      <c r="K183" t="s">
        <v>1436</v>
      </c>
      <c r="L183" t="s">
        <v>1431</v>
      </c>
    </row>
    <row r="184" spans="1:12" hidden="1" x14ac:dyDescent="0.35">
      <c r="A184" t="s">
        <v>1437</v>
      </c>
      <c r="B184">
        <v>2020</v>
      </c>
      <c r="C184" t="s">
        <v>1484</v>
      </c>
      <c r="D184" t="s">
        <v>1152</v>
      </c>
      <c r="E184" t="s">
        <v>1428</v>
      </c>
      <c r="F184" t="s">
        <v>373</v>
      </c>
      <c r="G184" s="26">
        <v>36460</v>
      </c>
      <c r="H184">
        <v>128</v>
      </c>
      <c r="I184">
        <v>71.7</v>
      </c>
      <c r="J184">
        <v>45.9</v>
      </c>
      <c r="K184" t="s">
        <v>1455</v>
      </c>
      <c r="L184" t="s">
        <v>1431</v>
      </c>
    </row>
    <row r="185" spans="1:12" hidden="1" x14ac:dyDescent="0.35">
      <c r="A185" t="s">
        <v>1437</v>
      </c>
      <c r="B185">
        <v>2020</v>
      </c>
      <c r="C185" t="s">
        <v>1484</v>
      </c>
      <c r="D185" t="s">
        <v>1152</v>
      </c>
      <c r="E185" t="s">
        <v>1428</v>
      </c>
      <c r="F185" t="s">
        <v>373</v>
      </c>
      <c r="G185" s="26">
        <v>36460</v>
      </c>
      <c r="H185">
        <v>128</v>
      </c>
      <c r="I185">
        <v>71.7</v>
      </c>
      <c r="J185">
        <v>45.9</v>
      </c>
      <c r="K185" t="s">
        <v>1438</v>
      </c>
      <c r="L185" t="s">
        <v>1439</v>
      </c>
    </row>
    <row r="186" spans="1:12" hidden="1" x14ac:dyDescent="0.35">
      <c r="A186" t="s">
        <v>1437</v>
      </c>
      <c r="B186">
        <v>2025</v>
      </c>
      <c r="C186" t="s">
        <v>1484</v>
      </c>
      <c r="D186" t="s">
        <v>1152</v>
      </c>
      <c r="E186" t="s">
        <v>1428</v>
      </c>
      <c r="F186" t="s">
        <v>373</v>
      </c>
      <c r="G186" s="26">
        <v>36460</v>
      </c>
      <c r="H186">
        <v>128</v>
      </c>
      <c r="I186">
        <v>71.7</v>
      </c>
      <c r="J186">
        <v>45.9</v>
      </c>
      <c r="K186" t="s">
        <v>1455</v>
      </c>
      <c r="L186" t="s">
        <v>1431</v>
      </c>
    </row>
    <row r="187" spans="1:12" hidden="1" x14ac:dyDescent="0.35">
      <c r="A187" t="s">
        <v>1437</v>
      </c>
      <c r="B187">
        <v>2025</v>
      </c>
      <c r="C187" t="s">
        <v>1484</v>
      </c>
      <c r="D187" t="s">
        <v>1152</v>
      </c>
      <c r="E187" t="s">
        <v>1428</v>
      </c>
      <c r="F187" t="s">
        <v>373</v>
      </c>
      <c r="G187" s="26">
        <v>36460</v>
      </c>
      <c r="H187">
        <v>128</v>
      </c>
      <c r="I187">
        <v>71.7</v>
      </c>
      <c r="J187">
        <v>45.9</v>
      </c>
      <c r="K187" t="s">
        <v>1438</v>
      </c>
      <c r="L187" t="s">
        <v>1439</v>
      </c>
    </row>
    <row r="188" spans="1:12" hidden="1" x14ac:dyDescent="0.35">
      <c r="A188" t="s">
        <v>1437</v>
      </c>
      <c r="B188">
        <v>2030</v>
      </c>
      <c r="C188" t="s">
        <v>1484</v>
      </c>
      <c r="D188" t="s">
        <v>1152</v>
      </c>
      <c r="E188" t="s">
        <v>1428</v>
      </c>
      <c r="F188" t="s">
        <v>373</v>
      </c>
      <c r="G188" s="26">
        <v>36460</v>
      </c>
      <c r="H188">
        <v>128</v>
      </c>
      <c r="I188">
        <v>71.7</v>
      </c>
      <c r="J188">
        <v>45.9</v>
      </c>
      <c r="K188" t="s">
        <v>1455</v>
      </c>
      <c r="L188" t="s">
        <v>1431</v>
      </c>
    </row>
    <row r="189" spans="1:12" hidden="1" x14ac:dyDescent="0.35">
      <c r="A189" t="s">
        <v>1437</v>
      </c>
      <c r="B189">
        <v>2030</v>
      </c>
      <c r="C189" t="s">
        <v>1484</v>
      </c>
      <c r="D189" t="s">
        <v>1152</v>
      </c>
      <c r="E189" t="s">
        <v>1428</v>
      </c>
      <c r="F189" t="s">
        <v>373</v>
      </c>
      <c r="G189" s="26">
        <v>36460</v>
      </c>
      <c r="H189">
        <v>128</v>
      </c>
      <c r="I189">
        <v>71.7</v>
      </c>
      <c r="J189">
        <v>45.9</v>
      </c>
      <c r="K189" t="s">
        <v>1438</v>
      </c>
      <c r="L189" t="s">
        <v>1439</v>
      </c>
    </row>
    <row r="190" spans="1:12" hidden="1" x14ac:dyDescent="0.35">
      <c r="A190" t="s">
        <v>1437</v>
      </c>
      <c r="B190">
        <v>2035</v>
      </c>
      <c r="C190" t="s">
        <v>1484</v>
      </c>
      <c r="D190" t="s">
        <v>1152</v>
      </c>
      <c r="E190" t="s">
        <v>1428</v>
      </c>
      <c r="F190" t="s">
        <v>373</v>
      </c>
      <c r="G190" s="26">
        <v>36460</v>
      </c>
      <c r="H190">
        <v>128</v>
      </c>
      <c r="I190">
        <v>71.7</v>
      </c>
      <c r="J190">
        <v>45.9</v>
      </c>
      <c r="K190" t="s">
        <v>1455</v>
      </c>
      <c r="L190" t="s">
        <v>1431</v>
      </c>
    </row>
    <row r="191" spans="1:12" hidden="1" x14ac:dyDescent="0.35">
      <c r="A191" t="s">
        <v>1437</v>
      </c>
      <c r="B191">
        <v>2035</v>
      </c>
      <c r="C191" t="s">
        <v>1484</v>
      </c>
      <c r="D191" t="s">
        <v>1152</v>
      </c>
      <c r="E191" t="s">
        <v>1428</v>
      </c>
      <c r="F191" t="s">
        <v>373</v>
      </c>
      <c r="G191" s="26">
        <v>36460</v>
      </c>
      <c r="H191">
        <v>128</v>
      </c>
      <c r="I191">
        <v>71.7</v>
      </c>
      <c r="J191">
        <v>45.9</v>
      </c>
      <c r="K191" t="s">
        <v>1438</v>
      </c>
      <c r="L191" t="s">
        <v>1439</v>
      </c>
    </row>
    <row r="192" spans="1:12" hidden="1" x14ac:dyDescent="0.35">
      <c r="A192" t="s">
        <v>1437</v>
      </c>
      <c r="B192">
        <v>2040</v>
      </c>
      <c r="C192" t="s">
        <v>1484</v>
      </c>
      <c r="D192" t="s">
        <v>1152</v>
      </c>
      <c r="E192" t="s">
        <v>1428</v>
      </c>
      <c r="F192" t="s">
        <v>373</v>
      </c>
      <c r="G192" s="26">
        <v>36460</v>
      </c>
      <c r="H192">
        <v>128</v>
      </c>
      <c r="I192">
        <v>71.7</v>
      </c>
      <c r="J192">
        <v>45.9</v>
      </c>
      <c r="K192" t="s">
        <v>1455</v>
      </c>
      <c r="L192" t="s">
        <v>1431</v>
      </c>
    </row>
    <row r="193" spans="1:12" hidden="1" x14ac:dyDescent="0.35">
      <c r="A193" t="s">
        <v>1437</v>
      </c>
      <c r="B193">
        <v>2040</v>
      </c>
      <c r="C193" t="s">
        <v>1484</v>
      </c>
      <c r="D193" t="s">
        <v>1152</v>
      </c>
      <c r="E193" t="s">
        <v>1428</v>
      </c>
      <c r="F193" t="s">
        <v>373</v>
      </c>
      <c r="G193" s="26">
        <v>36460</v>
      </c>
      <c r="H193">
        <v>128</v>
      </c>
      <c r="I193">
        <v>71.7</v>
      </c>
      <c r="J193">
        <v>45.9</v>
      </c>
      <c r="K193" t="s">
        <v>1438</v>
      </c>
      <c r="L193" t="s">
        <v>1439</v>
      </c>
    </row>
    <row r="194" spans="1:12" hidden="1" x14ac:dyDescent="0.35">
      <c r="A194" t="s">
        <v>1437</v>
      </c>
      <c r="B194">
        <v>2045</v>
      </c>
      <c r="C194" t="s">
        <v>1484</v>
      </c>
      <c r="D194" t="s">
        <v>1152</v>
      </c>
      <c r="E194" t="s">
        <v>1428</v>
      </c>
      <c r="F194" t="s">
        <v>373</v>
      </c>
      <c r="G194" s="26">
        <v>36460</v>
      </c>
      <c r="H194">
        <v>128</v>
      </c>
      <c r="I194">
        <v>71.7</v>
      </c>
      <c r="J194">
        <v>45.9</v>
      </c>
      <c r="K194" t="s">
        <v>1455</v>
      </c>
      <c r="L194" t="s">
        <v>1431</v>
      </c>
    </row>
    <row r="195" spans="1:12" hidden="1" x14ac:dyDescent="0.35">
      <c r="A195" t="s">
        <v>1437</v>
      </c>
      <c r="B195">
        <v>2045</v>
      </c>
      <c r="C195" t="s">
        <v>1484</v>
      </c>
      <c r="D195" t="s">
        <v>1152</v>
      </c>
      <c r="E195" t="s">
        <v>1428</v>
      </c>
      <c r="F195" t="s">
        <v>373</v>
      </c>
      <c r="G195" s="26">
        <v>36460</v>
      </c>
      <c r="H195">
        <v>128</v>
      </c>
      <c r="I195">
        <v>71.7</v>
      </c>
      <c r="J195">
        <v>45.9</v>
      </c>
      <c r="K195" t="s">
        <v>1438</v>
      </c>
      <c r="L195" t="s">
        <v>1439</v>
      </c>
    </row>
    <row r="196" spans="1:12" hidden="1" x14ac:dyDescent="0.35">
      <c r="A196" t="s">
        <v>1437</v>
      </c>
      <c r="B196">
        <v>2050</v>
      </c>
      <c r="C196" t="s">
        <v>1484</v>
      </c>
      <c r="D196" t="s">
        <v>1152</v>
      </c>
      <c r="E196" t="s">
        <v>1428</v>
      </c>
      <c r="F196" t="s">
        <v>373</v>
      </c>
      <c r="G196" s="26">
        <v>36460</v>
      </c>
      <c r="H196">
        <v>128</v>
      </c>
      <c r="I196">
        <v>71.7</v>
      </c>
      <c r="J196">
        <v>45.9</v>
      </c>
      <c r="K196" t="s">
        <v>1455</v>
      </c>
      <c r="L196" t="s">
        <v>1431</v>
      </c>
    </row>
    <row r="197" spans="1:12" hidden="1" x14ac:dyDescent="0.35">
      <c r="A197" t="s">
        <v>1437</v>
      </c>
      <c r="B197">
        <v>2050</v>
      </c>
      <c r="C197" t="s">
        <v>1484</v>
      </c>
      <c r="D197" t="s">
        <v>1152</v>
      </c>
      <c r="E197" t="s">
        <v>1428</v>
      </c>
      <c r="F197" t="s">
        <v>373</v>
      </c>
      <c r="G197" s="26">
        <v>36460</v>
      </c>
      <c r="H197">
        <v>128</v>
      </c>
      <c r="I197">
        <v>71.7</v>
      </c>
      <c r="J197">
        <v>45.9</v>
      </c>
      <c r="K197" t="s">
        <v>1438</v>
      </c>
      <c r="L197" t="s">
        <v>1439</v>
      </c>
    </row>
    <row r="198" spans="1:12" hidden="1" x14ac:dyDescent="0.35">
      <c r="A198" t="s">
        <v>1440</v>
      </c>
      <c r="B198">
        <v>2020</v>
      </c>
      <c r="C198" t="s">
        <v>1484</v>
      </c>
      <c r="D198" t="s">
        <v>1152</v>
      </c>
      <c r="E198" t="s">
        <v>1428</v>
      </c>
      <c r="F198" t="s">
        <v>373</v>
      </c>
      <c r="G198" s="26">
        <v>36460</v>
      </c>
      <c r="H198">
        <v>128</v>
      </c>
      <c r="I198">
        <v>71.7</v>
      </c>
      <c r="J198">
        <v>45.9</v>
      </c>
      <c r="K198" t="s">
        <v>1455</v>
      </c>
      <c r="L198" t="s">
        <v>1431</v>
      </c>
    </row>
    <row r="199" spans="1:12" hidden="1" x14ac:dyDescent="0.35">
      <c r="A199" t="s">
        <v>1440</v>
      </c>
      <c r="B199">
        <v>2020</v>
      </c>
      <c r="C199" t="s">
        <v>1484</v>
      </c>
      <c r="D199" t="s">
        <v>1152</v>
      </c>
      <c r="E199" t="s">
        <v>1428</v>
      </c>
      <c r="F199" t="s">
        <v>373</v>
      </c>
      <c r="G199" s="26">
        <v>36460</v>
      </c>
      <c r="H199">
        <v>128</v>
      </c>
      <c r="I199">
        <v>71.7</v>
      </c>
      <c r="J199">
        <v>45.9</v>
      </c>
      <c r="K199" t="s">
        <v>1438</v>
      </c>
      <c r="L199" t="s">
        <v>1431</v>
      </c>
    </row>
    <row r="200" spans="1:12" hidden="1" x14ac:dyDescent="0.35">
      <c r="A200" t="s">
        <v>1440</v>
      </c>
      <c r="B200">
        <v>2025</v>
      </c>
      <c r="C200" t="s">
        <v>1484</v>
      </c>
      <c r="D200" t="s">
        <v>1152</v>
      </c>
      <c r="E200" t="s">
        <v>1428</v>
      </c>
      <c r="F200" t="s">
        <v>373</v>
      </c>
      <c r="G200" s="26">
        <v>36060</v>
      </c>
      <c r="H200">
        <v>147</v>
      </c>
      <c r="I200">
        <v>75.2</v>
      </c>
      <c r="J200">
        <v>49.7</v>
      </c>
      <c r="K200" t="s">
        <v>1456</v>
      </c>
      <c r="L200" t="s">
        <v>1431</v>
      </c>
    </row>
    <row r="201" spans="1:12" hidden="1" x14ac:dyDescent="0.35">
      <c r="A201" t="s">
        <v>1440</v>
      </c>
      <c r="B201">
        <v>2025</v>
      </c>
      <c r="C201" t="s">
        <v>1484</v>
      </c>
      <c r="D201" t="s">
        <v>1152</v>
      </c>
      <c r="E201" t="s">
        <v>1428</v>
      </c>
      <c r="F201" t="s">
        <v>373</v>
      </c>
      <c r="G201" s="26">
        <v>36060</v>
      </c>
      <c r="H201">
        <v>147</v>
      </c>
      <c r="I201">
        <v>75.2</v>
      </c>
      <c r="J201">
        <v>49.7</v>
      </c>
      <c r="K201" t="s">
        <v>1441</v>
      </c>
      <c r="L201" t="s">
        <v>1431</v>
      </c>
    </row>
    <row r="202" spans="1:12" hidden="1" x14ac:dyDescent="0.35">
      <c r="A202" t="s">
        <v>1440</v>
      </c>
      <c r="B202">
        <v>2030</v>
      </c>
      <c r="C202" t="s">
        <v>1484</v>
      </c>
      <c r="D202" t="s">
        <v>1152</v>
      </c>
      <c r="E202" t="s">
        <v>1428</v>
      </c>
      <c r="F202" t="s">
        <v>373</v>
      </c>
      <c r="G202" s="26">
        <v>32840</v>
      </c>
      <c r="H202">
        <v>152</v>
      </c>
      <c r="I202">
        <v>85.6</v>
      </c>
      <c r="J202">
        <v>54.8</v>
      </c>
      <c r="K202" t="s">
        <v>1457</v>
      </c>
      <c r="L202" t="s">
        <v>1431</v>
      </c>
    </row>
    <row r="203" spans="1:12" hidden="1" x14ac:dyDescent="0.35">
      <c r="A203" t="s">
        <v>1440</v>
      </c>
      <c r="B203">
        <v>2030</v>
      </c>
      <c r="C203" t="s">
        <v>1484</v>
      </c>
      <c r="D203" t="s">
        <v>1152</v>
      </c>
      <c r="E203" t="s">
        <v>1428</v>
      </c>
      <c r="F203" t="s">
        <v>373</v>
      </c>
      <c r="G203" s="26">
        <v>32840</v>
      </c>
      <c r="H203">
        <v>152</v>
      </c>
      <c r="I203">
        <v>85.6</v>
      </c>
      <c r="J203">
        <v>54.8</v>
      </c>
      <c r="K203" t="s">
        <v>1442</v>
      </c>
      <c r="L203" t="s">
        <v>1431</v>
      </c>
    </row>
    <row r="204" spans="1:12" hidden="1" x14ac:dyDescent="0.35">
      <c r="A204" t="s">
        <v>1440</v>
      </c>
      <c r="B204">
        <v>2035</v>
      </c>
      <c r="C204" t="s">
        <v>1484</v>
      </c>
      <c r="D204" t="s">
        <v>1152</v>
      </c>
      <c r="E204" t="s">
        <v>1428</v>
      </c>
      <c r="F204" t="s">
        <v>373</v>
      </c>
      <c r="G204" s="26">
        <v>31490</v>
      </c>
      <c r="H204">
        <v>172</v>
      </c>
      <c r="I204">
        <v>90.4</v>
      </c>
      <c r="J204">
        <v>59.2</v>
      </c>
      <c r="K204" t="s">
        <v>1458</v>
      </c>
      <c r="L204" t="s">
        <v>1431</v>
      </c>
    </row>
    <row r="205" spans="1:12" hidden="1" x14ac:dyDescent="0.35">
      <c r="A205" t="s">
        <v>1440</v>
      </c>
      <c r="B205">
        <v>2035</v>
      </c>
      <c r="C205" t="s">
        <v>1484</v>
      </c>
      <c r="D205" t="s">
        <v>1152</v>
      </c>
      <c r="E205" t="s">
        <v>1428</v>
      </c>
      <c r="F205" t="s">
        <v>373</v>
      </c>
      <c r="G205" s="26">
        <v>31490</v>
      </c>
      <c r="H205">
        <v>172</v>
      </c>
      <c r="I205">
        <v>90.4</v>
      </c>
      <c r="J205">
        <v>59.2</v>
      </c>
      <c r="K205" t="s">
        <v>1443</v>
      </c>
      <c r="L205" t="s">
        <v>1431</v>
      </c>
    </row>
    <row r="206" spans="1:12" hidden="1" x14ac:dyDescent="0.35">
      <c r="A206" t="s">
        <v>1440</v>
      </c>
      <c r="B206">
        <v>2040</v>
      </c>
      <c r="C206" t="s">
        <v>1484</v>
      </c>
      <c r="D206" t="s">
        <v>1152</v>
      </c>
      <c r="E206" t="s">
        <v>1428</v>
      </c>
      <c r="F206" t="s">
        <v>373</v>
      </c>
      <c r="G206" s="26">
        <v>30810</v>
      </c>
      <c r="H206">
        <v>179</v>
      </c>
      <c r="I206">
        <v>94.3</v>
      </c>
      <c r="J206">
        <v>61.8</v>
      </c>
      <c r="K206" t="s">
        <v>1435</v>
      </c>
      <c r="L206" t="s">
        <v>1431</v>
      </c>
    </row>
    <row r="207" spans="1:12" hidden="1" x14ac:dyDescent="0.35">
      <c r="A207" t="s">
        <v>1440</v>
      </c>
      <c r="B207">
        <v>2040</v>
      </c>
      <c r="C207" t="s">
        <v>1484</v>
      </c>
      <c r="D207" t="s">
        <v>1152</v>
      </c>
      <c r="E207" t="s">
        <v>1428</v>
      </c>
      <c r="F207" t="s">
        <v>373</v>
      </c>
      <c r="G207" s="26">
        <v>30810</v>
      </c>
      <c r="H207">
        <v>179</v>
      </c>
      <c r="I207">
        <v>94.3</v>
      </c>
      <c r="J207">
        <v>61.8</v>
      </c>
      <c r="K207" t="s">
        <v>1435</v>
      </c>
      <c r="L207" t="s">
        <v>1431</v>
      </c>
    </row>
    <row r="208" spans="1:12" hidden="1" x14ac:dyDescent="0.35">
      <c r="A208" t="s">
        <v>1440</v>
      </c>
      <c r="B208">
        <v>2045</v>
      </c>
      <c r="C208" t="s">
        <v>1484</v>
      </c>
      <c r="D208" t="s">
        <v>1152</v>
      </c>
      <c r="E208" t="s">
        <v>1428</v>
      </c>
      <c r="F208" t="s">
        <v>373</v>
      </c>
      <c r="G208" s="26">
        <v>30130</v>
      </c>
      <c r="H208">
        <v>187</v>
      </c>
      <c r="I208">
        <v>98.2</v>
      </c>
      <c r="J208">
        <v>64.400000000000006</v>
      </c>
      <c r="K208" t="s">
        <v>1435</v>
      </c>
      <c r="L208" t="s">
        <v>1431</v>
      </c>
    </row>
    <row r="209" spans="1:12" hidden="1" x14ac:dyDescent="0.35">
      <c r="A209" t="s">
        <v>1440</v>
      </c>
      <c r="B209">
        <v>2045</v>
      </c>
      <c r="C209" t="s">
        <v>1484</v>
      </c>
      <c r="D209" t="s">
        <v>1152</v>
      </c>
      <c r="E209" t="s">
        <v>1428</v>
      </c>
      <c r="F209" t="s">
        <v>373</v>
      </c>
      <c r="G209" s="26">
        <v>30130</v>
      </c>
      <c r="H209">
        <v>187</v>
      </c>
      <c r="I209">
        <v>98.2</v>
      </c>
      <c r="J209">
        <v>64.400000000000006</v>
      </c>
      <c r="K209" t="s">
        <v>1435</v>
      </c>
      <c r="L209" t="s">
        <v>1431</v>
      </c>
    </row>
    <row r="210" spans="1:12" hidden="1" x14ac:dyDescent="0.35">
      <c r="A210" t="s">
        <v>1440</v>
      </c>
      <c r="B210">
        <v>2050</v>
      </c>
      <c r="C210" t="s">
        <v>1484</v>
      </c>
      <c r="D210" t="s">
        <v>1152</v>
      </c>
      <c r="E210" t="s">
        <v>1428</v>
      </c>
      <c r="F210" t="s">
        <v>373</v>
      </c>
      <c r="G210" s="26">
        <v>29450</v>
      </c>
      <c r="H210">
        <v>195</v>
      </c>
      <c r="I210">
        <v>102</v>
      </c>
      <c r="J210">
        <v>66.900000000000006</v>
      </c>
      <c r="K210" t="s">
        <v>1459</v>
      </c>
      <c r="L210" t="s">
        <v>1431</v>
      </c>
    </row>
    <row r="211" spans="1:12" hidden="1" x14ac:dyDescent="0.35">
      <c r="A211" t="s">
        <v>1440</v>
      </c>
      <c r="B211">
        <v>2050</v>
      </c>
      <c r="C211" t="s">
        <v>1484</v>
      </c>
      <c r="D211" t="s">
        <v>1152</v>
      </c>
      <c r="E211" t="s">
        <v>1428</v>
      </c>
      <c r="F211" t="s">
        <v>373</v>
      </c>
      <c r="G211" s="26">
        <v>29450</v>
      </c>
      <c r="H211">
        <v>195</v>
      </c>
      <c r="I211">
        <v>102</v>
      </c>
      <c r="J211">
        <v>66.900000000000006</v>
      </c>
      <c r="K211" t="s">
        <v>1444</v>
      </c>
      <c r="L211" t="s">
        <v>1431</v>
      </c>
    </row>
    <row r="212" spans="1:12" hidden="1" x14ac:dyDescent="0.35">
      <c r="A212" t="s">
        <v>1425</v>
      </c>
      <c r="B212">
        <v>2020</v>
      </c>
      <c r="C212" t="s">
        <v>1485</v>
      </c>
      <c r="D212" t="s">
        <v>1152</v>
      </c>
      <c r="E212" t="s">
        <v>1428</v>
      </c>
      <c r="F212" t="s">
        <v>373</v>
      </c>
      <c r="G212" s="26">
        <v>45660</v>
      </c>
      <c r="H212">
        <v>86.9</v>
      </c>
      <c r="I212">
        <v>160</v>
      </c>
      <c r="J212">
        <v>56.3</v>
      </c>
      <c r="K212" t="s">
        <v>1449</v>
      </c>
      <c r="L212" t="s">
        <v>1431</v>
      </c>
    </row>
    <row r="213" spans="1:12" hidden="1" x14ac:dyDescent="0.35">
      <c r="A213" t="s">
        <v>1425</v>
      </c>
      <c r="B213">
        <v>2020</v>
      </c>
      <c r="C213" t="s">
        <v>1485</v>
      </c>
      <c r="D213" t="s">
        <v>1152</v>
      </c>
      <c r="E213" t="s">
        <v>1428</v>
      </c>
      <c r="F213" t="s">
        <v>373</v>
      </c>
      <c r="G213" s="26">
        <v>45660</v>
      </c>
      <c r="H213">
        <v>86.9</v>
      </c>
      <c r="I213">
        <v>160</v>
      </c>
      <c r="J213">
        <v>56.3</v>
      </c>
      <c r="K213" t="s">
        <v>1430</v>
      </c>
      <c r="L213" t="s">
        <v>1431</v>
      </c>
    </row>
    <row r="214" spans="1:12" hidden="1" x14ac:dyDescent="0.35">
      <c r="A214" t="s">
        <v>1425</v>
      </c>
      <c r="B214">
        <v>2025</v>
      </c>
      <c r="C214" t="s">
        <v>1485</v>
      </c>
      <c r="D214" t="s">
        <v>1152</v>
      </c>
      <c r="E214" t="s">
        <v>1428</v>
      </c>
      <c r="F214" t="s">
        <v>373</v>
      </c>
      <c r="G214" s="26">
        <v>36050</v>
      </c>
      <c r="H214">
        <v>117</v>
      </c>
      <c r="I214">
        <v>230</v>
      </c>
      <c r="J214">
        <v>77.400000000000006</v>
      </c>
      <c r="K214" t="s">
        <v>1450</v>
      </c>
      <c r="L214" t="s">
        <v>1431</v>
      </c>
    </row>
    <row r="215" spans="1:12" hidden="1" x14ac:dyDescent="0.35">
      <c r="A215" t="s">
        <v>1425</v>
      </c>
      <c r="B215">
        <v>2025</v>
      </c>
      <c r="C215" t="s">
        <v>1485</v>
      </c>
      <c r="D215" t="s">
        <v>1152</v>
      </c>
      <c r="E215" t="s">
        <v>1428</v>
      </c>
      <c r="F215" t="s">
        <v>373</v>
      </c>
      <c r="G215" s="26">
        <v>36050</v>
      </c>
      <c r="H215">
        <v>117</v>
      </c>
      <c r="I215">
        <v>230</v>
      </c>
      <c r="J215">
        <v>77.400000000000006</v>
      </c>
      <c r="K215" t="s">
        <v>1432</v>
      </c>
      <c r="L215" t="s">
        <v>1431</v>
      </c>
    </row>
    <row r="216" spans="1:12" hidden="1" x14ac:dyDescent="0.35">
      <c r="A216" t="s">
        <v>1425</v>
      </c>
      <c r="B216">
        <v>2030</v>
      </c>
      <c r="C216" t="s">
        <v>1485</v>
      </c>
      <c r="D216" t="s">
        <v>1152</v>
      </c>
      <c r="E216" t="s">
        <v>1428</v>
      </c>
      <c r="F216" t="s">
        <v>373</v>
      </c>
      <c r="G216" s="26">
        <v>34450</v>
      </c>
      <c r="H216">
        <v>126</v>
      </c>
      <c r="I216">
        <v>252</v>
      </c>
      <c r="J216">
        <v>83.9</v>
      </c>
      <c r="K216" t="s">
        <v>1451</v>
      </c>
      <c r="L216" t="s">
        <v>1431</v>
      </c>
    </row>
    <row r="217" spans="1:12" hidden="1" x14ac:dyDescent="0.35">
      <c r="A217" t="s">
        <v>1425</v>
      </c>
      <c r="B217">
        <v>2030</v>
      </c>
      <c r="C217" t="s">
        <v>1485</v>
      </c>
      <c r="D217" t="s">
        <v>1152</v>
      </c>
      <c r="E217" t="s">
        <v>1428</v>
      </c>
      <c r="F217" t="s">
        <v>373</v>
      </c>
      <c r="G217" s="26">
        <v>34450</v>
      </c>
      <c r="H217">
        <v>126</v>
      </c>
      <c r="I217">
        <v>252</v>
      </c>
      <c r="J217">
        <v>83.9</v>
      </c>
      <c r="K217" t="s">
        <v>1433</v>
      </c>
      <c r="L217" t="s">
        <v>1431</v>
      </c>
    </row>
    <row r="218" spans="1:12" hidden="1" x14ac:dyDescent="0.35">
      <c r="A218" t="s">
        <v>1425</v>
      </c>
      <c r="B218">
        <v>2035</v>
      </c>
      <c r="C218" t="s">
        <v>1485</v>
      </c>
      <c r="D218" t="s">
        <v>1152</v>
      </c>
      <c r="E218" t="s">
        <v>1428</v>
      </c>
      <c r="F218" t="s">
        <v>373</v>
      </c>
      <c r="G218" s="26">
        <v>33900</v>
      </c>
      <c r="H218">
        <v>142</v>
      </c>
      <c r="I218">
        <v>285</v>
      </c>
      <c r="J218">
        <v>94.6</v>
      </c>
      <c r="K218" t="s">
        <v>1452</v>
      </c>
      <c r="L218" t="s">
        <v>1431</v>
      </c>
    </row>
    <row r="219" spans="1:12" hidden="1" x14ac:dyDescent="0.35">
      <c r="A219" t="s">
        <v>1425</v>
      </c>
      <c r="B219">
        <v>2035</v>
      </c>
      <c r="C219" t="s">
        <v>1485</v>
      </c>
      <c r="D219" t="s">
        <v>1152</v>
      </c>
      <c r="E219" t="s">
        <v>1428</v>
      </c>
      <c r="F219" t="s">
        <v>373</v>
      </c>
      <c r="G219" s="26">
        <v>33900</v>
      </c>
      <c r="H219">
        <v>142</v>
      </c>
      <c r="I219">
        <v>285</v>
      </c>
      <c r="J219">
        <v>94.6</v>
      </c>
      <c r="K219" t="s">
        <v>1434</v>
      </c>
      <c r="L219" t="s">
        <v>1431</v>
      </c>
    </row>
    <row r="220" spans="1:12" hidden="1" x14ac:dyDescent="0.35">
      <c r="A220" t="s">
        <v>1425</v>
      </c>
      <c r="B220">
        <v>2040</v>
      </c>
      <c r="C220" t="s">
        <v>1485</v>
      </c>
      <c r="D220" t="s">
        <v>1152</v>
      </c>
      <c r="E220" t="s">
        <v>1428</v>
      </c>
      <c r="F220" t="s">
        <v>373</v>
      </c>
      <c r="G220" s="26">
        <v>33190</v>
      </c>
      <c r="H220">
        <v>148</v>
      </c>
      <c r="I220">
        <v>294</v>
      </c>
      <c r="J220">
        <v>98.4</v>
      </c>
      <c r="K220" t="s">
        <v>1435</v>
      </c>
      <c r="L220" t="s">
        <v>1431</v>
      </c>
    </row>
    <row r="221" spans="1:12" hidden="1" x14ac:dyDescent="0.35">
      <c r="A221" t="s">
        <v>1425</v>
      </c>
      <c r="B221">
        <v>2040</v>
      </c>
      <c r="C221" t="s">
        <v>1485</v>
      </c>
      <c r="D221" t="s">
        <v>1152</v>
      </c>
      <c r="E221" t="s">
        <v>1428</v>
      </c>
      <c r="F221" t="s">
        <v>373</v>
      </c>
      <c r="G221" s="26">
        <v>33190</v>
      </c>
      <c r="H221">
        <v>148</v>
      </c>
      <c r="I221">
        <v>294</v>
      </c>
      <c r="J221">
        <v>98.4</v>
      </c>
      <c r="K221" t="s">
        <v>1435</v>
      </c>
      <c r="L221" t="s">
        <v>1431</v>
      </c>
    </row>
    <row r="222" spans="1:12" hidden="1" x14ac:dyDescent="0.35">
      <c r="A222" t="s">
        <v>1425</v>
      </c>
      <c r="B222">
        <v>2045</v>
      </c>
      <c r="C222" t="s">
        <v>1485</v>
      </c>
      <c r="D222" t="s">
        <v>1152</v>
      </c>
      <c r="E222" t="s">
        <v>1428</v>
      </c>
      <c r="F222" t="s">
        <v>373</v>
      </c>
      <c r="G222" s="26">
        <v>32480</v>
      </c>
      <c r="H222">
        <v>154</v>
      </c>
      <c r="I222">
        <v>304</v>
      </c>
      <c r="J222">
        <v>102</v>
      </c>
      <c r="K222" t="s">
        <v>1435</v>
      </c>
      <c r="L222" t="s">
        <v>1431</v>
      </c>
    </row>
    <row r="223" spans="1:12" hidden="1" x14ac:dyDescent="0.35">
      <c r="A223" t="s">
        <v>1425</v>
      </c>
      <c r="B223">
        <v>2045</v>
      </c>
      <c r="C223" t="s">
        <v>1485</v>
      </c>
      <c r="D223" t="s">
        <v>1152</v>
      </c>
      <c r="E223" t="s">
        <v>1428</v>
      </c>
      <c r="F223" t="s">
        <v>373</v>
      </c>
      <c r="G223" s="26">
        <v>32480</v>
      </c>
      <c r="H223">
        <v>154</v>
      </c>
      <c r="I223">
        <v>304</v>
      </c>
      <c r="J223">
        <v>102</v>
      </c>
      <c r="K223" t="s">
        <v>1435</v>
      </c>
      <c r="L223" t="s">
        <v>1431</v>
      </c>
    </row>
    <row r="224" spans="1:12" hidden="1" x14ac:dyDescent="0.35">
      <c r="A224" t="s">
        <v>1425</v>
      </c>
      <c r="B224">
        <v>2050</v>
      </c>
      <c r="C224" t="s">
        <v>1485</v>
      </c>
      <c r="D224" t="s">
        <v>1152</v>
      </c>
      <c r="E224" t="s">
        <v>1428</v>
      </c>
      <c r="F224" t="s">
        <v>373</v>
      </c>
      <c r="G224" s="26">
        <v>31780</v>
      </c>
      <c r="H224">
        <v>161</v>
      </c>
      <c r="I224">
        <v>313</v>
      </c>
      <c r="J224">
        <v>106</v>
      </c>
      <c r="K224" t="s">
        <v>1453</v>
      </c>
      <c r="L224" t="s">
        <v>1431</v>
      </c>
    </row>
    <row r="225" spans="1:12" hidden="1" x14ac:dyDescent="0.35">
      <c r="A225" t="s">
        <v>1425</v>
      </c>
      <c r="B225">
        <v>2050</v>
      </c>
      <c r="C225" t="s">
        <v>1485</v>
      </c>
      <c r="D225" t="s">
        <v>1152</v>
      </c>
      <c r="E225" t="s">
        <v>1428</v>
      </c>
      <c r="F225" t="s">
        <v>373</v>
      </c>
      <c r="G225" s="26">
        <v>31780</v>
      </c>
      <c r="H225">
        <v>161</v>
      </c>
      <c r="I225">
        <v>313</v>
      </c>
      <c r="J225">
        <v>106</v>
      </c>
      <c r="K225" t="s">
        <v>1436</v>
      </c>
      <c r="L225" t="s">
        <v>1431</v>
      </c>
    </row>
    <row r="226" spans="1:12" hidden="1" x14ac:dyDescent="0.35">
      <c r="A226" t="s">
        <v>1437</v>
      </c>
      <c r="B226">
        <v>2020</v>
      </c>
      <c r="C226" t="s">
        <v>1485</v>
      </c>
      <c r="D226" t="s">
        <v>1152</v>
      </c>
      <c r="E226" t="s">
        <v>1428</v>
      </c>
      <c r="F226" t="s">
        <v>373</v>
      </c>
      <c r="G226" s="26">
        <v>45660</v>
      </c>
      <c r="H226">
        <v>86.9</v>
      </c>
      <c r="I226">
        <v>160</v>
      </c>
      <c r="J226">
        <v>56.3</v>
      </c>
      <c r="K226" t="s">
        <v>1455</v>
      </c>
      <c r="L226" t="s">
        <v>1431</v>
      </c>
    </row>
    <row r="227" spans="1:12" hidden="1" x14ac:dyDescent="0.35">
      <c r="A227" t="s">
        <v>1437</v>
      </c>
      <c r="B227">
        <v>2020</v>
      </c>
      <c r="C227" t="s">
        <v>1485</v>
      </c>
      <c r="D227" t="s">
        <v>1152</v>
      </c>
      <c r="E227" t="s">
        <v>1428</v>
      </c>
      <c r="F227" t="s">
        <v>373</v>
      </c>
      <c r="G227" s="26">
        <v>45660</v>
      </c>
      <c r="H227">
        <v>86.9</v>
      </c>
      <c r="I227">
        <v>160</v>
      </c>
      <c r="J227">
        <v>56.3</v>
      </c>
      <c r="K227" t="s">
        <v>1438</v>
      </c>
      <c r="L227" t="s">
        <v>1439</v>
      </c>
    </row>
    <row r="228" spans="1:12" hidden="1" x14ac:dyDescent="0.35">
      <c r="A228" t="s">
        <v>1437</v>
      </c>
      <c r="B228">
        <v>2025</v>
      </c>
      <c r="C228" t="s">
        <v>1485</v>
      </c>
      <c r="D228" t="s">
        <v>1152</v>
      </c>
      <c r="E228" t="s">
        <v>1428</v>
      </c>
      <c r="F228" t="s">
        <v>373</v>
      </c>
      <c r="G228" s="26">
        <v>45660</v>
      </c>
      <c r="H228">
        <v>86.9</v>
      </c>
      <c r="I228">
        <v>160</v>
      </c>
      <c r="J228">
        <v>56.3</v>
      </c>
      <c r="K228" t="s">
        <v>1455</v>
      </c>
      <c r="L228" t="s">
        <v>1431</v>
      </c>
    </row>
    <row r="229" spans="1:12" hidden="1" x14ac:dyDescent="0.35">
      <c r="A229" t="s">
        <v>1437</v>
      </c>
      <c r="B229">
        <v>2025</v>
      </c>
      <c r="C229" t="s">
        <v>1485</v>
      </c>
      <c r="D229" t="s">
        <v>1152</v>
      </c>
      <c r="E229" t="s">
        <v>1428</v>
      </c>
      <c r="F229" t="s">
        <v>373</v>
      </c>
      <c r="G229" s="26">
        <v>45660</v>
      </c>
      <c r="H229">
        <v>86.9</v>
      </c>
      <c r="I229">
        <v>160</v>
      </c>
      <c r="J229">
        <v>56.3</v>
      </c>
      <c r="K229" t="s">
        <v>1438</v>
      </c>
      <c r="L229" t="s">
        <v>1439</v>
      </c>
    </row>
    <row r="230" spans="1:12" hidden="1" x14ac:dyDescent="0.35">
      <c r="A230" t="s">
        <v>1437</v>
      </c>
      <c r="B230">
        <v>2030</v>
      </c>
      <c r="C230" t="s">
        <v>1485</v>
      </c>
      <c r="D230" t="s">
        <v>1152</v>
      </c>
      <c r="E230" t="s">
        <v>1428</v>
      </c>
      <c r="F230" t="s">
        <v>373</v>
      </c>
      <c r="G230" s="26">
        <v>45660</v>
      </c>
      <c r="H230">
        <v>86.9</v>
      </c>
      <c r="I230">
        <v>160</v>
      </c>
      <c r="J230">
        <v>56.3</v>
      </c>
      <c r="K230" t="s">
        <v>1455</v>
      </c>
      <c r="L230" t="s">
        <v>1431</v>
      </c>
    </row>
    <row r="231" spans="1:12" hidden="1" x14ac:dyDescent="0.35">
      <c r="A231" t="s">
        <v>1437</v>
      </c>
      <c r="B231">
        <v>2030</v>
      </c>
      <c r="C231" t="s">
        <v>1485</v>
      </c>
      <c r="D231" t="s">
        <v>1152</v>
      </c>
      <c r="E231" t="s">
        <v>1428</v>
      </c>
      <c r="F231" t="s">
        <v>373</v>
      </c>
      <c r="G231" s="26">
        <v>45660</v>
      </c>
      <c r="H231">
        <v>86.9</v>
      </c>
      <c r="I231">
        <v>160</v>
      </c>
      <c r="J231">
        <v>56.3</v>
      </c>
      <c r="K231" t="s">
        <v>1438</v>
      </c>
      <c r="L231" t="s">
        <v>1439</v>
      </c>
    </row>
    <row r="232" spans="1:12" hidden="1" x14ac:dyDescent="0.35">
      <c r="A232" t="s">
        <v>1437</v>
      </c>
      <c r="B232">
        <v>2035</v>
      </c>
      <c r="C232" t="s">
        <v>1485</v>
      </c>
      <c r="D232" t="s">
        <v>1152</v>
      </c>
      <c r="E232" t="s">
        <v>1428</v>
      </c>
      <c r="F232" t="s">
        <v>373</v>
      </c>
      <c r="G232" s="26">
        <v>45660</v>
      </c>
      <c r="H232">
        <v>86.9</v>
      </c>
      <c r="I232">
        <v>160</v>
      </c>
      <c r="J232">
        <v>56.3</v>
      </c>
      <c r="K232" t="s">
        <v>1455</v>
      </c>
      <c r="L232" t="s">
        <v>1431</v>
      </c>
    </row>
    <row r="233" spans="1:12" hidden="1" x14ac:dyDescent="0.35">
      <c r="A233" t="s">
        <v>1437</v>
      </c>
      <c r="B233">
        <v>2035</v>
      </c>
      <c r="C233" t="s">
        <v>1485</v>
      </c>
      <c r="D233" t="s">
        <v>1152</v>
      </c>
      <c r="E233" t="s">
        <v>1428</v>
      </c>
      <c r="F233" t="s">
        <v>373</v>
      </c>
      <c r="G233" s="26">
        <v>45660</v>
      </c>
      <c r="H233">
        <v>86.9</v>
      </c>
      <c r="I233">
        <v>160</v>
      </c>
      <c r="J233">
        <v>56.3</v>
      </c>
      <c r="K233" t="s">
        <v>1438</v>
      </c>
      <c r="L233" t="s">
        <v>1439</v>
      </c>
    </row>
    <row r="234" spans="1:12" hidden="1" x14ac:dyDescent="0.35">
      <c r="A234" t="s">
        <v>1437</v>
      </c>
      <c r="B234">
        <v>2040</v>
      </c>
      <c r="C234" t="s">
        <v>1485</v>
      </c>
      <c r="D234" t="s">
        <v>1152</v>
      </c>
      <c r="E234" t="s">
        <v>1428</v>
      </c>
      <c r="F234" t="s">
        <v>373</v>
      </c>
      <c r="G234" s="26">
        <v>45660</v>
      </c>
      <c r="H234">
        <v>86.9</v>
      </c>
      <c r="I234">
        <v>160</v>
      </c>
      <c r="J234">
        <v>56.3</v>
      </c>
      <c r="K234" t="s">
        <v>1455</v>
      </c>
      <c r="L234" t="s">
        <v>1431</v>
      </c>
    </row>
    <row r="235" spans="1:12" hidden="1" x14ac:dyDescent="0.35">
      <c r="A235" t="s">
        <v>1437</v>
      </c>
      <c r="B235">
        <v>2040</v>
      </c>
      <c r="C235" t="s">
        <v>1485</v>
      </c>
      <c r="D235" t="s">
        <v>1152</v>
      </c>
      <c r="E235" t="s">
        <v>1428</v>
      </c>
      <c r="F235" t="s">
        <v>373</v>
      </c>
      <c r="G235" s="26">
        <v>45660</v>
      </c>
      <c r="H235">
        <v>86.9</v>
      </c>
      <c r="I235">
        <v>160</v>
      </c>
      <c r="J235">
        <v>56.3</v>
      </c>
      <c r="K235" t="s">
        <v>1438</v>
      </c>
      <c r="L235" t="s">
        <v>1439</v>
      </c>
    </row>
    <row r="236" spans="1:12" hidden="1" x14ac:dyDescent="0.35">
      <c r="A236" t="s">
        <v>1437</v>
      </c>
      <c r="B236">
        <v>2045</v>
      </c>
      <c r="C236" t="s">
        <v>1485</v>
      </c>
      <c r="D236" t="s">
        <v>1152</v>
      </c>
      <c r="E236" t="s">
        <v>1428</v>
      </c>
      <c r="F236" t="s">
        <v>373</v>
      </c>
      <c r="G236" s="26">
        <v>45660</v>
      </c>
      <c r="H236">
        <v>86.9</v>
      </c>
      <c r="I236">
        <v>160</v>
      </c>
      <c r="J236">
        <v>56.3</v>
      </c>
      <c r="K236" t="s">
        <v>1455</v>
      </c>
      <c r="L236" t="s">
        <v>1431</v>
      </c>
    </row>
    <row r="237" spans="1:12" hidden="1" x14ac:dyDescent="0.35">
      <c r="A237" t="s">
        <v>1437</v>
      </c>
      <c r="B237">
        <v>2045</v>
      </c>
      <c r="C237" t="s">
        <v>1485</v>
      </c>
      <c r="D237" t="s">
        <v>1152</v>
      </c>
      <c r="E237" t="s">
        <v>1428</v>
      </c>
      <c r="F237" t="s">
        <v>373</v>
      </c>
      <c r="G237" s="26">
        <v>45660</v>
      </c>
      <c r="H237">
        <v>86.9</v>
      </c>
      <c r="I237">
        <v>160</v>
      </c>
      <c r="J237">
        <v>56.3</v>
      </c>
      <c r="K237" t="s">
        <v>1438</v>
      </c>
      <c r="L237" t="s">
        <v>1439</v>
      </c>
    </row>
    <row r="238" spans="1:12" hidden="1" x14ac:dyDescent="0.35">
      <c r="A238" t="s">
        <v>1437</v>
      </c>
      <c r="B238">
        <v>2050</v>
      </c>
      <c r="C238" t="s">
        <v>1485</v>
      </c>
      <c r="D238" t="s">
        <v>1152</v>
      </c>
      <c r="E238" t="s">
        <v>1428</v>
      </c>
      <c r="F238" t="s">
        <v>373</v>
      </c>
      <c r="G238" s="26">
        <v>45660</v>
      </c>
      <c r="H238">
        <v>86.9</v>
      </c>
      <c r="I238">
        <v>160</v>
      </c>
      <c r="J238">
        <v>56.3</v>
      </c>
      <c r="K238" t="s">
        <v>1455</v>
      </c>
      <c r="L238" t="s">
        <v>1431</v>
      </c>
    </row>
    <row r="239" spans="1:12" hidden="1" x14ac:dyDescent="0.35">
      <c r="A239" t="s">
        <v>1437</v>
      </c>
      <c r="B239">
        <v>2050</v>
      </c>
      <c r="C239" t="s">
        <v>1485</v>
      </c>
      <c r="D239" t="s">
        <v>1152</v>
      </c>
      <c r="E239" t="s">
        <v>1428</v>
      </c>
      <c r="F239" t="s">
        <v>373</v>
      </c>
      <c r="G239" s="26">
        <v>45660</v>
      </c>
      <c r="H239">
        <v>86.9</v>
      </c>
      <c r="I239">
        <v>160</v>
      </c>
      <c r="J239">
        <v>56.3</v>
      </c>
      <c r="K239" t="s">
        <v>1438</v>
      </c>
      <c r="L239" t="s">
        <v>1439</v>
      </c>
    </row>
    <row r="240" spans="1:12" hidden="1" x14ac:dyDescent="0.35">
      <c r="A240" t="s">
        <v>1440</v>
      </c>
      <c r="B240">
        <v>2020</v>
      </c>
      <c r="C240" t="s">
        <v>1485</v>
      </c>
      <c r="D240" t="s">
        <v>1152</v>
      </c>
      <c r="E240" t="s">
        <v>1428</v>
      </c>
      <c r="F240" t="s">
        <v>373</v>
      </c>
      <c r="G240" s="26">
        <v>45660</v>
      </c>
      <c r="H240">
        <v>86.9</v>
      </c>
      <c r="I240">
        <v>160</v>
      </c>
      <c r="J240">
        <v>56.3</v>
      </c>
      <c r="K240" t="s">
        <v>1455</v>
      </c>
      <c r="L240" t="s">
        <v>1431</v>
      </c>
    </row>
    <row r="241" spans="1:12" hidden="1" x14ac:dyDescent="0.35">
      <c r="A241" t="s">
        <v>1440</v>
      </c>
      <c r="B241">
        <v>2020</v>
      </c>
      <c r="C241" t="s">
        <v>1485</v>
      </c>
      <c r="D241" t="s">
        <v>1152</v>
      </c>
      <c r="E241" t="s">
        <v>1428</v>
      </c>
      <c r="F241" t="s">
        <v>373</v>
      </c>
      <c r="G241" s="26">
        <v>45660</v>
      </c>
      <c r="H241">
        <v>86.9</v>
      </c>
      <c r="I241">
        <v>160</v>
      </c>
      <c r="J241">
        <v>56.3</v>
      </c>
      <c r="K241" t="s">
        <v>1438</v>
      </c>
      <c r="L241" t="s">
        <v>1431</v>
      </c>
    </row>
    <row r="242" spans="1:12" hidden="1" x14ac:dyDescent="0.35">
      <c r="A242" t="s">
        <v>1440</v>
      </c>
      <c r="B242">
        <v>2025</v>
      </c>
      <c r="C242" t="s">
        <v>1485</v>
      </c>
      <c r="D242" t="s">
        <v>1152</v>
      </c>
      <c r="E242" t="s">
        <v>1428</v>
      </c>
      <c r="F242" t="s">
        <v>373</v>
      </c>
      <c r="G242" s="26">
        <v>41550</v>
      </c>
      <c r="H242">
        <v>101</v>
      </c>
      <c r="I242">
        <v>186</v>
      </c>
      <c r="J242">
        <v>65.3</v>
      </c>
      <c r="K242" t="s">
        <v>1456</v>
      </c>
      <c r="L242" t="s">
        <v>1431</v>
      </c>
    </row>
    <row r="243" spans="1:12" hidden="1" x14ac:dyDescent="0.35">
      <c r="A243" t="s">
        <v>1440</v>
      </c>
      <c r="B243">
        <v>2025</v>
      </c>
      <c r="C243" t="s">
        <v>1485</v>
      </c>
      <c r="D243" t="s">
        <v>1152</v>
      </c>
      <c r="E243" t="s">
        <v>1428</v>
      </c>
      <c r="F243" t="s">
        <v>373</v>
      </c>
      <c r="G243" s="26">
        <v>41550</v>
      </c>
      <c r="H243">
        <v>101</v>
      </c>
      <c r="I243">
        <v>186</v>
      </c>
      <c r="J243">
        <v>65.3</v>
      </c>
      <c r="K243" t="s">
        <v>1441</v>
      </c>
      <c r="L243" t="s">
        <v>1431</v>
      </c>
    </row>
    <row r="244" spans="1:12" hidden="1" x14ac:dyDescent="0.35">
      <c r="A244" t="s">
        <v>1440</v>
      </c>
      <c r="B244">
        <v>2030</v>
      </c>
      <c r="C244" t="s">
        <v>1485</v>
      </c>
      <c r="D244" t="s">
        <v>1152</v>
      </c>
      <c r="E244" t="s">
        <v>1428</v>
      </c>
      <c r="F244" t="s">
        <v>373</v>
      </c>
      <c r="G244" s="26">
        <v>36920</v>
      </c>
      <c r="H244">
        <v>105</v>
      </c>
      <c r="I244">
        <v>195</v>
      </c>
      <c r="J244">
        <v>68.099999999999994</v>
      </c>
      <c r="K244" t="s">
        <v>1457</v>
      </c>
      <c r="L244" t="s">
        <v>1431</v>
      </c>
    </row>
    <row r="245" spans="1:12" hidden="1" x14ac:dyDescent="0.35">
      <c r="A245" t="s">
        <v>1440</v>
      </c>
      <c r="B245">
        <v>2030</v>
      </c>
      <c r="C245" t="s">
        <v>1485</v>
      </c>
      <c r="D245" t="s">
        <v>1152</v>
      </c>
      <c r="E245" t="s">
        <v>1428</v>
      </c>
      <c r="F245" t="s">
        <v>373</v>
      </c>
      <c r="G245" s="26">
        <v>36920</v>
      </c>
      <c r="H245">
        <v>105</v>
      </c>
      <c r="I245">
        <v>195</v>
      </c>
      <c r="J245">
        <v>68.099999999999994</v>
      </c>
      <c r="K245" t="s">
        <v>1442</v>
      </c>
      <c r="L245" t="s">
        <v>1431</v>
      </c>
    </row>
    <row r="246" spans="1:12" hidden="1" x14ac:dyDescent="0.35">
      <c r="A246" t="s">
        <v>1440</v>
      </c>
      <c r="B246">
        <v>2035</v>
      </c>
      <c r="C246" t="s">
        <v>1485</v>
      </c>
      <c r="D246" t="s">
        <v>1152</v>
      </c>
      <c r="E246" t="s">
        <v>1428</v>
      </c>
      <c r="F246" t="s">
        <v>373</v>
      </c>
      <c r="G246" s="26">
        <v>34770</v>
      </c>
      <c r="H246">
        <v>118</v>
      </c>
      <c r="I246">
        <v>217</v>
      </c>
      <c r="J246">
        <v>76.5</v>
      </c>
      <c r="K246" t="s">
        <v>1458</v>
      </c>
      <c r="L246" t="s">
        <v>1431</v>
      </c>
    </row>
    <row r="247" spans="1:12" hidden="1" x14ac:dyDescent="0.35">
      <c r="A247" t="s">
        <v>1440</v>
      </c>
      <c r="B247">
        <v>2035</v>
      </c>
      <c r="C247" t="s">
        <v>1485</v>
      </c>
      <c r="D247" t="s">
        <v>1152</v>
      </c>
      <c r="E247" t="s">
        <v>1428</v>
      </c>
      <c r="F247" t="s">
        <v>373</v>
      </c>
      <c r="G247" s="26">
        <v>34770</v>
      </c>
      <c r="H247">
        <v>118</v>
      </c>
      <c r="I247">
        <v>217</v>
      </c>
      <c r="J247">
        <v>76.5</v>
      </c>
      <c r="K247" t="s">
        <v>1443</v>
      </c>
      <c r="L247" t="s">
        <v>1431</v>
      </c>
    </row>
    <row r="248" spans="1:12" hidden="1" x14ac:dyDescent="0.35">
      <c r="A248" t="s">
        <v>1440</v>
      </c>
      <c r="B248">
        <v>2040</v>
      </c>
      <c r="C248" t="s">
        <v>1485</v>
      </c>
      <c r="D248" t="s">
        <v>1152</v>
      </c>
      <c r="E248" t="s">
        <v>1428</v>
      </c>
      <c r="F248" t="s">
        <v>373</v>
      </c>
      <c r="G248" s="26">
        <v>33870</v>
      </c>
      <c r="H248">
        <v>123</v>
      </c>
      <c r="I248">
        <v>228</v>
      </c>
      <c r="J248">
        <v>80.099999999999994</v>
      </c>
      <c r="K248" t="s">
        <v>1435</v>
      </c>
      <c r="L248" t="s">
        <v>1431</v>
      </c>
    </row>
    <row r="249" spans="1:12" hidden="1" x14ac:dyDescent="0.35">
      <c r="A249" t="s">
        <v>1440</v>
      </c>
      <c r="B249">
        <v>2040</v>
      </c>
      <c r="C249" t="s">
        <v>1485</v>
      </c>
      <c r="D249" t="s">
        <v>1152</v>
      </c>
      <c r="E249" t="s">
        <v>1428</v>
      </c>
      <c r="F249" t="s">
        <v>373</v>
      </c>
      <c r="G249" s="26">
        <v>33870</v>
      </c>
      <c r="H249">
        <v>123</v>
      </c>
      <c r="I249">
        <v>228</v>
      </c>
      <c r="J249">
        <v>80.099999999999994</v>
      </c>
      <c r="K249" t="s">
        <v>1435</v>
      </c>
      <c r="L249" t="s">
        <v>1431</v>
      </c>
    </row>
    <row r="250" spans="1:12" hidden="1" x14ac:dyDescent="0.35">
      <c r="A250" t="s">
        <v>1440</v>
      </c>
      <c r="B250">
        <v>2045</v>
      </c>
      <c r="C250" t="s">
        <v>1485</v>
      </c>
      <c r="D250" t="s">
        <v>1152</v>
      </c>
      <c r="E250" t="s">
        <v>1428</v>
      </c>
      <c r="F250" t="s">
        <v>373</v>
      </c>
      <c r="G250" s="26">
        <v>32960</v>
      </c>
      <c r="H250">
        <v>129</v>
      </c>
      <c r="I250">
        <v>240</v>
      </c>
      <c r="J250">
        <v>83.7</v>
      </c>
      <c r="K250" t="s">
        <v>1435</v>
      </c>
      <c r="L250" t="s">
        <v>1431</v>
      </c>
    </row>
    <row r="251" spans="1:12" hidden="1" x14ac:dyDescent="0.35">
      <c r="A251" t="s">
        <v>1440</v>
      </c>
      <c r="B251">
        <v>2045</v>
      </c>
      <c r="C251" t="s">
        <v>1485</v>
      </c>
      <c r="D251" t="s">
        <v>1152</v>
      </c>
      <c r="E251" t="s">
        <v>1428</v>
      </c>
      <c r="F251" t="s">
        <v>373</v>
      </c>
      <c r="G251" s="26">
        <v>32960</v>
      </c>
      <c r="H251">
        <v>129</v>
      </c>
      <c r="I251">
        <v>240</v>
      </c>
      <c r="J251">
        <v>83.7</v>
      </c>
      <c r="K251" t="s">
        <v>1435</v>
      </c>
      <c r="L251" t="s">
        <v>1431</v>
      </c>
    </row>
    <row r="252" spans="1:12" hidden="1" x14ac:dyDescent="0.35">
      <c r="A252" t="s">
        <v>1440</v>
      </c>
      <c r="B252">
        <v>2050</v>
      </c>
      <c r="C252" t="s">
        <v>1485</v>
      </c>
      <c r="D252" t="s">
        <v>1152</v>
      </c>
      <c r="E252" t="s">
        <v>1428</v>
      </c>
      <c r="F252" t="s">
        <v>373</v>
      </c>
      <c r="G252" s="26">
        <v>32060</v>
      </c>
      <c r="H252">
        <v>134</v>
      </c>
      <c r="I252">
        <v>251</v>
      </c>
      <c r="J252">
        <v>87.5</v>
      </c>
      <c r="K252" t="s">
        <v>1459</v>
      </c>
      <c r="L252" t="s">
        <v>1431</v>
      </c>
    </row>
    <row r="253" spans="1:12" hidden="1" x14ac:dyDescent="0.35">
      <c r="A253" t="s">
        <v>1440</v>
      </c>
      <c r="B253">
        <v>2050</v>
      </c>
      <c r="C253" t="s">
        <v>1485</v>
      </c>
      <c r="D253" t="s">
        <v>1152</v>
      </c>
      <c r="E253" t="s">
        <v>1428</v>
      </c>
      <c r="F253" t="s">
        <v>373</v>
      </c>
      <c r="G253" s="26">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E10" sqref="E10"/>
    </sheetView>
  </sheetViews>
  <sheetFormatPr defaultRowHeight="14.5" x14ac:dyDescent="0.35"/>
  <cols>
    <col min="2" max="2" width="54.26953125" customWidth="1"/>
    <col min="3" max="3" width="10.7265625" bestFit="1" customWidth="1"/>
    <col min="4" max="10" width="10.54296875" bestFit="1" customWidth="1"/>
  </cols>
  <sheetData>
    <row r="1" spans="1:10" x14ac:dyDescent="0.35">
      <c r="A1" s="1" t="s">
        <v>1486</v>
      </c>
    </row>
    <row r="2" spans="1:10" x14ac:dyDescent="0.35">
      <c r="B2" s="63"/>
      <c r="C2" s="67">
        <v>2020</v>
      </c>
      <c r="D2" s="67">
        <v>2025</v>
      </c>
      <c r="E2" s="67">
        <v>2030</v>
      </c>
      <c r="F2" s="67">
        <v>2035</v>
      </c>
      <c r="G2" s="67">
        <v>2040</v>
      </c>
      <c r="H2" s="67">
        <v>2045</v>
      </c>
      <c r="I2" s="67">
        <v>2050</v>
      </c>
    </row>
    <row r="3" spans="1:10" x14ac:dyDescent="0.35">
      <c r="A3" t="s">
        <v>1440</v>
      </c>
      <c r="B3" s="23" t="s">
        <v>1426</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35">
      <c r="A4" t="s">
        <v>1440</v>
      </c>
      <c r="B4" t="s">
        <v>1445</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35">
      <c r="A5" t="s">
        <v>1440</v>
      </c>
      <c r="B5" t="s">
        <v>1446</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35">
      <c r="A6" t="s">
        <v>1440</v>
      </c>
      <c r="B6" s="23" t="s">
        <v>1447</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35">
      <c r="A7" t="s">
        <v>1440</v>
      </c>
      <c r="B7" t="s">
        <v>1460</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35">
      <c r="A8" t="s">
        <v>1440</v>
      </c>
      <c r="B8" t="s">
        <v>1464</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35">
      <c r="A9" t="s">
        <v>1440</v>
      </c>
      <c r="B9" s="23" t="s">
        <v>1466</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35">
      <c r="A10" t="s">
        <v>1440</v>
      </c>
      <c r="B10" t="s">
        <v>1478</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35">
      <c r="A11" t="s">
        <v>1440</v>
      </c>
      <c r="B11" t="s">
        <v>1484</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35">
      <c r="A12" t="s">
        <v>1440</v>
      </c>
      <c r="B12" t="s">
        <v>1485</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35">
      <c r="A15" s="1" t="s">
        <v>1487</v>
      </c>
      <c r="B15" s="68" t="s">
        <v>1488</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35">
      <c r="B16" t="s">
        <v>1492</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35">
      <c r="B17" t="s">
        <v>1494</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35">
      <c r="B18" t="s">
        <v>1493</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35">
      <c r="A21" s="1" t="s">
        <v>1489</v>
      </c>
      <c r="C21" s="62"/>
      <c r="D21" s="62"/>
      <c r="E21" s="62"/>
      <c r="F21" s="62"/>
      <c r="G21" s="62"/>
      <c r="H21" s="62"/>
      <c r="I21" s="62"/>
    </row>
    <row r="22" spans="1:33" x14ac:dyDescent="0.35">
      <c r="B22" s="68" t="s">
        <v>1488</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35">
      <c r="B23" t="s">
        <v>1410</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35">
      <c r="B24" t="s">
        <v>1412</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35">
      <c r="B25" t="s">
        <v>1411</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35">
      <c r="A27" s="1" t="s">
        <v>1495</v>
      </c>
    </row>
    <row r="28" spans="1:33" x14ac:dyDescent="0.3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3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3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3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zoomScale="80" zoomScaleNormal="80" workbookViewId="0">
      <selection activeCell="E10" sqref="E10"/>
    </sheetView>
  </sheetViews>
  <sheetFormatPr defaultColWidth="8.81640625" defaultRowHeight="14.5" x14ac:dyDescent="0.35"/>
  <cols>
    <col min="1" max="1" width="25.453125" style="1" customWidth="1"/>
    <col min="2" max="2" width="21.453125" customWidth="1"/>
    <col min="3" max="3" width="21.1796875" bestFit="1" customWidth="1"/>
    <col min="4" max="4" width="17.26953125" customWidth="1"/>
    <col min="5" max="32" width="12.1796875" customWidth="1"/>
    <col min="33" max="33" width="12.1796875" bestFit="1" customWidth="1"/>
    <col min="34" max="35" width="12.26953125" bestFit="1" customWidth="1"/>
  </cols>
  <sheetData>
    <row r="2" spans="1:33" x14ac:dyDescent="0.35">
      <c r="B2" s="1" t="s">
        <v>1254</v>
      </c>
    </row>
    <row r="4" spans="1:33" x14ac:dyDescent="0.3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35">
      <c r="B5" s="43"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35">
      <c r="B6" s="43"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3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35">
      <c r="B9" s="43" t="s">
        <v>1400</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35">
      <c r="B10" s="43" t="s">
        <v>1401</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35">
      <c r="A13" s="1" t="s">
        <v>1404</v>
      </c>
      <c r="B13" s="42" t="s">
        <v>1402</v>
      </c>
      <c r="C13" s="44"/>
    </row>
    <row r="14" spans="1:33" x14ac:dyDescent="0.35">
      <c r="A14" s="1" t="s">
        <v>1409</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3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3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3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3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35">
      <c r="A19" s="1" t="s">
        <v>1409</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3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3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3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35">
      <c r="A23" s="88" t="s">
        <v>1773</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35">
      <c r="A24" s="88" t="s">
        <v>1775</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35">
      <c r="A25" s="88" t="s">
        <v>1777</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35">
      <c r="A26" s="88" t="s">
        <v>1779</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35">
      <c r="A27" s="88" t="s">
        <v>1781</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35">
      <c r="A28" s="88" t="s">
        <v>1783</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35">
      <c r="A29" s="88" t="s">
        <v>1768</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35">
      <c r="A30" s="88" t="s">
        <v>1770</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35">
      <c r="A32" s="48"/>
      <c r="B32" s="48" t="s">
        <v>1406</v>
      </c>
    </row>
    <row r="33" spans="1:33" x14ac:dyDescent="0.35">
      <c r="A33" s="51" t="s">
        <v>1402</v>
      </c>
      <c r="B33" s="51" t="s">
        <v>1402</v>
      </c>
      <c r="C33" s="44"/>
    </row>
    <row r="34" spans="1:33" x14ac:dyDescent="0.3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3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3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3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3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3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3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3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35">
      <c r="A42" s="51" t="s">
        <v>1413</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3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3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3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3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3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3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3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35">
      <c r="C50" s="44"/>
    </row>
    <row r="51" spans="1:35" s="49" customFormat="1" x14ac:dyDescent="0.35">
      <c r="A51" s="48"/>
      <c r="B51" s="48" t="s">
        <v>1407</v>
      </c>
    </row>
    <row r="52" spans="1:35" x14ac:dyDescent="0.35">
      <c r="A52" s="51" t="s">
        <v>1402</v>
      </c>
    </row>
    <row r="53" spans="1:35" x14ac:dyDescent="0.3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3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3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3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3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3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3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3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3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3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3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3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3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3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3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3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35">
      <c r="A70" s="48"/>
      <c r="B70" s="48" t="s">
        <v>1408</v>
      </c>
    </row>
    <row r="71" spans="1:35" x14ac:dyDescent="0.35">
      <c r="A71" s="51" t="s">
        <v>1402</v>
      </c>
    </row>
    <row r="72" spans="1:35" x14ac:dyDescent="0.3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3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3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3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3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3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3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3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35">
      <c r="A80" s="51" t="s">
        <v>1413</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3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3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3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3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3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3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3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35">
      <c r="A90" s="52" t="s">
        <v>1403</v>
      </c>
      <c r="B90" s="52" t="s">
        <v>53</v>
      </c>
    </row>
    <row r="91" spans="1:33" x14ac:dyDescent="0.35">
      <c r="B91" s="46" t="s">
        <v>33</v>
      </c>
    </row>
    <row r="92" spans="1:33" x14ac:dyDescent="0.3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3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3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3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3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3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3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3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3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3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3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3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3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3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3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3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 thickBot="1" x14ac:dyDescent="0.4">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 thickTop="1" x14ac:dyDescent="0.3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3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3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3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3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3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3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3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3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3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3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3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3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3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3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3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 thickBot="1" x14ac:dyDescent="0.4">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 thickTop="1" x14ac:dyDescent="0.3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3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3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3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3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3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3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3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3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3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3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3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3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3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3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3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35">
      <c r="A144" s="56"/>
      <c r="B144" s="56" t="s">
        <v>1490</v>
      </c>
    </row>
    <row r="145" spans="1:35" x14ac:dyDescent="0.3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35">
      <c r="B146" t="s">
        <v>1410</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35">
      <c r="B147" t="s">
        <v>1411</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35">
      <c r="B148" t="s">
        <v>1412</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35">
      <c r="A150" s="56"/>
      <c r="B150" s="56" t="s">
        <v>1491</v>
      </c>
    </row>
    <row r="151" spans="1:35" x14ac:dyDescent="0.3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35">
      <c r="B152" t="s">
        <v>1410</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35">
      <c r="B153" t="s">
        <v>1411</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35">
      <c r="B154" t="s">
        <v>1412</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3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E10" sqref="E10"/>
    </sheetView>
  </sheetViews>
  <sheetFormatPr defaultColWidth="8.81640625" defaultRowHeight="14.5" x14ac:dyDescent="0.35"/>
  <cols>
    <col min="1" max="1" width="26" bestFit="1" customWidth="1"/>
  </cols>
  <sheetData>
    <row r="1" spans="1:32" s="2" customFormat="1" x14ac:dyDescent="0.35">
      <c r="A1" s="2" t="s">
        <v>206</v>
      </c>
    </row>
    <row r="2" spans="1:32" x14ac:dyDescent="0.3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3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3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3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3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3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35">
      <c r="A9" s="2" t="s">
        <v>207</v>
      </c>
    </row>
    <row r="10" spans="1:32" x14ac:dyDescent="0.3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3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3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3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3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3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35">
      <c r="A17" s="2" t="s">
        <v>208</v>
      </c>
    </row>
    <row r="18" spans="1:32" x14ac:dyDescent="0.3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3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3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3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35">
      <c r="A23" t="s">
        <v>210</v>
      </c>
    </row>
    <row r="24" spans="1:32" x14ac:dyDescent="0.3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3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35">
      <c r="A27" s="2" t="s">
        <v>212</v>
      </c>
    </row>
    <row r="28" spans="1:32" x14ac:dyDescent="0.3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3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3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3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3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3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3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3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3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3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3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3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3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3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3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3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3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35">
      <c r="A46" s="2" t="s">
        <v>211</v>
      </c>
    </row>
    <row r="47" spans="1:32" x14ac:dyDescent="0.3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3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3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3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3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3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3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3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3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3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3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3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3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3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3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3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3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35">
      <c r="A65" s="2" t="s">
        <v>204</v>
      </c>
    </row>
    <row r="67" spans="1:32" x14ac:dyDescent="0.3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35">
      <c r="A68" t="s">
        <v>24</v>
      </c>
    </row>
    <row r="69" spans="1:32" x14ac:dyDescent="0.3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3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3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3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3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3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3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3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3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3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3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3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3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3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3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3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35">
      <c r="A86" t="s">
        <v>23</v>
      </c>
    </row>
    <row r="87" spans="1:32" x14ac:dyDescent="0.3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3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3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3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3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3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3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3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3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3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3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3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3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3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3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3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35">
      <c r="A104" t="s">
        <v>200</v>
      </c>
    </row>
    <row r="105" spans="1:32" x14ac:dyDescent="0.3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3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3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3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3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3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3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3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3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3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3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3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3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3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3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3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35">
      <c r="A122" s="6" t="str">
        <f>A6</f>
        <v>Plug-in 10 Gasoline Hybrid</v>
      </c>
    </row>
    <row r="123" spans="1:32" x14ac:dyDescent="0.3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3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3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3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3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3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3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3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3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3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3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3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3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3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3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3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35">
      <c r="A140" t="str">
        <f>A7</f>
        <v>Plug-in 40 Gasoline Hybrid</v>
      </c>
    </row>
    <row r="141" spans="1:32" x14ac:dyDescent="0.3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3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3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3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3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3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3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3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3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3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3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3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3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3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3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3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35">
      <c r="A158" s="2" t="s">
        <v>205</v>
      </c>
    </row>
    <row r="160" spans="1:32" x14ac:dyDescent="0.3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35">
      <c r="A161" t="str">
        <f t="shared" ref="A161:A169" si="10">A68</f>
        <v>100 Mile Electric Vehicle</v>
      </c>
    </row>
    <row r="162" spans="1:32" x14ac:dyDescent="0.3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3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3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3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3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3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3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3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3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3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3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3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3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3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3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3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35">
      <c r="A179" t="str">
        <f t="shared" ref="A179:A187" si="28">A86</f>
        <v>200 Mile Electric Vehicle</v>
      </c>
    </row>
    <row r="180" spans="1:32" x14ac:dyDescent="0.3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3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3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3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3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3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3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3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3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3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3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3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3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3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3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3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35">
      <c r="A197" t="str">
        <f t="shared" ref="A197:A205" si="46">A104</f>
        <v>300 Mile Electric Vehicle</v>
      </c>
    </row>
    <row r="198" spans="1:32" x14ac:dyDescent="0.3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3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3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3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3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3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3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3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3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3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3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3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3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3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3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3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35">
      <c r="A215" s="18" t="str">
        <f t="shared" ref="A215:A247" si="64">A122</f>
        <v>Plug-in 10 Gasoline Hybrid</v>
      </c>
    </row>
    <row r="216" spans="1:32" x14ac:dyDescent="0.3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3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3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3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3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3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3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3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3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3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3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3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3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3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3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3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35">
      <c r="A232" s="18"/>
    </row>
    <row r="233" spans="1:32" x14ac:dyDescent="0.35">
      <c r="A233" s="18" t="str">
        <f t="shared" si="64"/>
        <v>Plug-in 40 Gasoline Hybrid</v>
      </c>
    </row>
    <row r="234" spans="1:32" x14ac:dyDescent="0.3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3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3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3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3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3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3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3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3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3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3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3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3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3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3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3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35">
      <c r="A251" s="2" t="s">
        <v>2456</v>
      </c>
    </row>
    <row r="252" spans="1:32" x14ac:dyDescent="0.3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3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3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E10" sqref="E10"/>
    </sheetView>
  </sheetViews>
  <sheetFormatPr defaultColWidth="8.81640625" defaultRowHeight="14.5" x14ac:dyDescent="0.35"/>
  <cols>
    <col min="1" max="1" width="30.453125" customWidth="1"/>
    <col min="2" max="2" width="16.453125" customWidth="1"/>
    <col min="3" max="3" width="20" customWidth="1"/>
    <col min="4" max="5" width="16.453125" customWidth="1"/>
    <col min="6" max="6" width="25.453125" customWidth="1"/>
    <col min="7" max="11" width="16" customWidth="1"/>
    <col min="12" max="12" width="13.453125" customWidth="1"/>
  </cols>
  <sheetData>
    <row r="1" spans="1:4" x14ac:dyDescent="0.35">
      <c r="A1" t="s">
        <v>1163</v>
      </c>
    </row>
    <row r="2" spans="1:4" x14ac:dyDescent="0.35">
      <c r="A2" t="s">
        <v>1164</v>
      </c>
    </row>
    <row r="3" spans="1:4" x14ac:dyDescent="0.35">
      <c r="A3" s="11" t="s">
        <v>1165</v>
      </c>
    </row>
    <row r="5" spans="1:4" x14ac:dyDescent="0.35">
      <c r="A5" s="73" t="s">
        <v>1503</v>
      </c>
      <c r="B5" s="73"/>
      <c r="C5" s="73"/>
      <c r="D5" s="73"/>
    </row>
    <row r="7" spans="1:4" x14ac:dyDescent="0.35">
      <c r="B7" t="s">
        <v>1166</v>
      </c>
      <c r="C7" t="s">
        <v>1167</v>
      </c>
      <c r="D7" t="s">
        <v>1168</v>
      </c>
    </row>
    <row r="8" spans="1:4" x14ac:dyDescent="0.3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35">
      <c r="A10" s="73" t="s">
        <v>1504</v>
      </c>
      <c r="B10" s="73"/>
      <c r="C10" s="73"/>
      <c r="D10" s="73"/>
    </row>
    <row r="17" spans="1:7" ht="15.5" x14ac:dyDescent="0.35">
      <c r="F17" s="28"/>
      <c r="G17" s="28"/>
    </row>
    <row r="18" spans="1:7" x14ac:dyDescent="0.35">
      <c r="A18" s="1" t="s">
        <v>1170</v>
      </c>
    </row>
    <row r="21" spans="1:7" x14ac:dyDescent="0.35">
      <c r="C21" t="s">
        <v>1171</v>
      </c>
      <c r="D21" t="s">
        <v>1172</v>
      </c>
    </row>
    <row r="22" spans="1:7" x14ac:dyDescent="0.35">
      <c r="C22" t="s">
        <v>1173</v>
      </c>
      <c r="D22">
        <v>45000</v>
      </c>
    </row>
    <row r="23" spans="1:7" x14ac:dyDescent="0.35">
      <c r="C23" t="s">
        <v>1174</v>
      </c>
      <c r="D23">
        <v>50000</v>
      </c>
    </row>
    <row r="24" spans="1:7" x14ac:dyDescent="0.35">
      <c r="C24" t="s">
        <v>1167</v>
      </c>
      <c r="D24">
        <v>55000</v>
      </c>
    </row>
    <row r="25" spans="1:7" x14ac:dyDescent="0.35">
      <c r="C25" t="s">
        <v>1168</v>
      </c>
      <c r="D25">
        <v>85000</v>
      </c>
    </row>
    <row r="26" spans="1:7" x14ac:dyDescent="0.35">
      <c r="C26" t="s">
        <v>1169</v>
      </c>
      <c r="D26">
        <v>120000</v>
      </c>
    </row>
    <row r="27" spans="1:7" x14ac:dyDescent="0.35">
      <c r="C27" t="s">
        <v>1175</v>
      </c>
      <c r="D27">
        <v>130000</v>
      </c>
      <c r="E27">
        <f>D27*cpi_2018to2012</f>
        <v>118820</v>
      </c>
    </row>
    <row r="29" spans="1:7" x14ac:dyDescent="0.35">
      <c r="D29" t="s">
        <v>1176</v>
      </c>
      <c r="E29" t="s">
        <v>1177</v>
      </c>
    </row>
    <row r="30" spans="1:7" x14ac:dyDescent="0.35">
      <c r="A30" s="1"/>
      <c r="C30" t="s">
        <v>1178</v>
      </c>
      <c r="D30">
        <f>D23*B8+D24*C8+D25*D8</f>
        <v>55600.185719436813</v>
      </c>
      <c r="E30">
        <f>D30*cpi_2018to2012</f>
        <v>50818.569747565249</v>
      </c>
    </row>
    <row r="31" spans="1:7" x14ac:dyDescent="0.35">
      <c r="A31" s="1" t="s">
        <v>1179</v>
      </c>
      <c r="C31" t="s">
        <v>1180</v>
      </c>
      <c r="D31">
        <f>(D22/D23)*D30</f>
        <v>50040.167147493135</v>
      </c>
      <c r="E31">
        <f>D31*cpi_2018to2012</f>
        <v>45736.712772808729</v>
      </c>
    </row>
    <row r="34" spans="1:5" x14ac:dyDescent="0.35">
      <c r="A34" s="73" t="s">
        <v>1181</v>
      </c>
      <c r="B34" s="72"/>
      <c r="C34" s="72"/>
      <c r="D34" s="72"/>
      <c r="E34" s="72"/>
    </row>
    <row r="56" spans="1:2" x14ac:dyDescent="0.35">
      <c r="A56" t="s">
        <v>1505</v>
      </c>
    </row>
    <row r="58" spans="1:2" x14ac:dyDescent="0.35">
      <c r="A58" t="s">
        <v>1501</v>
      </c>
      <c r="B58">
        <f>43.631*2020^2-177806*2020+1.81207*10^8</f>
        <v>70812.40000000596</v>
      </c>
    </row>
    <row r="65" spans="1:2" x14ac:dyDescent="0.35">
      <c r="A65" t="s">
        <v>1500</v>
      </c>
      <c r="B65">
        <f>102.869*2020^2-418784*2020+4.26289*10^8</f>
        <v>91987.599999964237</v>
      </c>
    </row>
    <row r="72" spans="1:2" x14ac:dyDescent="0.35">
      <c r="A72" t="s">
        <v>1168</v>
      </c>
      <c r="B72">
        <f>151.393*2020^2-616223*2020+6.27158*10^8</f>
        <v>131537.20000004768</v>
      </c>
    </row>
    <row r="80" spans="1:2" x14ac:dyDescent="0.3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0" sqref="E10"/>
    </sheetView>
  </sheetViews>
  <sheetFormatPr defaultColWidth="8.81640625" defaultRowHeight="14.5" x14ac:dyDescent="0.35"/>
  <cols>
    <col min="1" max="1" width="3.453125" customWidth="1"/>
    <col min="2" max="2" width="41.453125" customWidth="1"/>
  </cols>
  <sheetData>
    <row r="1" spans="2:33" x14ac:dyDescent="0.35">
      <c r="B1" s="1" t="s">
        <v>199</v>
      </c>
    </row>
    <row r="3" spans="2:33" x14ac:dyDescent="0.3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3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3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35">
      <c r="B6" s="1"/>
    </row>
    <row r="7" spans="2:33" x14ac:dyDescent="0.3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3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3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35">
      <c r="B10" s="1"/>
    </row>
    <row r="11" spans="2:33" x14ac:dyDescent="0.3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3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3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3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3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3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3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3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3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3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3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3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3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3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3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3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3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3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35">
      <c r="B31" t="s">
        <v>179</v>
      </c>
    </row>
    <row r="32" spans="2:33" x14ac:dyDescent="0.35">
      <c r="B32" t="s">
        <v>180</v>
      </c>
    </row>
    <row r="33" spans="2:33" x14ac:dyDescent="0.35">
      <c r="B33" t="s">
        <v>184</v>
      </c>
    </row>
    <row r="34" spans="2:33" x14ac:dyDescent="0.35">
      <c r="B34" t="s">
        <v>183</v>
      </c>
    </row>
    <row r="36" spans="2:33" x14ac:dyDescent="0.3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3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3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3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3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3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3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3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3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3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3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3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3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3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3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3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3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3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3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3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35">
      <c r="B57" s="1"/>
    </row>
    <row r="58" spans="2:33" x14ac:dyDescent="0.3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3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3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3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3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3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3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3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3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3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3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3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3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3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3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3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35">
      <c r="B76" t="s">
        <v>203</v>
      </c>
    </row>
    <row r="77" spans="2:33" x14ac:dyDescent="0.3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3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3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3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3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3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3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3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3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35">
      <c r="B87" t="s">
        <v>192</v>
      </c>
    </row>
    <row r="88" spans="2:33" x14ac:dyDescent="0.35">
      <c r="B88" t="s">
        <v>194</v>
      </c>
    </row>
    <row r="89" spans="2:33" x14ac:dyDescent="0.3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3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3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3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3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3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3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3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3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3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3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3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3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3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3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3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3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35">
      <c r="B107" t="s">
        <v>195</v>
      </c>
    </row>
    <row r="108" spans="2:33" x14ac:dyDescent="0.35">
      <c r="B108" t="s">
        <v>196</v>
      </c>
    </row>
    <row r="109" spans="2:33" x14ac:dyDescent="0.3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3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3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3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3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3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3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3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3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3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E10" sqref="E10"/>
    </sheetView>
  </sheetViews>
  <sheetFormatPr defaultColWidth="8.81640625" defaultRowHeight="14.5" x14ac:dyDescent="0.35"/>
  <cols>
    <col min="1" max="1" width="26.1796875" customWidth="1"/>
    <col min="2" max="2" width="15.81640625" customWidth="1"/>
    <col min="3" max="35" width="10.453125" bestFit="1" customWidth="1"/>
  </cols>
  <sheetData>
    <row r="1" spans="1:35" x14ac:dyDescent="0.35">
      <c r="A1" s="1" t="s">
        <v>216</v>
      </c>
    </row>
    <row r="2" spans="1:35" s="1" customFormat="1" x14ac:dyDescent="0.3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3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3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3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3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3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3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3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3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3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3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3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3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3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3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3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3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35">
      <c r="A21" s="1" t="s">
        <v>217</v>
      </c>
    </row>
    <row r="22" spans="1:35" x14ac:dyDescent="0.35">
      <c r="A22" t="s">
        <v>168</v>
      </c>
    </row>
    <row r="23" spans="1:35" x14ac:dyDescent="0.35">
      <c r="A23" t="s">
        <v>169</v>
      </c>
      <c r="B23" t="s">
        <v>222</v>
      </c>
    </row>
    <row r="24" spans="1:35" x14ac:dyDescent="0.35">
      <c r="A24" t="s">
        <v>170</v>
      </c>
      <c r="B24" t="s">
        <v>222</v>
      </c>
    </row>
    <row r="25" spans="1:35" x14ac:dyDescent="0.35">
      <c r="A25" t="s">
        <v>171</v>
      </c>
      <c r="B25" t="s">
        <v>222</v>
      </c>
    </row>
    <row r="26" spans="1:35" x14ac:dyDescent="0.35">
      <c r="A26" t="s">
        <v>172</v>
      </c>
      <c r="B26" t="s">
        <v>222</v>
      </c>
    </row>
    <row r="27" spans="1:35" x14ac:dyDescent="0.35">
      <c r="A27" t="s">
        <v>173</v>
      </c>
    </row>
    <row r="28" spans="1:35" x14ac:dyDescent="0.35">
      <c r="A28" t="s">
        <v>218</v>
      </c>
    </row>
    <row r="29" spans="1:35" x14ac:dyDescent="0.35">
      <c r="A29" t="s">
        <v>219</v>
      </c>
    </row>
    <row r="30" spans="1:35" x14ac:dyDescent="0.35">
      <c r="A30" t="s">
        <v>167</v>
      </c>
    </row>
    <row r="31" spans="1:35" x14ac:dyDescent="0.35">
      <c r="A31" t="s">
        <v>174</v>
      </c>
    </row>
    <row r="32" spans="1:35" x14ac:dyDescent="0.35">
      <c r="A32" t="s">
        <v>175</v>
      </c>
      <c r="B32" t="s">
        <v>223</v>
      </c>
    </row>
    <row r="33" spans="1:35" x14ac:dyDescent="0.35">
      <c r="A33" t="s">
        <v>176</v>
      </c>
    </row>
    <row r="34" spans="1:35" x14ac:dyDescent="0.35">
      <c r="A34" t="s">
        <v>177</v>
      </c>
    </row>
    <row r="35" spans="1:35" x14ac:dyDescent="0.35">
      <c r="A35" t="s">
        <v>178</v>
      </c>
    </row>
    <row r="36" spans="1:35" x14ac:dyDescent="0.35">
      <c r="A36" t="s">
        <v>220</v>
      </c>
      <c r="B36" t="s">
        <v>224</v>
      </c>
    </row>
    <row r="37" spans="1:35" x14ac:dyDescent="0.35">
      <c r="A37" t="s">
        <v>221</v>
      </c>
      <c r="B37" t="s">
        <v>224</v>
      </c>
    </row>
    <row r="40" spans="1:35" x14ac:dyDescent="0.35">
      <c r="A40" s="1" t="s">
        <v>225</v>
      </c>
    </row>
    <row r="41" spans="1:35" x14ac:dyDescent="0.35">
      <c r="A41" s="2" t="s">
        <v>226</v>
      </c>
      <c r="B41" s="15"/>
    </row>
    <row r="42" spans="1:35" s="1" customFormat="1" x14ac:dyDescent="0.3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3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3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3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3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35">
      <c r="A47" s="2" t="s">
        <v>227</v>
      </c>
      <c r="B47" s="15"/>
    </row>
    <row r="48" spans="1:35" s="1" customFormat="1" x14ac:dyDescent="0.3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3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3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3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3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3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3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35">
      <c r="A59" t="s">
        <v>229</v>
      </c>
    </row>
    <row r="60" spans="1:35" x14ac:dyDescent="0.3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E10" sqref="E10"/>
    </sheetView>
  </sheetViews>
  <sheetFormatPr defaultColWidth="8.81640625" defaultRowHeight="14.5" x14ac:dyDescent="0.35"/>
  <cols>
    <col min="13" max="13" width="33.453125" customWidth="1"/>
    <col min="16" max="16" width="14.81640625" customWidth="1"/>
  </cols>
  <sheetData>
    <row r="2" spans="13:16" x14ac:dyDescent="0.35">
      <c r="N2">
        <v>2018</v>
      </c>
      <c r="O2">
        <v>2025</v>
      </c>
      <c r="P2" t="s">
        <v>4044</v>
      </c>
    </row>
    <row r="3" spans="13:16" x14ac:dyDescent="0.35">
      <c r="M3" t="s">
        <v>1150</v>
      </c>
      <c r="N3">
        <f>239000/167000</f>
        <v>1.4311377245508983</v>
      </c>
      <c r="O3">
        <f>212000/169000</f>
        <v>1.2544378698224852</v>
      </c>
      <c r="P3">
        <f>TREND(N3:O3,$N$2:$O$2,2020)*(1+US_salestax)</f>
        <v>1.4509272412065184</v>
      </c>
    </row>
    <row r="4" spans="13:16" x14ac:dyDescent="0.35">
      <c r="M4" t="s">
        <v>1151</v>
      </c>
      <c r="N4">
        <f>528000/167000</f>
        <v>3.1616766467065869</v>
      </c>
      <c r="O4">
        <f>384000/169000</f>
        <v>2.2721893491124261</v>
      </c>
      <c r="P4">
        <f>TREND(N4:O4,$N$2:$O$2,2020)*(1+US_salestax)</f>
        <v>3.0555310734405947</v>
      </c>
    </row>
    <row r="5" spans="13:16" x14ac:dyDescent="0.35">
      <c r="M5" t="s">
        <v>1152</v>
      </c>
      <c r="N5">
        <f>428000/167000</f>
        <v>2.5628742514970062</v>
      </c>
      <c r="O5">
        <f>331000/169000</f>
        <v>1.9585798816568047</v>
      </c>
      <c r="P5">
        <f>TREND(N5:O5,$N$2:$O$2,2020)*(1+US_salestax)</f>
        <v>2.5118808499653507</v>
      </c>
    </row>
    <row r="7" spans="13:16" ht="87" x14ac:dyDescent="0.35">
      <c r="M7" s="12" t="s">
        <v>240</v>
      </c>
      <c r="N7">
        <f>AVERAGE(209069,246431)*(1+US_salestax)</f>
        <v>239342.47499999998</v>
      </c>
      <c r="P7" s="12" t="s">
        <v>1147</v>
      </c>
    </row>
    <row r="8" spans="13:16" x14ac:dyDescent="0.35">
      <c r="M8" t="s">
        <v>2459</v>
      </c>
      <c r="N8">
        <f>125000*(1+US_salestax)</f>
        <v>131362.5</v>
      </c>
    </row>
    <row r="30" spans="13:16" x14ac:dyDescent="0.35">
      <c r="N30">
        <v>2018</v>
      </c>
      <c r="O30">
        <v>2025</v>
      </c>
      <c r="P30" t="s">
        <v>1149</v>
      </c>
    </row>
    <row r="31" spans="13:16" x14ac:dyDescent="0.35">
      <c r="M31" t="s">
        <v>1150</v>
      </c>
      <c r="N31">
        <v>549000</v>
      </c>
      <c r="O31">
        <v>530000</v>
      </c>
      <c r="P31">
        <f>TREND(N31:O31,$N$2:$O$2,2020)</f>
        <v>543571.42857142817</v>
      </c>
    </row>
    <row r="32" spans="13:16" x14ac:dyDescent="0.35">
      <c r="M32" t="s">
        <v>1151</v>
      </c>
      <c r="N32">
        <v>660000</v>
      </c>
      <c r="O32">
        <v>574000</v>
      </c>
      <c r="P32">
        <f t="shared" ref="P32:P33" si="0">TREND(N32:O32,$N$2:$O$2,2020)</f>
        <v>635428.5714285709</v>
      </c>
    </row>
    <row r="33" spans="13:16" x14ac:dyDescent="0.3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election activeCell="E10" sqref="E10"/>
    </sheetView>
  </sheetViews>
  <sheetFormatPr defaultColWidth="8.81640625" defaultRowHeight="14.5" x14ac:dyDescent="0.35"/>
  <cols>
    <col min="1" max="1" width="31.1796875" customWidth="1"/>
    <col min="2" max="2" width="20.453125" customWidth="1"/>
    <col min="3" max="3" width="21.453125" customWidth="1"/>
  </cols>
  <sheetData>
    <row r="1" spans="1:3" x14ac:dyDescent="0.35">
      <c r="A1" t="s">
        <v>37</v>
      </c>
    </row>
    <row r="2" spans="1:3" x14ac:dyDescent="0.35">
      <c r="A2" t="s">
        <v>38</v>
      </c>
    </row>
    <row r="4" spans="1:3" x14ac:dyDescent="0.35">
      <c r="A4" s="2" t="s">
        <v>39</v>
      </c>
      <c r="B4" s="8" t="s">
        <v>40</v>
      </c>
      <c r="C4" s="8" t="s">
        <v>41</v>
      </c>
    </row>
    <row r="5" spans="1:3" x14ac:dyDescent="0.35">
      <c r="A5" t="s">
        <v>42</v>
      </c>
      <c r="B5" s="7">
        <v>84000000</v>
      </c>
      <c r="C5" s="7">
        <v>41000000</v>
      </c>
    </row>
    <row r="6" spans="1:3" x14ac:dyDescent="0.35">
      <c r="A6" t="s">
        <v>43</v>
      </c>
      <c r="B6" s="7">
        <v>90000000</v>
      </c>
      <c r="C6" s="7">
        <v>45000000</v>
      </c>
    </row>
    <row r="7" spans="1:3" x14ac:dyDescent="0.35">
      <c r="A7" t="s">
        <v>44</v>
      </c>
      <c r="B7" s="7">
        <v>298000000</v>
      </c>
      <c r="C7" s="7">
        <v>149000000</v>
      </c>
    </row>
    <row r="8" spans="1:3" x14ac:dyDescent="0.35">
      <c r="A8" t="s">
        <v>45</v>
      </c>
      <c r="B8" s="7">
        <v>81000000</v>
      </c>
      <c r="C8" s="7">
        <v>30000000</v>
      </c>
    </row>
    <row r="9" spans="1:3" x14ac:dyDescent="0.35">
      <c r="A9" t="s">
        <v>46</v>
      </c>
      <c r="B9" s="7">
        <v>88000000</v>
      </c>
      <c r="C9" s="7">
        <v>40000000</v>
      </c>
    </row>
    <row r="10" spans="1:3" x14ac:dyDescent="0.35">
      <c r="A10" t="s">
        <v>47</v>
      </c>
      <c r="B10" s="7">
        <v>209000000</v>
      </c>
      <c r="C10" s="7">
        <v>84000000</v>
      </c>
    </row>
    <row r="12" spans="1:3" x14ac:dyDescent="0.35">
      <c r="A12" t="s">
        <v>48</v>
      </c>
    </row>
    <row r="13" spans="1:3" x14ac:dyDescent="0.35">
      <c r="A13" t="s">
        <v>49</v>
      </c>
    </row>
    <row r="14" spans="1:3" x14ac:dyDescent="0.3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election activeCell="E10" sqref="E10"/>
    </sheetView>
  </sheetViews>
  <sheetFormatPr defaultColWidth="8.81640625" defaultRowHeight="14.5" x14ac:dyDescent="0.35"/>
  <cols>
    <col min="2" max="2" width="52.1796875" customWidth="1"/>
    <col min="3" max="3" width="17.453125" customWidth="1"/>
    <col min="4" max="4" width="22.54296875" customWidth="1"/>
    <col min="5" max="5" width="47.54296875" customWidth="1"/>
  </cols>
  <sheetData>
    <row r="1" spans="1:5" x14ac:dyDescent="0.35">
      <c r="A1" t="s">
        <v>92</v>
      </c>
      <c r="E1" s="2" t="s">
        <v>94</v>
      </c>
    </row>
    <row r="2" spans="1:5" x14ac:dyDescent="0.35">
      <c r="A2" t="s">
        <v>99</v>
      </c>
      <c r="E2" t="s">
        <v>95</v>
      </c>
    </row>
    <row r="3" spans="1:5" x14ac:dyDescent="0.35">
      <c r="A3" t="s">
        <v>133</v>
      </c>
      <c r="E3" t="s">
        <v>96</v>
      </c>
    </row>
    <row r="4" spans="1:5" x14ac:dyDescent="0.35">
      <c r="A4" t="s">
        <v>134</v>
      </c>
      <c r="E4" t="s">
        <v>97</v>
      </c>
    </row>
    <row r="5" spans="1:5" x14ac:dyDescent="0.35">
      <c r="E5" t="s">
        <v>98</v>
      </c>
    </row>
    <row r="6" spans="1:5" x14ac:dyDescent="0.35">
      <c r="A6" t="s">
        <v>100</v>
      </c>
    </row>
    <row r="7" spans="1:5" x14ac:dyDescent="0.35">
      <c r="A7" t="s">
        <v>101</v>
      </c>
    </row>
    <row r="8" spans="1:5" x14ac:dyDescent="0.35">
      <c r="A8" t="s">
        <v>102</v>
      </c>
    </row>
    <row r="9" spans="1:5" x14ac:dyDescent="0.35">
      <c r="A9" t="s">
        <v>104</v>
      </c>
    </row>
    <row r="10" spans="1:5" x14ac:dyDescent="0.35">
      <c r="A10" t="s">
        <v>105</v>
      </c>
    </row>
    <row r="11" spans="1:5" x14ac:dyDescent="0.35">
      <c r="A11" t="s">
        <v>106</v>
      </c>
    </row>
    <row r="13" spans="1:5" x14ac:dyDescent="0.35">
      <c r="A13" t="s">
        <v>107</v>
      </c>
      <c r="E13" s="2" t="s">
        <v>126</v>
      </c>
    </row>
    <row r="14" spans="1:5" x14ac:dyDescent="0.35">
      <c r="A14" t="s">
        <v>108</v>
      </c>
      <c r="E14" t="s">
        <v>103</v>
      </c>
    </row>
    <row r="15" spans="1:5" x14ac:dyDescent="0.35">
      <c r="A15" t="s">
        <v>109</v>
      </c>
    </row>
    <row r="16" spans="1:5" x14ac:dyDescent="0.35">
      <c r="E16" s="2" t="s">
        <v>127</v>
      </c>
    </row>
    <row r="17" spans="1:5" x14ac:dyDescent="0.35">
      <c r="A17" t="s">
        <v>115</v>
      </c>
      <c r="E17" t="s">
        <v>128</v>
      </c>
    </row>
    <row r="18" spans="1:5" x14ac:dyDescent="0.35">
      <c r="A18" t="s">
        <v>110</v>
      </c>
    </row>
    <row r="19" spans="1:5" x14ac:dyDescent="0.35">
      <c r="A19" t="s">
        <v>116</v>
      </c>
      <c r="E19" s="2" t="s">
        <v>129</v>
      </c>
    </row>
    <row r="20" spans="1:5" x14ac:dyDescent="0.35">
      <c r="A20" t="s">
        <v>118</v>
      </c>
      <c r="E20" t="s">
        <v>130</v>
      </c>
    </row>
    <row r="21" spans="1:5" x14ac:dyDescent="0.35">
      <c r="A21" t="s">
        <v>137</v>
      </c>
    </row>
    <row r="22" spans="1:5" x14ac:dyDescent="0.35">
      <c r="A22" t="s">
        <v>119</v>
      </c>
    </row>
    <row r="23" spans="1:5" x14ac:dyDescent="0.35">
      <c r="A23" t="s">
        <v>120</v>
      </c>
    </row>
    <row r="25" spans="1:5" ht="29" x14ac:dyDescent="0.35">
      <c r="B25" s="13" t="s">
        <v>111</v>
      </c>
      <c r="C25" s="3" t="s">
        <v>113</v>
      </c>
      <c r="D25" s="3" t="s">
        <v>53</v>
      </c>
      <c r="E25" s="3" t="s">
        <v>123</v>
      </c>
    </row>
    <row r="26" spans="1:5" x14ac:dyDescent="0.35">
      <c r="B26" t="s">
        <v>112</v>
      </c>
      <c r="C26">
        <v>500</v>
      </c>
      <c r="D26">
        <v>5900000</v>
      </c>
      <c r="E26">
        <v>1984</v>
      </c>
    </row>
    <row r="27" spans="1:5" x14ac:dyDescent="0.35">
      <c r="B27" t="s">
        <v>114</v>
      </c>
      <c r="C27">
        <v>500</v>
      </c>
      <c r="D27">
        <v>7050000</v>
      </c>
      <c r="E27">
        <v>1984</v>
      </c>
    </row>
    <row r="28" spans="1:5" x14ac:dyDescent="0.35">
      <c r="B28" t="s">
        <v>117</v>
      </c>
      <c r="C28">
        <v>500</v>
      </c>
      <c r="D28">
        <v>7050000</v>
      </c>
      <c r="E28">
        <v>1983</v>
      </c>
    </row>
    <row r="29" spans="1:5" x14ac:dyDescent="0.35">
      <c r="B29" t="s">
        <v>124</v>
      </c>
      <c r="C29">
        <v>1030</v>
      </c>
      <c r="D29">
        <v>6000000</v>
      </c>
      <c r="E29">
        <v>1999</v>
      </c>
    </row>
    <row r="30" spans="1:5" x14ac:dyDescent="0.35">
      <c r="B30" t="s">
        <v>121</v>
      </c>
      <c r="C30">
        <v>1800</v>
      </c>
      <c r="D30">
        <v>6000000</v>
      </c>
      <c r="E30">
        <v>2009</v>
      </c>
    </row>
    <row r="31" spans="1:5" x14ac:dyDescent="0.35">
      <c r="B31" t="s">
        <v>122</v>
      </c>
      <c r="C31">
        <v>2800</v>
      </c>
      <c r="D31">
        <v>22000000</v>
      </c>
      <c r="E31">
        <v>2014</v>
      </c>
    </row>
    <row r="33" spans="1:5" x14ac:dyDescent="0.35">
      <c r="A33" t="s">
        <v>125</v>
      </c>
    </row>
    <row r="34" spans="1:5" x14ac:dyDescent="0.35">
      <c r="A34" t="s">
        <v>138</v>
      </c>
    </row>
    <row r="35" spans="1:5" x14ac:dyDescent="0.35">
      <c r="A35" s="10">
        <v>10000000</v>
      </c>
    </row>
    <row r="37" spans="1:5" x14ac:dyDescent="0.35">
      <c r="A37" t="s">
        <v>136</v>
      </c>
    </row>
    <row r="42" spans="1:5" x14ac:dyDescent="0.35">
      <c r="A42" s="2" t="s">
        <v>139</v>
      </c>
      <c r="B42" s="15"/>
      <c r="E42" s="2" t="s">
        <v>141</v>
      </c>
    </row>
    <row r="43" spans="1:5" x14ac:dyDescent="0.35">
      <c r="A43" t="s">
        <v>140</v>
      </c>
      <c r="E43" t="s">
        <v>142</v>
      </c>
    </row>
    <row r="44" spans="1:5" x14ac:dyDescent="0.35">
      <c r="A44" t="s">
        <v>143</v>
      </c>
    </row>
    <row r="45" spans="1:5" x14ac:dyDescent="0.35">
      <c r="E45" s="2" t="s">
        <v>146</v>
      </c>
    </row>
    <row r="46" spans="1:5" x14ac:dyDescent="0.35">
      <c r="A46" t="s">
        <v>144</v>
      </c>
      <c r="E46" t="s">
        <v>147</v>
      </c>
    </row>
    <row r="47" spans="1:5" x14ac:dyDescent="0.35">
      <c r="A47" t="s">
        <v>145</v>
      </c>
      <c r="E47" t="s">
        <v>148</v>
      </c>
    </row>
    <row r="48" spans="1:5" x14ac:dyDescent="0.35">
      <c r="A48" t="s">
        <v>150</v>
      </c>
      <c r="E48" t="s">
        <v>149</v>
      </c>
    </row>
    <row r="49" spans="1:1" x14ac:dyDescent="0.35">
      <c r="A49" s="10">
        <v>30000</v>
      </c>
    </row>
    <row r="51" spans="1:1" x14ac:dyDescent="0.35">
      <c r="A51" t="s">
        <v>136</v>
      </c>
    </row>
    <row r="53" spans="1:1" x14ac:dyDescent="0.35">
      <c r="A53" t="s">
        <v>232</v>
      </c>
    </row>
    <row r="54" spans="1:1" x14ac:dyDescent="0.3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1640625" defaultRowHeight="14.5" x14ac:dyDescent="0.35"/>
  <cols>
    <col min="1" max="1" width="16.453125" customWidth="1"/>
    <col min="2" max="2" width="12.54296875" customWidth="1"/>
  </cols>
  <sheetData>
    <row r="1" spans="1:3" x14ac:dyDescent="0.35">
      <c r="A1" s="1" t="s">
        <v>51</v>
      </c>
    </row>
    <row r="2" spans="1:3" x14ac:dyDescent="0.35">
      <c r="A2" s="2" t="s">
        <v>52</v>
      </c>
      <c r="B2" s="2" t="s">
        <v>39</v>
      </c>
      <c r="C2" s="2" t="s">
        <v>53</v>
      </c>
    </row>
    <row r="3" spans="1:3" x14ac:dyDescent="0.35">
      <c r="A3" t="s">
        <v>54</v>
      </c>
      <c r="B3" t="s">
        <v>55</v>
      </c>
      <c r="C3">
        <v>8700</v>
      </c>
    </row>
    <row r="4" spans="1:3" x14ac:dyDescent="0.35">
      <c r="A4" t="s">
        <v>56</v>
      </c>
      <c r="B4" t="s">
        <v>57</v>
      </c>
      <c r="C4">
        <v>4600</v>
      </c>
    </row>
    <row r="5" spans="1:3" x14ac:dyDescent="0.35">
      <c r="A5" t="s">
        <v>58</v>
      </c>
      <c r="B5" t="s">
        <v>59</v>
      </c>
      <c r="C5">
        <v>10500</v>
      </c>
    </row>
    <row r="6" spans="1:3" x14ac:dyDescent="0.35">
      <c r="A6" t="s">
        <v>60</v>
      </c>
      <c r="B6" t="s">
        <v>61</v>
      </c>
      <c r="C6">
        <v>6500</v>
      </c>
    </row>
    <row r="7" spans="1:3" x14ac:dyDescent="0.35">
      <c r="A7" t="s">
        <v>62</v>
      </c>
      <c r="B7" t="s">
        <v>63</v>
      </c>
      <c r="C7">
        <v>3000</v>
      </c>
    </row>
    <row r="8" spans="1:3" x14ac:dyDescent="0.35">
      <c r="A8" t="s">
        <v>64</v>
      </c>
      <c r="B8" t="s">
        <v>65</v>
      </c>
      <c r="C8">
        <v>10000</v>
      </c>
    </row>
    <row r="9" spans="1:3" x14ac:dyDescent="0.35">
      <c r="A9" t="s">
        <v>66</v>
      </c>
      <c r="B9" t="s">
        <v>67</v>
      </c>
      <c r="C9">
        <v>13000</v>
      </c>
    </row>
    <row r="10" spans="1:3" x14ac:dyDescent="0.35">
      <c r="A10" t="s">
        <v>68</v>
      </c>
      <c r="B10" t="s">
        <v>69</v>
      </c>
      <c r="C10">
        <v>9000</v>
      </c>
    </row>
    <row r="11" spans="1:3" x14ac:dyDescent="0.35">
      <c r="A11" t="s">
        <v>70</v>
      </c>
      <c r="B11" t="s">
        <v>71</v>
      </c>
      <c r="C11">
        <v>19000</v>
      </c>
    </row>
    <row r="12" spans="1:3" x14ac:dyDescent="0.35">
      <c r="A12" t="s">
        <v>72</v>
      </c>
      <c r="B12" t="s">
        <v>73</v>
      </c>
      <c r="C12">
        <v>5500</v>
      </c>
    </row>
    <row r="14" spans="1:3" x14ac:dyDescent="0.35">
      <c r="A14" s="1" t="s">
        <v>1246</v>
      </c>
    </row>
    <row r="15" spans="1:3" x14ac:dyDescent="0.35">
      <c r="A15" t="s">
        <v>1247</v>
      </c>
    </row>
    <row r="16" spans="1:3" x14ac:dyDescent="0.35">
      <c r="A16" t="s">
        <v>1248</v>
      </c>
    </row>
    <row r="17" spans="1:3" x14ac:dyDescent="0.35">
      <c r="A17" t="s">
        <v>1249</v>
      </c>
    </row>
    <row r="19" spans="1:3" x14ac:dyDescent="0.35">
      <c r="A19" t="s">
        <v>1250</v>
      </c>
      <c r="B19" s="32">
        <v>29799</v>
      </c>
      <c r="C19" t="s">
        <v>1251</v>
      </c>
    </row>
    <row r="20" spans="1:3" x14ac:dyDescent="0.35">
      <c r="A20" t="s">
        <v>1252</v>
      </c>
      <c r="B20" s="32">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EAC7D-04C7-4EBB-A881-75DF5295E491}">
  <sheetPr>
    <tabColor theme="5" tint="0.39997558519241921"/>
  </sheetPr>
  <dimension ref="A1:AJ8"/>
  <sheetViews>
    <sheetView workbookViewId="0">
      <selection activeCell="D29" sqref="D29"/>
    </sheetView>
  </sheetViews>
  <sheetFormatPr defaultColWidth="8.81640625" defaultRowHeight="14.5" x14ac:dyDescent="0.35"/>
  <cols>
    <col min="1" max="1" width="24.453125" customWidth="1"/>
  </cols>
  <sheetData>
    <row r="1" spans="1:36" x14ac:dyDescent="0.35">
      <c r="A1" s="1" t="s">
        <v>231</v>
      </c>
      <c r="B1">
        <f>'[5]AEO 2021 52'!E1</f>
        <v>2020</v>
      </c>
      <c r="C1">
        <f>'[5]AEO 2021 52'!F1</f>
        <v>2021</v>
      </c>
      <c r="D1">
        <f>'[5]AEO 2021 52'!G1</f>
        <v>2022</v>
      </c>
      <c r="E1">
        <f>'[5]AEO 2021 52'!H1</f>
        <v>2023</v>
      </c>
      <c r="F1">
        <f>'[5]AEO 2021 52'!I1</f>
        <v>2024</v>
      </c>
      <c r="G1">
        <f>'[5]AEO 2021 52'!J1</f>
        <v>2025</v>
      </c>
      <c r="H1">
        <f>'[5]AEO 2021 52'!K1</f>
        <v>2026</v>
      </c>
      <c r="I1">
        <f>'[5]AEO 2021 52'!L1</f>
        <v>2027</v>
      </c>
      <c r="J1">
        <f>'[5]AEO 2021 52'!M1</f>
        <v>2028</v>
      </c>
      <c r="K1">
        <f>'[5]AEO 2021 52'!N1</f>
        <v>2029</v>
      </c>
      <c r="L1">
        <f>'[5]AEO 2021 52'!O1</f>
        <v>2030</v>
      </c>
      <c r="M1">
        <f>'[5]AEO 2021 52'!P1</f>
        <v>2031</v>
      </c>
      <c r="N1">
        <f>'[5]AEO 2021 52'!Q1</f>
        <v>2032</v>
      </c>
      <c r="O1">
        <f>'[5]AEO 2021 52'!R1</f>
        <v>2033</v>
      </c>
      <c r="P1">
        <f>'[5]AEO 2021 52'!S1</f>
        <v>2034</v>
      </c>
      <c r="Q1">
        <f>'[5]AEO 2021 52'!T1</f>
        <v>2035</v>
      </c>
      <c r="R1">
        <f>'[5]AEO 2021 52'!U1</f>
        <v>2036</v>
      </c>
      <c r="S1">
        <f>'[5]AEO 2021 52'!V1</f>
        <v>2037</v>
      </c>
      <c r="T1">
        <f>'[5]AEO 2021 52'!W1</f>
        <v>2038</v>
      </c>
      <c r="U1">
        <f>'[5]AEO 2021 52'!X1</f>
        <v>2039</v>
      </c>
      <c r="V1">
        <f>'[5]AEO 2021 52'!Y1</f>
        <v>2040</v>
      </c>
      <c r="W1">
        <f>'[5]AEO 2021 52'!Z1</f>
        <v>2041</v>
      </c>
      <c r="X1">
        <f>'[5]AEO 2021 52'!AA1</f>
        <v>2042</v>
      </c>
      <c r="Y1">
        <f>'[5]AEO 2021 52'!AB1</f>
        <v>2043</v>
      </c>
      <c r="Z1">
        <f>'[5]AEO 2021 52'!AC1</f>
        <v>2044</v>
      </c>
      <c r="AA1">
        <f>'[5]AEO 2021 52'!AD1</f>
        <v>2045</v>
      </c>
      <c r="AB1">
        <f>'[5]AEO 2021 52'!AE1</f>
        <v>2046</v>
      </c>
      <c r="AC1">
        <f>'[5]AEO 2021 52'!AF1</f>
        <v>2047</v>
      </c>
      <c r="AD1">
        <f>'[5]AEO 2021 52'!AG1</f>
        <v>2048</v>
      </c>
      <c r="AE1">
        <f>'[5]AEO 2021 52'!AH1</f>
        <v>2049</v>
      </c>
      <c r="AF1">
        <f>'[5]AEO 2021 52'!AI1</f>
        <v>2050</v>
      </c>
    </row>
    <row r="2" spans="1:36" x14ac:dyDescent="0.35">
      <c r="A2" t="s">
        <v>0</v>
      </c>
      <c r="B2" s="69">
        <f>'[5]LDV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35">
      <c r="A3" t="s">
        <v>1</v>
      </c>
      <c r="B3" s="4">
        <f>SUMPRODUCT('[5]LDV Shares'!C90:C105,'[5]AEO 2021 52'!E118:E133)*10^3*cpi_2021to2012</f>
        <v>36759.749704715985</v>
      </c>
      <c r="C3" s="4">
        <f>SUMPRODUCT('[5]LDV Shares'!D90:D105,'[5]AEO 2022 52'!C123:C138)*10^3*cpi_2021to2012</f>
        <v>36495.301008765287</v>
      </c>
      <c r="D3" s="4">
        <f>SUMPRODUCT('[5]LDV Shares'!E90:E105,'[5]AEO 2022 52'!D123:D138)*10^3*cpi_2021to2012</f>
        <v>36652.899284904262</v>
      </c>
      <c r="E3" s="4">
        <f>SUMPRODUCT('[5]LDV Shares'!F90:F105,'[5]AEO 2022 52'!E123:E138)*10^3*cpi_2021to2012</f>
        <v>36898.854894109107</v>
      </c>
      <c r="F3" s="4">
        <f>SUMPRODUCT('[5]LDV Shares'!G90:G105,'[5]AEO 2022 52'!F123:F138)*10^3*cpi_2021to2012</f>
        <v>37088.419904084185</v>
      </c>
      <c r="G3" s="4">
        <f>SUMPRODUCT('[5]LDV Shares'!H90:H105,'[5]AEO 2022 52'!G123:G138)*10^3*cpi_2021to2012</f>
        <v>37274.213596349378</v>
      </c>
      <c r="H3" s="4">
        <f>SUMPRODUCT('[5]LDV Shares'!I90:I105,'[5]AEO 2022 52'!H123:H138)*10^3*cpi_2021to2012</f>
        <v>37445.623213756997</v>
      </c>
      <c r="I3" s="4">
        <f>SUMPRODUCT('[5]LDV Shares'!J90:J105,'[5]AEO 2022 52'!I123:I138)*10^3*cpi_2021to2012</f>
        <v>37600.872984764675</v>
      </c>
      <c r="J3" s="4">
        <f>SUMPRODUCT('[5]LDV Shares'!K90:K105,'[5]AEO 2022 52'!J123:J138)*10^3*cpi_2021to2012</f>
        <v>37766.329930876804</v>
      </c>
      <c r="K3" s="4">
        <f>SUMPRODUCT('[5]LDV Shares'!L90:L105,'[5]AEO 2022 52'!K123:K138)*10^3*cpi_2021to2012</f>
        <v>37923.877024850764</v>
      </c>
      <c r="L3" s="4">
        <f>SUMPRODUCT('[5]LDV Shares'!M90:M105,'[5]AEO 2022 52'!L123:L138)*10^3*cpi_2021to2012</f>
        <v>38069.817259237316</v>
      </c>
      <c r="M3" s="4">
        <f>SUMPRODUCT('[5]LDV Shares'!N90:N105,'[5]AEO 2022 52'!M123:M138)*10^3*cpi_2021to2012</f>
        <v>38227.32962478877</v>
      </c>
      <c r="N3" s="4">
        <f>SUMPRODUCT('[5]LDV Shares'!O90:O105,'[5]AEO 2022 52'!N123:N138)*10^3*cpi_2021to2012</f>
        <v>38348.862723643673</v>
      </c>
      <c r="O3" s="4">
        <f>SUMPRODUCT('[5]LDV Shares'!P90:P105,'[5]AEO 2022 52'!O123:O138)*10^3*cpi_2021to2012</f>
        <v>38510.497634153886</v>
      </c>
      <c r="P3" s="4">
        <f>SUMPRODUCT('[5]LDV Shares'!Q90:Q105,'[5]AEO 2022 52'!P123:P138)*10^3*cpi_2021to2012</f>
        <v>38604.696735059661</v>
      </c>
      <c r="Q3" s="4">
        <f>SUMPRODUCT('[5]LDV Shares'!R90:R105,'[5]AEO 2022 52'!Q123:Q138)*10^3*cpi_2021to2012</f>
        <v>38681.120522160832</v>
      </c>
      <c r="R3" s="4">
        <f>SUMPRODUCT('[5]LDV Shares'!S90:S105,'[5]AEO 2022 52'!R123:R138)*10^3*cpi_2021to2012</f>
        <v>38748.486700206056</v>
      </c>
      <c r="S3" s="4">
        <f>SUMPRODUCT('[5]LDV Shares'!T90:T105,'[5]AEO 2022 52'!S123:S138)*10^3*cpi_2021to2012</f>
        <v>38814.704806671383</v>
      </c>
      <c r="T3" s="4">
        <f>SUMPRODUCT('[5]LDV Shares'!U90:U105,'[5]AEO 2022 52'!T123:T138)*10^3*cpi_2021to2012</f>
        <v>38876.264531398607</v>
      </c>
      <c r="U3" s="4">
        <f>SUMPRODUCT('[5]LDV Shares'!V90:V105,'[5]AEO 2022 52'!U123:U138)*10^3*cpi_2021to2012</f>
        <v>38939.471425425021</v>
      </c>
      <c r="V3" s="4">
        <f>SUMPRODUCT('[5]LDV Shares'!W90:W105,'[5]AEO 2022 52'!V123:V138)*10^3*cpi_2021to2012</f>
        <v>38983.894090718546</v>
      </c>
      <c r="W3" s="4">
        <f>SUMPRODUCT('[5]LDV Shares'!X90:X105,'[5]AEO 2022 52'!W123:W138)*10^3*cpi_2021to2012</f>
        <v>39034.300754891083</v>
      </c>
      <c r="X3" s="4">
        <f>SUMPRODUCT('[5]LDV Shares'!Y90:Y105,'[5]AEO 2022 52'!X123:X138)*10^3*cpi_2021to2012</f>
        <v>39076.492388760707</v>
      </c>
      <c r="Y3" s="4">
        <f>SUMPRODUCT('[5]LDV Shares'!Z90:Z105,'[5]AEO 2022 52'!Y123:Y138)*10^3*cpi_2021to2012</f>
        <v>39111.673848979794</v>
      </c>
      <c r="Z3" s="4">
        <f>SUMPRODUCT('[5]LDV Shares'!AA90:AA105,'[5]AEO 2022 52'!Z123:Z138)*10^3*cpi_2021to2012</f>
        <v>39147.67406599391</v>
      </c>
      <c r="AA3" s="4">
        <f>SUMPRODUCT('[5]LDV Shares'!AB90:AB105,'[5]AEO 2022 52'!AA123:AA138)*10^3*cpi_2021to2012</f>
        <v>39181.697312197801</v>
      </c>
      <c r="AB3" s="4">
        <f>SUMPRODUCT('[5]LDV Shares'!AC90:AC105,'[5]AEO 2022 52'!AB123:AB138)*10^3*cpi_2021to2012</f>
        <v>39212.991409746537</v>
      </c>
      <c r="AC3" s="4">
        <f>SUMPRODUCT('[5]LDV Shares'!AD90:AD105,'[5]AEO 2022 52'!AC123:AC138)*10^3*cpi_2021to2012</f>
        <v>39245.837154002627</v>
      </c>
      <c r="AD3" s="4">
        <f>SUMPRODUCT('[5]LDV Shares'!AE90:AE105,'[5]AEO 2022 52'!AD123:AD138)*10^3*cpi_2021to2012</f>
        <v>39278.913176716669</v>
      </c>
      <c r="AE3" s="4">
        <f>SUMPRODUCT('[5]LDV Shares'!AF90:AF105,'[5]AEO 2022 52'!AE123:AE138)*10^3*cpi_2021to2012</f>
        <v>39308.051924159641</v>
      </c>
      <c r="AF3" s="4">
        <f>SUMPRODUCT('[5]LDV Shares'!AG90:AG105,'[5]AEO 2022 52'!AF123:AF138)*10^3*cpi_2021to2012</f>
        <v>39337.439086801933</v>
      </c>
      <c r="AG3" s="4"/>
      <c r="AH3" s="4"/>
      <c r="AI3" s="4"/>
      <c r="AJ3" s="4"/>
    </row>
    <row r="4" spans="1:36" x14ac:dyDescent="0.35">
      <c r="A4" t="s">
        <v>2</v>
      </c>
      <c r="B4" s="70">
        <f>'[5]LDV Cost Calcs'!C152</f>
        <v>32342.6363589045</v>
      </c>
      <c r="C4" s="70">
        <f>'[5]LDV Cost Calcs'!D152</f>
        <v>31217.362717887419</v>
      </c>
      <c r="D4" s="70">
        <f>'[5]LDV Cost Calcs'!E152</f>
        <v>31436.446953801642</v>
      </c>
      <c r="E4" s="70">
        <f>'[5]LDV Cost Calcs'!F152</f>
        <v>31582.448578235268</v>
      </c>
      <c r="F4" s="70">
        <f>'[5]LDV Cost Calcs'!G152</f>
        <v>31757.900280763795</v>
      </c>
      <c r="G4" s="70">
        <f>'[5]LDV Cost Calcs'!H152</f>
        <v>31937.088580026721</v>
      </c>
      <c r="H4" s="70">
        <f>'[5]LDV Cost Calcs'!I152</f>
        <v>32051.631027078809</v>
      </c>
      <c r="I4" s="70">
        <f>'[5]LDV Cost Calcs'!J152</f>
        <v>32113.769884482779</v>
      </c>
      <c r="J4" s="70">
        <f>'[5]LDV Cost Calcs'!K152</f>
        <v>32185.619524621943</v>
      </c>
      <c r="K4" s="70">
        <f>'[5]LDV Cost Calcs'!L152</f>
        <v>32243.903393669327</v>
      </c>
      <c r="L4" s="70">
        <f>'[5]LDV Cost Calcs'!M152</f>
        <v>32274.622148931001</v>
      </c>
      <c r="M4" s="70">
        <f>'[5]LDV Cost Calcs'!N152</f>
        <v>32331.768527633991</v>
      </c>
      <c r="N4" s="70">
        <f>'[5]LDV Cost Calcs'!O152</f>
        <v>32347.684742713987</v>
      </c>
      <c r="O4" s="70">
        <f>'[5]LDV Cost Calcs'!P152</f>
        <v>32381.443853850255</v>
      </c>
      <c r="P4" s="70">
        <f>'[5]LDV Cost Calcs'!Q152</f>
        <v>32396.375422549452</v>
      </c>
      <c r="Q4" s="70">
        <f>'[5]LDV Cost Calcs'!R152</f>
        <v>32409.372643127219</v>
      </c>
      <c r="R4" s="70">
        <f>'[5]LDV Cost Calcs'!S152</f>
        <v>32401.628849545585</v>
      </c>
      <c r="S4" s="70">
        <f>'[5]LDV Cost Calcs'!T152</f>
        <v>32380.854871890009</v>
      </c>
      <c r="T4" s="70">
        <f>'[5]LDV Cost Calcs'!U152</f>
        <v>32354.526341490036</v>
      </c>
      <c r="U4" s="70">
        <f>'[5]LDV Cost Calcs'!V152</f>
        <v>32332.246320907278</v>
      </c>
      <c r="V4" s="70">
        <f>'[5]LDV Cost Calcs'!W152</f>
        <v>32299.488859358349</v>
      </c>
      <c r="W4" s="70">
        <f>'[5]LDV Cost Calcs'!X152</f>
        <v>32277.910810646987</v>
      </c>
      <c r="X4" s="70">
        <f>'[5]LDV Cost Calcs'!Y152</f>
        <v>32262.98126208195</v>
      </c>
      <c r="Y4" s="70">
        <f>'[5]LDV Cost Calcs'!Z152</f>
        <v>32240.582076272938</v>
      </c>
      <c r="Z4" s="70">
        <f>'[5]LDV Cost Calcs'!AA152</f>
        <v>32222.923313854415</v>
      </c>
      <c r="AA4" s="70">
        <f>'[5]LDV Cost Calcs'!AB152</f>
        <v>32218.675092742193</v>
      </c>
      <c r="AB4" s="70">
        <f>'[5]LDV Cost Calcs'!AC152</f>
        <v>32189.558394827818</v>
      </c>
      <c r="AC4" s="70">
        <f>'[5]LDV Cost Calcs'!AD152</f>
        <v>32165.91510624978</v>
      </c>
      <c r="AD4" s="70">
        <f>'[5]LDV Cost Calcs'!AE152</f>
        <v>32160.913762169279</v>
      </c>
      <c r="AE4" s="70">
        <f>'[5]LDV Cost Calcs'!AF152</f>
        <v>32130.598139463389</v>
      </c>
      <c r="AF4" s="70">
        <f>'[5]LDV Cost Calcs'!AG152</f>
        <v>32106.972615828534</v>
      </c>
      <c r="AG4" s="4"/>
      <c r="AH4" s="4"/>
      <c r="AI4" s="4"/>
      <c r="AJ4" s="4"/>
    </row>
    <row r="5" spans="1:36" x14ac:dyDescent="0.35">
      <c r="A5" t="s">
        <v>3</v>
      </c>
      <c r="B5" s="71">
        <f>'[5]LDV Cost Calcs'!C154</f>
        <v>35443.546139439881</v>
      </c>
      <c r="C5" s="71">
        <f>'[5]LDV Cost Calcs'!D154</f>
        <v>34572.73032047251</v>
      </c>
      <c r="D5" s="71">
        <f>'[5]LDV Cost Calcs'!E154</f>
        <v>34849.203911594086</v>
      </c>
      <c r="E5" s="71">
        <f>'[5]LDV Cost Calcs'!F154</f>
        <v>34983.821056600449</v>
      </c>
      <c r="F5" s="71">
        <f>'[5]LDV Cost Calcs'!G154</f>
        <v>35151.363645752921</v>
      </c>
      <c r="G5" s="71">
        <f>'[5]LDV Cost Calcs'!H154</f>
        <v>35326.619427789316</v>
      </c>
      <c r="H5" s="71">
        <f>'[5]LDV Cost Calcs'!I154</f>
        <v>35410.191140824951</v>
      </c>
      <c r="I5" s="71">
        <f>'[5]LDV Cost Calcs'!J154</f>
        <v>35435.494342774749</v>
      </c>
      <c r="J5" s="71">
        <f>'[5]LDV Cost Calcs'!K154</f>
        <v>35474.588111438214</v>
      </c>
      <c r="K5" s="71">
        <f>'[5]LDV Cost Calcs'!L154</f>
        <v>35499.907505123585</v>
      </c>
      <c r="L5" s="71">
        <f>'[5]LDV Cost Calcs'!M154</f>
        <v>35487.977501346308</v>
      </c>
      <c r="M5" s="71">
        <f>'[5]LDV Cost Calcs'!N154</f>
        <v>35511.964486332523</v>
      </c>
      <c r="N5" s="71">
        <f>'[5]LDV Cost Calcs'!O154</f>
        <v>35480.241967164577</v>
      </c>
      <c r="O5" s="71">
        <f>'[5]LDV Cost Calcs'!P154</f>
        <v>35474.107747097667</v>
      </c>
      <c r="P5" s="71">
        <f>'[5]LDV Cost Calcs'!Q154</f>
        <v>35461.9366731681</v>
      </c>
      <c r="Q5" s="71">
        <f>'[5]LDV Cost Calcs'!R154</f>
        <v>35455.994643045095</v>
      </c>
      <c r="R5" s="71">
        <f>'[5]LDV Cost Calcs'!S154</f>
        <v>35422.177134020363</v>
      </c>
      <c r="S5" s="71">
        <f>'[5]LDV Cost Calcs'!T154</f>
        <v>35366.464042687126</v>
      </c>
      <c r="T5" s="71">
        <f>'[5]LDV Cost Calcs'!U154</f>
        <v>35302.940826765967</v>
      </c>
      <c r="U5" s="71">
        <f>'[5]LDV Cost Calcs'!V154</f>
        <v>35244.577477825929</v>
      </c>
      <c r="V5" s="71">
        <f>'[5]LDV Cost Calcs'!W154</f>
        <v>35170.962254170772</v>
      </c>
      <c r="W5" s="71">
        <f>'[5]LDV Cost Calcs'!X154</f>
        <v>35114.648617997518</v>
      </c>
      <c r="X5" s="71">
        <f>'[5]LDV Cost Calcs'!Y154</f>
        <v>35067.006257529632</v>
      </c>
      <c r="Y5" s="71">
        <f>'[5]LDV Cost Calcs'!Z154</f>
        <v>35011.117170929094</v>
      </c>
      <c r="Z5" s="71">
        <f>'[5]LDV Cost Calcs'!AA154</f>
        <v>34962.564080399963</v>
      </c>
      <c r="AA5" s="71">
        <f>'[5]LDV Cost Calcs'!AB154</f>
        <v>34932.465774660173</v>
      </c>
      <c r="AB5" s="71">
        <f>'[5]LDV Cost Calcs'!AC154</f>
        <v>34867.703598443222</v>
      </c>
      <c r="AC5" s="71">
        <f>'[5]LDV Cost Calcs'!AD154</f>
        <v>34811.011371210981</v>
      </c>
      <c r="AD5" s="71">
        <f>'[5]LDV Cost Calcs'!AE154</f>
        <v>34778.00109143836</v>
      </c>
      <c r="AE5" s="71">
        <f>'[5]LDV Cost Calcs'!AF154</f>
        <v>34711.169685922665</v>
      </c>
      <c r="AF5" s="71">
        <f>'[5]LDV Cost Calcs'!AG154</f>
        <v>34656.058418610337</v>
      </c>
      <c r="AG5" s="4"/>
      <c r="AH5" s="4"/>
      <c r="AI5" s="4"/>
      <c r="AJ5" s="4"/>
    </row>
    <row r="6" spans="1:36" x14ac:dyDescent="0.35">
      <c r="A6" t="s">
        <v>4</v>
      </c>
      <c r="B6" s="4">
        <f>'[5]PHEV Price Calcs'!B254</f>
        <v>36885.812469092874</v>
      </c>
      <c r="C6" s="4">
        <f>'[5]PHEV Price Calcs'!C254</f>
        <v>37390.062874445444</v>
      </c>
      <c r="D6" s="4">
        <f>'[5]PHEV Price Calcs'!D254</f>
        <v>37336.115710048864</v>
      </c>
      <c r="E6" s="4">
        <f>'[5]PHEV Price Calcs'!E254</f>
        <v>37519.774165684845</v>
      </c>
      <c r="F6" s="4">
        <f>'[5]PHEV Price Calcs'!F254</f>
        <v>37560.848994284308</v>
      </c>
      <c r="G6" s="4">
        <f>'[5]PHEV Price Calcs'!G254</f>
        <v>37672.813677843456</v>
      </c>
      <c r="H6" s="4">
        <f>'[5]PHEV Price Calcs'!H254</f>
        <v>37718.56400733631</v>
      </c>
      <c r="I6" s="4">
        <f>'[5]PHEV Price Calcs'!I254</f>
        <v>37744.624220538237</v>
      </c>
      <c r="J6" s="4">
        <f>'[5]PHEV Price Calcs'!J254</f>
        <v>37799.089399902005</v>
      </c>
      <c r="K6" s="4">
        <f>'[5]PHEV Price Calcs'!K254</f>
        <v>37869.294612145321</v>
      </c>
      <c r="L6" s="4">
        <f>'[5]PHEV Price Calcs'!L254</f>
        <v>37947.783060194699</v>
      </c>
      <c r="M6" s="4">
        <f>'[5]PHEV Price Calcs'!M254</f>
        <v>38048.195487274184</v>
      </c>
      <c r="N6" s="4">
        <f>'[5]PHEV Price Calcs'!N254</f>
        <v>38134.620585039651</v>
      </c>
      <c r="O6" s="4">
        <f>'[5]PHEV Price Calcs'!O254</f>
        <v>38250.401448902114</v>
      </c>
      <c r="P6" s="4">
        <f>'[5]PHEV Price Calcs'!P254</f>
        <v>38309.624429520816</v>
      </c>
      <c r="Q6" s="4">
        <f>'[5]PHEV Price Calcs'!Q254</f>
        <v>38356.757655134163</v>
      </c>
      <c r="R6" s="4">
        <f>'[5]PHEV Price Calcs'!R254</f>
        <v>38399.03576323334</v>
      </c>
      <c r="S6" s="4">
        <f>'[5]PHEV Price Calcs'!S254</f>
        <v>38433.321833369489</v>
      </c>
      <c r="T6" s="4">
        <f>'[5]PHEV Price Calcs'!T254</f>
        <v>38455.444100924527</v>
      </c>
      <c r="U6" s="4">
        <f>'[5]PHEV Price Calcs'!U254</f>
        <v>38471.879540638547</v>
      </c>
      <c r="V6" s="4">
        <f>'[5]PHEV Price Calcs'!V254</f>
        <v>38470.609054958164</v>
      </c>
      <c r="W6" s="4">
        <f>'[5]PHEV Price Calcs'!W254</f>
        <v>38476.533643544462</v>
      </c>
      <c r="X6" s="4">
        <f>'[5]PHEV Price Calcs'!X254</f>
        <v>38473.613146881857</v>
      </c>
      <c r="Y6" s="4">
        <f>'[5]PHEV Price Calcs'!Y254</f>
        <v>38464.260461634076</v>
      </c>
      <c r="Z6" s="4">
        <f>'[5]PHEV Price Calcs'!Z254</f>
        <v>38454.963700744891</v>
      </c>
      <c r="AA6" s="4">
        <f>'[5]PHEV Price Calcs'!AA254</f>
        <v>38445.041023726604</v>
      </c>
      <c r="AB6" s="4">
        <f>'[5]PHEV Price Calcs'!AB254</f>
        <v>38433.394779589515</v>
      </c>
      <c r="AC6" s="4">
        <f>'[5]PHEV Price Calcs'!AC254</f>
        <v>38423.683875942836</v>
      </c>
      <c r="AD6" s="4">
        <f>'[5]PHEV Price Calcs'!AD254</f>
        <v>38414.275217234477</v>
      </c>
      <c r="AE6" s="4">
        <f>'[5]PHEV Price Calcs'!AE254</f>
        <v>38406.062072210079</v>
      </c>
      <c r="AF6" s="4">
        <f>'[5]PHEV Price Calcs'!AF254</f>
        <v>38395.607951329759</v>
      </c>
      <c r="AG6" s="4"/>
      <c r="AH6" s="4"/>
      <c r="AI6" s="4"/>
      <c r="AJ6" s="4"/>
    </row>
    <row r="7" spans="1:36" x14ac:dyDescent="0.35">
      <c r="A7" t="s">
        <v>214</v>
      </c>
      <c r="B7" s="4">
        <f>INDEX('[5]AEO 2021 52'!139:139,MATCH(B$1,'[5]AEO 2021 52'!$1:$1,0))*10^3*cpi_2021to2012</f>
        <v>35929.332572026418</v>
      </c>
      <c r="C7" s="4">
        <f>INDEX('[5]AEO 2022 52'!145:145,MATCH(C$1,'[5]AEO 2022 52'!$1:$1,0))*10^3*cpi_2021to2012</f>
        <v>36517.781900822964</v>
      </c>
      <c r="D7" s="4">
        <f>INDEX('[5]AEO 2022 52'!145:145,MATCH(D$1,'[5]AEO 2022 52'!$1:$1,0))*10^3*cpi_2021to2012</f>
        <v>36483.97022953094</v>
      </c>
      <c r="E7" s="4">
        <f>INDEX('[5]AEO 2022 52'!145:145,MATCH(E$1,'[5]AEO 2022 52'!$1:$1,0))*10^3*cpi_2021to2012</f>
        <v>36547.531596117638</v>
      </c>
      <c r="F7" s="4">
        <f>INDEX('[5]AEO 2022 52'!145:145,MATCH(F$1,'[5]AEO 2022 52'!$1:$1,0))*10^3*cpi_2021to2012</f>
        <v>36633.721066789672</v>
      </c>
      <c r="G7" s="4">
        <f>INDEX('[5]AEO 2022 52'!145:145,MATCH(G$1,'[5]AEO 2022 52'!$1:$1,0))*10^3*cpi_2021to2012</f>
        <v>36794.300450824805</v>
      </c>
      <c r="H7" s="4">
        <f>INDEX('[5]AEO 2022 52'!145:145,MATCH(H$1,'[5]AEO 2022 52'!$1:$1,0))*10^3*cpi_2021to2012</f>
        <v>36928.460044794621</v>
      </c>
      <c r="I7" s="4">
        <f>INDEX('[5]AEO 2022 52'!145:145,MATCH(I$1,'[5]AEO 2022 52'!$1:$1,0))*10^3*cpi_2021to2012</f>
        <v>36997.316214887251</v>
      </c>
      <c r="J7" s="4">
        <f>INDEX('[5]AEO 2022 52'!145:145,MATCH(J$1,'[5]AEO 2022 52'!$1:$1,0))*10^3*cpi_2021to2012</f>
        <v>37058.275510491934</v>
      </c>
      <c r="K7" s="4">
        <f>INDEX('[5]AEO 2022 52'!145:145,MATCH(K$1,'[5]AEO 2022 52'!$1:$1,0))*10^3*cpi_2021to2012</f>
        <v>37124.273723755396</v>
      </c>
      <c r="L7" s="4">
        <f>INDEX('[5]AEO 2022 52'!145:145,MATCH(L$1,'[5]AEO 2022 52'!$1:$1,0))*10^3*cpi_2021to2012</f>
        <v>37186.148107820052</v>
      </c>
      <c r="M7" s="4">
        <f>INDEX('[5]AEO 2022 52'!145:145,MATCH(M$1,'[5]AEO 2022 52'!$1:$1,0))*10^3*cpi_2021to2012</f>
        <v>37247.670013366791</v>
      </c>
      <c r="N7" s="4">
        <f>INDEX('[5]AEO 2022 52'!145:145,MATCH(N$1,'[5]AEO 2022 52'!$1:$1,0))*10^3*cpi_2021to2012</f>
        <v>37300.144405417566</v>
      </c>
      <c r="O7" s="4">
        <f>INDEX('[5]AEO 2022 52'!145:145,MATCH(O$1,'[5]AEO 2022 52'!$1:$1,0))*10^3*cpi_2021to2012</f>
        <v>37363.114353721809</v>
      </c>
      <c r="P7" s="4">
        <f>INDEX('[5]AEO 2022 52'!145:145,MATCH(P$1,'[5]AEO 2022 52'!$1:$1,0))*10^3*cpi_2021to2012</f>
        <v>37405.731209528727</v>
      </c>
      <c r="Q7" s="4">
        <f>INDEX('[5]AEO 2022 52'!145:145,MATCH(Q$1,'[5]AEO 2022 52'!$1:$1,0))*10^3*cpi_2021to2012</f>
        <v>37444.210679270756</v>
      </c>
      <c r="R7" s="4">
        <f>INDEX('[5]AEO 2022 52'!145:145,MATCH(R$1,'[5]AEO 2022 52'!$1:$1,0))*10^3*cpi_2021to2012</f>
        <v>37483.983135114584</v>
      </c>
      <c r="S7" s="4">
        <f>INDEX('[5]AEO 2022 52'!145:145,MATCH(S$1,'[5]AEO 2022 52'!$1:$1,0))*10^3*cpi_2021to2012</f>
        <v>37524.06909348636</v>
      </c>
      <c r="T7" s="4">
        <f>INDEX('[5]AEO 2022 52'!145:145,MATCH(T$1,'[5]AEO 2022 52'!$1:$1,0))*10^3*cpi_2021to2012</f>
        <v>37561.633474768416</v>
      </c>
      <c r="U7" s="4">
        <f>INDEX('[5]AEO 2022 52'!145:145,MATCH(U$1,'[5]AEO 2022 52'!$1:$1,0))*10^3*cpi_2021to2012</f>
        <v>37601.441517385683</v>
      </c>
      <c r="V7" s="4">
        <f>INDEX('[5]AEO 2022 52'!145:145,MATCH(V$1,'[5]AEO 2022 52'!$1:$1,0))*10^3*cpi_2021to2012</f>
        <v>37635.68361917555</v>
      </c>
      <c r="W7" s="4">
        <f>INDEX('[5]AEO 2022 52'!145:145,MATCH(W$1,'[5]AEO 2022 52'!$1:$1,0))*10^3*cpi_2021to2012</f>
        <v>37670.002825641204</v>
      </c>
      <c r="X7" s="4">
        <f>INDEX('[5]AEO 2022 52'!145:145,MATCH(X$1,'[5]AEO 2022 52'!$1:$1,0))*10^3*cpi_2021to2012</f>
        <v>37704.041574439965</v>
      </c>
      <c r="Y7" s="4">
        <f>INDEX('[5]AEO 2022 52'!145:145,MATCH(Y$1,'[5]AEO 2022 52'!$1:$1,0))*10^3*cpi_2021to2012</f>
        <v>37736.311999520236</v>
      </c>
      <c r="Z7" s="4">
        <f>INDEX('[5]AEO 2022 52'!145:145,MATCH(Z$1,'[5]AEO 2022 52'!$1:$1,0))*10^3*cpi_2021to2012</f>
        <v>37769.703407963978</v>
      </c>
      <c r="AA7" s="4">
        <f>INDEX('[5]AEO 2022 52'!145:145,MATCH(AA$1,'[5]AEO 2022 52'!$1:$1,0))*10^3*cpi_2021to2012</f>
        <v>37804.107344842596</v>
      </c>
      <c r="AB7" s="4">
        <f>INDEX('[5]AEO 2022 52'!145:145,MATCH(AB$1,'[5]AEO 2022 52'!$1:$1,0))*10^3*cpi_2021to2012</f>
        <v>37838.223198317151</v>
      </c>
      <c r="AC7" s="4">
        <f>INDEX('[5]AEO 2022 52'!145:145,MATCH(AC$1,'[5]AEO 2022 52'!$1:$1,0))*10^3*cpi_2021to2012</f>
        <v>37873.503247665787</v>
      </c>
      <c r="AD7" s="4">
        <f>INDEX('[5]AEO 2022 52'!145:145,MATCH(AD$1,'[5]AEO 2022 52'!$1:$1,0))*10^3*cpi_2021to2012</f>
        <v>37908.73076415839</v>
      </c>
      <c r="AE7" s="4">
        <f>INDEX('[5]AEO 2022 52'!145:145,MATCH(AE$1,'[5]AEO 2022 52'!$1:$1,0))*10^3*cpi_2021to2012</f>
        <v>37944.388711148837</v>
      </c>
      <c r="AF7" s="4">
        <f>INDEX('[5]AEO 2022 52'!145:145,MATCH(AF$1,'[5]AEO 2022 52'!$1:$1,0))*10^3*cpi_2021to2012</f>
        <v>37966.871926227992</v>
      </c>
      <c r="AG7" s="4"/>
      <c r="AH7" s="4"/>
      <c r="AI7" s="4"/>
      <c r="AJ7" s="4"/>
    </row>
    <row r="8" spans="1:36" x14ac:dyDescent="0.35">
      <c r="A8" t="s">
        <v>215</v>
      </c>
      <c r="B8" s="4">
        <f>'[5]Hydrogen Vehicle Calcs'!B55*10^3*cpi_2021to2012</f>
        <v>65082.117668992752</v>
      </c>
      <c r="C8" s="4">
        <f>'[5]Hydrogen Vehicle Calcs'!C55*10^3*cpi_2021to2012</f>
        <v>65067.962537406333</v>
      </c>
      <c r="D8" s="4">
        <f>'[5]Hydrogen Vehicle Calcs'!D55*10^3*cpi_2021to2012</f>
        <v>63660.551990785127</v>
      </c>
      <c r="E8" s="4">
        <f>'[5]Hydrogen Vehicle Calcs'!E55*10^3*cpi_2021to2012</f>
        <v>62421.595361955166</v>
      </c>
      <c r="F8" s="4">
        <f>'[5]Hydrogen Vehicle Calcs'!F55*10^3*cpi_2021to2012</f>
        <v>61170.115837565136</v>
      </c>
      <c r="G8" s="4">
        <f>'[5]Hydrogen Vehicle Calcs'!G55*10^3*cpi_2021to2012</f>
        <v>59874.757242461834</v>
      </c>
      <c r="H8" s="4">
        <f>'[5]Hydrogen Vehicle Calcs'!H55*10^3*cpi_2021to2012</f>
        <v>58736.771614958467</v>
      </c>
      <c r="I8" s="4">
        <f>'[5]Hydrogen Vehicle Calcs'!I55*10^3*cpi_2021to2012</f>
        <v>57689.482617791895</v>
      </c>
      <c r="J8" s="4">
        <f>'[5]Hydrogen Vehicle Calcs'!J55*10^3*cpi_2021to2012</f>
        <v>56690.542415667092</v>
      </c>
      <c r="K8" s="4">
        <f>'[5]Hydrogen Vehicle Calcs'!K55*10^3*cpi_2021to2012</f>
        <v>55738.718732749054</v>
      </c>
      <c r="L8" s="4">
        <f>'[5]Hydrogen Vehicle Calcs'!L55*10^3*cpi_2021to2012</f>
        <v>54831.314971982451</v>
      </c>
      <c r="M8" s="4">
        <f>'[5]Hydrogen Vehicle Calcs'!M55*10^3*cpi_2021to2012</f>
        <v>53967.600822455322</v>
      </c>
      <c r="N8" s="4">
        <f>'[5]Hydrogen Vehicle Calcs'!N55*10^3*cpi_2021to2012</f>
        <v>53140.492227765448</v>
      </c>
      <c r="O8" s="4">
        <f>'[5]Hydrogen Vehicle Calcs'!O55*10^3*cpi_2021to2012</f>
        <v>52357.767771875457</v>
      </c>
      <c r="P8" s="4">
        <f>'[5]Hydrogen Vehicle Calcs'!P55*10^3*cpi_2021to2012</f>
        <v>51589.549246795832</v>
      </c>
      <c r="Q8" s="4">
        <f>'[5]Hydrogen Vehicle Calcs'!Q55*10^3*cpi_2021to2012</f>
        <v>50852.967378820395</v>
      </c>
      <c r="R8" s="4">
        <f>'[5]Hydrogen Vehicle Calcs'!R55*10^3*cpi_2021to2012</f>
        <v>50151.390539205728</v>
      </c>
      <c r="S8" s="4">
        <f>'[5]Hydrogen Vehicle Calcs'!S55*10^3*cpi_2021to2012</f>
        <v>49482.280047861401</v>
      </c>
      <c r="T8" s="4">
        <f>'[5]Hydrogen Vehicle Calcs'!T55*10^3*cpi_2021to2012</f>
        <v>48844.263586307308</v>
      </c>
      <c r="U8" s="4">
        <f>'[5]Hydrogen Vehicle Calcs'!U55*10^3*cpi_2021to2012</f>
        <v>48236.533246410203</v>
      </c>
      <c r="V8" s="4">
        <f>'[5]Hydrogen Vehicle Calcs'!V55*10^3*cpi_2021to2012</f>
        <v>47655.605571632041</v>
      </c>
      <c r="W8" s="4">
        <f>'[5]Hydrogen Vehicle Calcs'!W55*10^3*cpi_2021to2012</f>
        <v>47102.665461952085</v>
      </c>
      <c r="X8" s="4">
        <f>'[5]Hydrogen Vehicle Calcs'!X55*10^3*cpi_2021to2012</f>
        <v>46575.274603387268</v>
      </c>
      <c r="Y8" s="4">
        <f>'[5]Hydrogen Vehicle Calcs'!Y55*10^3*cpi_2021to2012</f>
        <v>46072.29739018673</v>
      </c>
      <c r="Z8" s="4">
        <f>'[5]Hydrogen Vehicle Calcs'!Z55*10^3*cpi_2021to2012</f>
        <v>45593.077754613776</v>
      </c>
      <c r="AA8" s="4">
        <f>'[5]Hydrogen Vehicle Calcs'!AA55*10^3*cpi_2021to2012</f>
        <v>45136.281966459406</v>
      </c>
      <c r="AB8" s="4">
        <f>'[5]Hydrogen Vehicle Calcs'!AB55*10^3*cpi_2021to2012</f>
        <v>44700.603891012237</v>
      </c>
      <c r="AC8" s="4">
        <f>'[5]Hydrogen Vehicle Calcs'!AC55*10^3*cpi_2021to2012</f>
        <v>44285.587423904894</v>
      </c>
      <c r="AD8" s="4">
        <f>'[5]Hydrogen Vehicle Calcs'!AD55*10^3*cpi_2021to2012</f>
        <v>43889.740509061499</v>
      </c>
      <c r="AE8" s="4">
        <f>'[5]Hydrogen Vehicle Calcs'!AE55*10^3*cpi_2021to2012</f>
        <v>43512.798175131124</v>
      </c>
      <c r="AF8" s="4">
        <f>'[5]Hydrogen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3CD00-92E2-4AC7-8730-70A3E1824E3C}">
  <sheetPr>
    <tabColor theme="5"/>
  </sheetPr>
  <dimension ref="A1:AF260"/>
  <sheetViews>
    <sheetView topLeftCell="A231" zoomScale="85" zoomScaleNormal="85" workbookViewId="0">
      <selection activeCell="D247" sqref="D247:Q247"/>
    </sheetView>
  </sheetViews>
  <sheetFormatPr defaultColWidth="9.1796875" defaultRowHeight="14.5" x14ac:dyDescent="0.35"/>
  <cols>
    <col min="1" max="1" width="48.81640625" style="98" customWidth="1"/>
    <col min="2" max="2" width="9.1796875" style="98" customWidth="1"/>
    <col min="3" max="4" width="9.1796875" style="98"/>
    <col min="5" max="5" width="10.1796875" style="98" bestFit="1" customWidth="1"/>
    <col min="6" max="16384" width="9.1796875" style="98"/>
  </cols>
  <sheetData>
    <row r="1" spans="1:32" x14ac:dyDescent="0.35">
      <c r="A1" s="97" t="s">
        <v>4045</v>
      </c>
    </row>
    <row r="2" spans="1:32" x14ac:dyDescent="0.35">
      <c r="A2" s="99" t="s">
        <v>4046</v>
      </c>
    </row>
    <row r="4" spans="1:32" x14ac:dyDescent="0.35">
      <c r="A4" s="100" t="s">
        <v>4047</v>
      </c>
      <c r="B4" s="101"/>
      <c r="C4" s="101"/>
      <c r="D4" s="101"/>
    </row>
    <row r="6" spans="1:32" x14ac:dyDescent="0.35">
      <c r="A6" s="98" t="s">
        <v>4048</v>
      </c>
      <c r="B6" s="98">
        <v>2020</v>
      </c>
      <c r="C6" s="98">
        <v>2021</v>
      </c>
      <c r="D6" s="98">
        <v>2022</v>
      </c>
      <c r="E6" s="98">
        <v>2023</v>
      </c>
      <c r="F6" s="98">
        <v>2024</v>
      </c>
      <c r="G6" s="98">
        <v>2025</v>
      </c>
      <c r="H6" s="98">
        <v>2026</v>
      </c>
      <c r="I6" s="98">
        <v>2027</v>
      </c>
      <c r="J6" s="98">
        <v>2028</v>
      </c>
      <c r="K6" s="98">
        <v>2029</v>
      </c>
      <c r="L6" s="98">
        <v>2030</v>
      </c>
      <c r="M6" s="98">
        <v>2031</v>
      </c>
      <c r="N6" s="98">
        <v>2032</v>
      </c>
      <c r="O6" s="98">
        <v>2033</v>
      </c>
      <c r="P6" s="98">
        <v>2034</v>
      </c>
      <c r="Q6" s="98">
        <v>2035</v>
      </c>
      <c r="R6" s="98">
        <v>2036</v>
      </c>
      <c r="S6" s="98">
        <v>2037</v>
      </c>
      <c r="T6" s="98">
        <v>2038</v>
      </c>
      <c r="U6" s="98">
        <v>2039</v>
      </c>
      <c r="V6" s="98">
        <v>2040</v>
      </c>
      <c r="W6" s="98">
        <v>2041</v>
      </c>
      <c r="X6" s="98">
        <v>2042</v>
      </c>
      <c r="Y6" s="98">
        <v>2043</v>
      </c>
      <c r="Z6" s="98">
        <v>2044</v>
      </c>
      <c r="AA6" s="98">
        <v>2045</v>
      </c>
      <c r="AB6" s="98">
        <v>2046</v>
      </c>
      <c r="AC6" s="98">
        <v>2047</v>
      </c>
      <c r="AD6" s="98">
        <v>2048</v>
      </c>
      <c r="AE6" s="98">
        <v>2049</v>
      </c>
      <c r="AF6" s="98">
        <v>2050</v>
      </c>
    </row>
    <row r="7" spans="1:32" x14ac:dyDescent="0.35">
      <c r="A7" s="98" t="s">
        <v>4049</v>
      </c>
      <c r="B7" s="102">
        <f t="shared" ref="B7:C13" si="0">B19</f>
        <v>49824</v>
      </c>
      <c r="C7" s="102">
        <f t="shared" si="0"/>
        <v>46194.5</v>
      </c>
      <c r="D7" s="103">
        <f t="shared" ref="D7:AF13" si="1">D247</f>
        <v>40299.065178286983</v>
      </c>
      <c r="E7" s="103">
        <f t="shared" si="1"/>
        <v>38200.477477986053</v>
      </c>
      <c r="F7" s="103">
        <f t="shared" si="1"/>
        <v>36714.068910356465</v>
      </c>
      <c r="G7" s="103">
        <f t="shared" si="1"/>
        <v>35413.462427625425</v>
      </c>
      <c r="H7" s="103">
        <f t="shared" si="1"/>
        <v>34252.447051580624</v>
      </c>
      <c r="I7" s="103">
        <f t="shared" si="1"/>
        <v>33199.041296954361</v>
      </c>
      <c r="J7" s="103">
        <f t="shared" si="1"/>
        <v>32273.946319436473</v>
      </c>
      <c r="K7" s="103">
        <f t="shared" si="1"/>
        <v>31455.600328791494</v>
      </c>
      <c r="L7" s="103">
        <f t="shared" si="1"/>
        <v>30824.510283125972</v>
      </c>
      <c r="M7" s="103">
        <f t="shared" si="1"/>
        <v>30308.942616412965</v>
      </c>
      <c r="N7" s="103">
        <f t="shared" si="1"/>
        <v>29924.240399095135</v>
      </c>
      <c r="O7" s="103">
        <f t="shared" si="1"/>
        <v>29630.007981661132</v>
      </c>
      <c r="P7" s="103">
        <f t="shared" si="1"/>
        <v>29401.818880697916</v>
      </c>
      <c r="Q7" s="103">
        <f t="shared" si="1"/>
        <v>29233.898352607823</v>
      </c>
      <c r="R7" s="103">
        <f t="shared" si="1"/>
        <v>0</v>
      </c>
      <c r="S7" s="103">
        <f t="shared" si="1"/>
        <v>0</v>
      </c>
      <c r="T7" s="103">
        <f t="shared" si="1"/>
        <v>0</v>
      </c>
      <c r="U7" s="103">
        <f t="shared" si="1"/>
        <v>0</v>
      </c>
      <c r="V7" s="103">
        <f t="shared" si="1"/>
        <v>0</v>
      </c>
      <c r="W7" s="103">
        <f t="shared" si="1"/>
        <v>0</v>
      </c>
      <c r="X7" s="103">
        <f t="shared" si="1"/>
        <v>0</v>
      </c>
      <c r="Y7" s="103">
        <f t="shared" si="1"/>
        <v>0</v>
      </c>
      <c r="Z7" s="103">
        <f t="shared" si="1"/>
        <v>0</v>
      </c>
      <c r="AA7" s="103">
        <f t="shared" si="1"/>
        <v>0</v>
      </c>
      <c r="AB7" s="103">
        <f t="shared" si="1"/>
        <v>0</v>
      </c>
      <c r="AC7" s="103">
        <f t="shared" si="1"/>
        <v>0</v>
      </c>
      <c r="AD7" s="103">
        <f t="shared" si="1"/>
        <v>0</v>
      </c>
      <c r="AE7" s="103">
        <f t="shared" si="1"/>
        <v>0</v>
      </c>
      <c r="AF7" s="103">
        <f t="shared" si="1"/>
        <v>0</v>
      </c>
    </row>
    <row r="8" spans="1:32" x14ac:dyDescent="0.35">
      <c r="A8" s="98" t="s">
        <v>4050</v>
      </c>
      <c r="B8" s="102">
        <f t="shared" si="0"/>
        <v>36760</v>
      </c>
      <c r="C8" s="102">
        <f t="shared" si="0"/>
        <v>36435</v>
      </c>
      <c r="D8" s="103">
        <f t="shared" si="1"/>
        <v>37805.512110735202</v>
      </c>
      <c r="E8" s="103">
        <f t="shared" si="1"/>
        <v>37973.50010117652</v>
      </c>
      <c r="F8" s="103">
        <f t="shared" si="1"/>
        <v>38036.315052478145</v>
      </c>
      <c r="G8" s="103">
        <f t="shared" si="1"/>
        <v>38161.638016846788</v>
      </c>
      <c r="H8" s="103">
        <f t="shared" si="1"/>
        <v>38375.333417849521</v>
      </c>
      <c r="I8" s="103">
        <f t="shared" si="1"/>
        <v>38614.421157280085</v>
      </c>
      <c r="J8" s="103">
        <f t="shared" si="1"/>
        <v>38824.764349537021</v>
      </c>
      <c r="K8" s="103">
        <f t="shared" si="1"/>
        <v>39053.356712457738</v>
      </c>
      <c r="L8" s="103">
        <f t="shared" si="1"/>
        <v>39321.160717720741</v>
      </c>
      <c r="M8" s="103">
        <f t="shared" si="1"/>
        <v>39571.040446051091</v>
      </c>
      <c r="N8" s="103">
        <f t="shared" si="1"/>
        <v>39824.529450373353</v>
      </c>
      <c r="O8" s="103">
        <f t="shared" si="1"/>
        <v>40070.644066075329</v>
      </c>
      <c r="P8" s="103">
        <f t="shared" si="1"/>
        <v>40324.213720264284</v>
      </c>
      <c r="Q8" s="103">
        <f t="shared" si="1"/>
        <v>40553.298596998022</v>
      </c>
      <c r="R8" s="103">
        <f t="shared" si="1"/>
        <v>0</v>
      </c>
      <c r="S8" s="103">
        <f t="shared" si="1"/>
        <v>0</v>
      </c>
      <c r="T8" s="103">
        <f t="shared" si="1"/>
        <v>0</v>
      </c>
      <c r="U8" s="103">
        <f t="shared" si="1"/>
        <v>0</v>
      </c>
      <c r="V8" s="103">
        <f t="shared" si="1"/>
        <v>0</v>
      </c>
      <c r="W8" s="103">
        <f t="shared" si="1"/>
        <v>0</v>
      </c>
      <c r="X8" s="103">
        <f t="shared" si="1"/>
        <v>0</v>
      </c>
      <c r="Y8" s="103">
        <f t="shared" si="1"/>
        <v>0</v>
      </c>
      <c r="Z8" s="103">
        <f t="shared" si="1"/>
        <v>0</v>
      </c>
      <c r="AA8" s="103">
        <f t="shared" si="1"/>
        <v>0</v>
      </c>
      <c r="AB8" s="103">
        <f t="shared" si="1"/>
        <v>0</v>
      </c>
      <c r="AC8" s="103">
        <f t="shared" si="1"/>
        <v>0</v>
      </c>
      <c r="AD8" s="103">
        <f t="shared" si="1"/>
        <v>0</v>
      </c>
      <c r="AE8" s="103">
        <f t="shared" si="1"/>
        <v>0</v>
      </c>
      <c r="AF8" s="103">
        <f t="shared" si="1"/>
        <v>0</v>
      </c>
    </row>
    <row r="9" spans="1:32" x14ac:dyDescent="0.35">
      <c r="A9" s="98" t="s">
        <v>4051</v>
      </c>
      <c r="B9" s="102">
        <f t="shared" si="0"/>
        <v>32343</v>
      </c>
      <c r="C9" s="102">
        <f t="shared" si="0"/>
        <v>31130</v>
      </c>
      <c r="D9" s="103">
        <f t="shared" si="1"/>
        <v>32255.71911239902</v>
      </c>
      <c r="E9" s="103">
        <f t="shared" si="1"/>
        <v>32361.495460236983</v>
      </c>
      <c r="F9" s="103">
        <f t="shared" si="1"/>
        <v>32468.396111680748</v>
      </c>
      <c r="G9" s="103">
        <f t="shared" si="1"/>
        <v>32576.43306522588</v>
      </c>
      <c r="H9" s="103">
        <f t="shared" si="1"/>
        <v>32685.618447928198</v>
      </c>
      <c r="I9" s="103">
        <f t="shared" si="1"/>
        <v>32795.96451678664</v>
      </c>
      <c r="J9" s="103">
        <f t="shared" si="1"/>
        <v>32907.483660141217</v>
      </c>
      <c r="K9" s="103">
        <f t="shared" si="1"/>
        <v>33020.188399085942</v>
      </c>
      <c r="L9" s="103">
        <f t="shared" si="1"/>
        <v>33134.091388897119</v>
      </c>
      <c r="M9" s="103">
        <f t="shared" si="1"/>
        <v>33249.205420476959</v>
      </c>
      <c r="N9" s="103">
        <f t="shared" si="1"/>
        <v>33365.543421812887</v>
      </c>
      <c r="O9" s="103">
        <f t="shared" si="1"/>
        <v>33483.11845945254</v>
      </c>
      <c r="P9" s="103">
        <f t="shared" si="1"/>
        <v>33601.943739994742</v>
      </c>
      <c r="Q9" s="103">
        <f t="shared" si="1"/>
        <v>33722.032611596522</v>
      </c>
      <c r="R9" s="103">
        <f t="shared" si="1"/>
        <v>0</v>
      </c>
      <c r="S9" s="103">
        <f t="shared" si="1"/>
        <v>0</v>
      </c>
      <c r="T9" s="103">
        <f t="shared" si="1"/>
        <v>0</v>
      </c>
      <c r="U9" s="103">
        <f t="shared" si="1"/>
        <v>0</v>
      </c>
      <c r="V9" s="103">
        <f t="shared" si="1"/>
        <v>0</v>
      </c>
      <c r="W9" s="103">
        <f t="shared" si="1"/>
        <v>0</v>
      </c>
      <c r="X9" s="103">
        <f t="shared" si="1"/>
        <v>0</v>
      </c>
      <c r="Y9" s="103">
        <f t="shared" si="1"/>
        <v>0</v>
      </c>
      <c r="Z9" s="103">
        <f t="shared" si="1"/>
        <v>0</v>
      </c>
      <c r="AA9" s="103">
        <f t="shared" si="1"/>
        <v>0</v>
      </c>
      <c r="AB9" s="103">
        <f t="shared" si="1"/>
        <v>0</v>
      </c>
      <c r="AC9" s="103">
        <f t="shared" si="1"/>
        <v>0</v>
      </c>
      <c r="AD9" s="103">
        <f t="shared" si="1"/>
        <v>0</v>
      </c>
      <c r="AE9" s="103">
        <f t="shared" si="1"/>
        <v>0</v>
      </c>
      <c r="AF9" s="103">
        <f t="shared" si="1"/>
        <v>0</v>
      </c>
    </row>
    <row r="10" spans="1:32" x14ac:dyDescent="0.35">
      <c r="A10" s="98" t="s">
        <v>4052</v>
      </c>
      <c r="B10" s="102">
        <f t="shared" si="0"/>
        <v>35444</v>
      </c>
      <c r="C10" s="102">
        <f t="shared" si="0"/>
        <v>34477</v>
      </c>
      <c r="D10" s="103">
        <f t="shared" si="1"/>
        <v>35726.663337819169</v>
      </c>
      <c r="E10" s="103">
        <f t="shared" si="1"/>
        <v>35824.309412540591</v>
      </c>
      <c r="F10" s="103">
        <f t="shared" si="1"/>
        <v>35920.73190077085</v>
      </c>
      <c r="G10" s="103">
        <f t="shared" si="1"/>
        <v>36008.12074700727</v>
      </c>
      <c r="H10" s="103">
        <f t="shared" si="1"/>
        <v>36072.792909301177</v>
      </c>
      <c r="I10" s="103">
        <f t="shared" si="1"/>
        <v>36146.327369617997</v>
      </c>
      <c r="J10" s="103">
        <f t="shared" si="1"/>
        <v>36231.648467928637</v>
      </c>
      <c r="K10" s="103">
        <f t="shared" si="1"/>
        <v>36313.348566039953</v>
      </c>
      <c r="L10" s="103">
        <f t="shared" si="1"/>
        <v>36388.812228208139</v>
      </c>
      <c r="M10" s="103">
        <f t="shared" si="1"/>
        <v>36468.140429401705</v>
      </c>
      <c r="N10" s="103">
        <f t="shared" si="1"/>
        <v>36551.422704067467</v>
      </c>
      <c r="O10" s="103">
        <f t="shared" si="1"/>
        <v>36637.385619387285</v>
      </c>
      <c r="P10" s="103">
        <f t="shared" si="1"/>
        <v>36733.150341500892</v>
      </c>
      <c r="Q10" s="103">
        <f t="shared" si="1"/>
        <v>36838.692814702765</v>
      </c>
      <c r="R10" s="103">
        <f t="shared" si="1"/>
        <v>0</v>
      </c>
      <c r="S10" s="103">
        <f t="shared" si="1"/>
        <v>0</v>
      </c>
      <c r="T10" s="103">
        <f t="shared" si="1"/>
        <v>0</v>
      </c>
      <c r="U10" s="103">
        <f t="shared" si="1"/>
        <v>0</v>
      </c>
      <c r="V10" s="103">
        <f t="shared" si="1"/>
        <v>0</v>
      </c>
      <c r="W10" s="103">
        <f t="shared" si="1"/>
        <v>0</v>
      </c>
      <c r="X10" s="103">
        <f t="shared" si="1"/>
        <v>0</v>
      </c>
      <c r="Y10" s="103">
        <f t="shared" si="1"/>
        <v>0</v>
      </c>
      <c r="Z10" s="103">
        <f t="shared" si="1"/>
        <v>0</v>
      </c>
      <c r="AA10" s="103">
        <f t="shared" si="1"/>
        <v>0</v>
      </c>
      <c r="AB10" s="103">
        <f t="shared" si="1"/>
        <v>0</v>
      </c>
      <c r="AC10" s="103">
        <f t="shared" si="1"/>
        <v>0</v>
      </c>
      <c r="AD10" s="103">
        <f t="shared" si="1"/>
        <v>0</v>
      </c>
      <c r="AE10" s="103">
        <f t="shared" si="1"/>
        <v>0</v>
      </c>
      <c r="AF10" s="103">
        <f t="shared" si="1"/>
        <v>0</v>
      </c>
    </row>
    <row r="11" spans="1:32" x14ac:dyDescent="0.35">
      <c r="A11" s="98" t="s">
        <v>4053</v>
      </c>
      <c r="B11" s="102">
        <f t="shared" si="0"/>
        <v>36886</v>
      </c>
      <c r="C11" s="102">
        <f t="shared" si="0"/>
        <v>37337</v>
      </c>
      <c r="D11" s="103">
        <f t="shared" si="1"/>
        <v>38488.116304249539</v>
      </c>
      <c r="E11" s="103">
        <f t="shared" si="1"/>
        <v>37730.267834707105</v>
      </c>
      <c r="F11" s="103">
        <f t="shared" si="1"/>
        <v>37457.466463054647</v>
      </c>
      <c r="G11" s="103">
        <f t="shared" si="1"/>
        <v>37222.160030706778</v>
      </c>
      <c r="H11" s="103">
        <f t="shared" si="1"/>
        <v>37016.358841063695</v>
      </c>
      <c r="I11" s="103">
        <f t="shared" si="1"/>
        <v>36832.427817392832</v>
      </c>
      <c r="J11" s="103">
        <f t="shared" si="1"/>
        <v>36687.281434387201</v>
      </c>
      <c r="K11" s="103">
        <f t="shared" si="1"/>
        <v>36651.248347848923</v>
      </c>
      <c r="L11" s="103">
        <f t="shared" si="1"/>
        <v>36655.308017912939</v>
      </c>
      <c r="M11" s="103">
        <f t="shared" si="1"/>
        <v>36734.722586135074</v>
      </c>
      <c r="N11" s="103">
        <f t="shared" si="1"/>
        <v>36674.967507330613</v>
      </c>
      <c r="O11" s="103">
        <f t="shared" si="1"/>
        <v>36645.321911940147</v>
      </c>
      <c r="P11" s="103">
        <f t="shared" si="1"/>
        <v>36643.304062100899</v>
      </c>
      <c r="Q11" s="103">
        <f t="shared" si="1"/>
        <v>36667.04941906959</v>
      </c>
      <c r="R11" s="103">
        <f t="shared" si="1"/>
        <v>0</v>
      </c>
      <c r="S11" s="103">
        <f t="shared" si="1"/>
        <v>0</v>
      </c>
      <c r="T11" s="103">
        <f t="shared" si="1"/>
        <v>0</v>
      </c>
      <c r="U11" s="103">
        <f t="shared" si="1"/>
        <v>0</v>
      </c>
      <c r="V11" s="103">
        <f t="shared" si="1"/>
        <v>0</v>
      </c>
      <c r="W11" s="103">
        <f t="shared" si="1"/>
        <v>0</v>
      </c>
      <c r="X11" s="103">
        <f t="shared" si="1"/>
        <v>0</v>
      </c>
      <c r="Y11" s="103">
        <f t="shared" si="1"/>
        <v>0</v>
      </c>
      <c r="Z11" s="103">
        <f t="shared" si="1"/>
        <v>0</v>
      </c>
      <c r="AA11" s="103">
        <f t="shared" si="1"/>
        <v>0</v>
      </c>
      <c r="AB11" s="103">
        <f t="shared" si="1"/>
        <v>0</v>
      </c>
      <c r="AC11" s="103">
        <f t="shared" si="1"/>
        <v>0</v>
      </c>
      <c r="AD11" s="103">
        <f t="shared" si="1"/>
        <v>0</v>
      </c>
      <c r="AE11" s="103">
        <f t="shared" si="1"/>
        <v>0</v>
      </c>
      <c r="AF11" s="103">
        <f t="shared" si="1"/>
        <v>0</v>
      </c>
    </row>
    <row r="12" spans="1:32" x14ac:dyDescent="0.35">
      <c r="A12" s="98" t="s">
        <v>4054</v>
      </c>
      <c r="B12" s="102">
        <f t="shared" si="0"/>
        <v>35929</v>
      </c>
      <c r="C12" s="102">
        <f t="shared" si="0"/>
        <v>36403</v>
      </c>
      <c r="D12" s="103">
        <f t="shared" si="1"/>
        <v>37584.511794091377</v>
      </c>
      <c r="E12" s="103">
        <f t="shared" si="1"/>
        <v>37581.988853965755</v>
      </c>
      <c r="F12" s="103">
        <f t="shared" si="1"/>
        <v>37580.113537491241</v>
      </c>
      <c r="G12" s="103">
        <f t="shared" si="1"/>
        <v>37621.464955825642</v>
      </c>
      <c r="H12" s="103">
        <f t="shared" si="1"/>
        <v>37766.380139987668</v>
      </c>
      <c r="I12" s="103">
        <f t="shared" si="1"/>
        <v>37916.000942710707</v>
      </c>
      <c r="J12" s="103">
        <f t="shared" si="1"/>
        <v>38011.459566685226</v>
      </c>
      <c r="K12" s="103">
        <f t="shared" si="1"/>
        <v>38145.857773738171</v>
      </c>
      <c r="L12" s="103">
        <f t="shared" si="1"/>
        <v>38322.013082287805</v>
      </c>
      <c r="M12" s="103">
        <f t="shared" si="1"/>
        <v>38479.068286602524</v>
      </c>
      <c r="N12" s="103">
        <f t="shared" si="1"/>
        <v>38629.305508432342</v>
      </c>
      <c r="O12" s="103">
        <f t="shared" si="1"/>
        <v>38788.116956821345</v>
      </c>
      <c r="P12" s="103">
        <f t="shared" si="1"/>
        <v>38987.493679100611</v>
      </c>
      <c r="Q12" s="103">
        <f t="shared" si="1"/>
        <v>39175.925710199474</v>
      </c>
      <c r="R12" s="103">
        <f t="shared" si="1"/>
        <v>0</v>
      </c>
      <c r="S12" s="103">
        <f t="shared" si="1"/>
        <v>0</v>
      </c>
      <c r="T12" s="103">
        <f t="shared" si="1"/>
        <v>0</v>
      </c>
      <c r="U12" s="103">
        <f t="shared" si="1"/>
        <v>0</v>
      </c>
      <c r="V12" s="103">
        <f t="shared" si="1"/>
        <v>0</v>
      </c>
      <c r="W12" s="103">
        <f t="shared" si="1"/>
        <v>0</v>
      </c>
      <c r="X12" s="103">
        <f t="shared" si="1"/>
        <v>0</v>
      </c>
      <c r="Y12" s="103">
        <f t="shared" si="1"/>
        <v>0</v>
      </c>
      <c r="Z12" s="103">
        <f t="shared" si="1"/>
        <v>0</v>
      </c>
      <c r="AA12" s="103">
        <f t="shared" si="1"/>
        <v>0</v>
      </c>
      <c r="AB12" s="103">
        <f t="shared" si="1"/>
        <v>0</v>
      </c>
      <c r="AC12" s="103">
        <f t="shared" si="1"/>
        <v>0</v>
      </c>
      <c r="AD12" s="103">
        <f t="shared" si="1"/>
        <v>0</v>
      </c>
      <c r="AE12" s="103">
        <f t="shared" si="1"/>
        <v>0</v>
      </c>
      <c r="AF12" s="103">
        <f t="shared" si="1"/>
        <v>0</v>
      </c>
    </row>
    <row r="13" spans="1:32" x14ac:dyDescent="0.35">
      <c r="A13" s="98" t="s">
        <v>4055</v>
      </c>
      <c r="B13" s="102">
        <f t="shared" si="0"/>
        <v>65066</v>
      </c>
      <c r="C13" s="102">
        <f t="shared" si="0"/>
        <v>64988</v>
      </c>
      <c r="D13" s="103">
        <f t="shared" si="1"/>
        <v>65656.715566657876</v>
      </c>
      <c r="E13" s="103">
        <f t="shared" si="1"/>
        <v>64224.329226658148</v>
      </c>
      <c r="F13" s="103">
        <f t="shared" si="1"/>
        <v>62755.45029471915</v>
      </c>
      <c r="G13" s="103">
        <f t="shared" si="1"/>
        <v>61291.704990287326</v>
      </c>
      <c r="H13" s="103">
        <f t="shared" si="1"/>
        <v>60094.666994922161</v>
      </c>
      <c r="I13" s="103">
        <f t="shared" si="1"/>
        <v>59133.596225908179</v>
      </c>
      <c r="J13" s="103">
        <f t="shared" si="1"/>
        <v>58171.341838967332</v>
      </c>
      <c r="K13" s="103">
        <f t="shared" si="1"/>
        <v>57299.132764148817</v>
      </c>
      <c r="L13" s="103">
        <f t="shared" si="1"/>
        <v>56538.11733532061</v>
      </c>
      <c r="M13" s="103">
        <f t="shared" si="1"/>
        <v>55794.182803551128</v>
      </c>
      <c r="N13" s="103">
        <f t="shared" si="1"/>
        <v>55070.644059911079</v>
      </c>
      <c r="O13" s="103">
        <f t="shared" si="1"/>
        <v>54391.849781990291</v>
      </c>
      <c r="P13" s="103">
        <f t="shared" si="1"/>
        <v>53806.378326215337</v>
      </c>
      <c r="Q13" s="103">
        <f t="shared" si="1"/>
        <v>53236.03903979656</v>
      </c>
      <c r="R13" s="103">
        <f t="shared" si="1"/>
        <v>0</v>
      </c>
      <c r="S13" s="103">
        <f t="shared" si="1"/>
        <v>0</v>
      </c>
      <c r="T13" s="103">
        <f t="shared" si="1"/>
        <v>0</v>
      </c>
      <c r="U13" s="103">
        <f t="shared" si="1"/>
        <v>0</v>
      </c>
      <c r="V13" s="103">
        <f t="shared" si="1"/>
        <v>0</v>
      </c>
      <c r="W13" s="103">
        <f t="shared" si="1"/>
        <v>0</v>
      </c>
      <c r="X13" s="103">
        <f t="shared" si="1"/>
        <v>0</v>
      </c>
      <c r="Y13" s="103">
        <f t="shared" si="1"/>
        <v>0</v>
      </c>
      <c r="Z13" s="103">
        <f t="shared" si="1"/>
        <v>0</v>
      </c>
      <c r="AA13" s="103">
        <f t="shared" si="1"/>
        <v>0</v>
      </c>
      <c r="AB13" s="103">
        <f t="shared" si="1"/>
        <v>0</v>
      </c>
      <c r="AC13" s="103">
        <f t="shared" si="1"/>
        <v>0</v>
      </c>
      <c r="AD13" s="103">
        <f t="shared" si="1"/>
        <v>0</v>
      </c>
      <c r="AE13" s="103">
        <f t="shared" si="1"/>
        <v>0</v>
      </c>
      <c r="AF13" s="103">
        <f t="shared" si="1"/>
        <v>0</v>
      </c>
    </row>
    <row r="14" spans="1:32" x14ac:dyDescent="0.35">
      <c r="B14" s="103"/>
      <c r="C14" s="103"/>
      <c r="D14" s="103"/>
      <c r="E14" s="103"/>
      <c r="F14" s="103"/>
      <c r="G14" s="103"/>
      <c r="H14" s="103"/>
      <c r="I14" s="103"/>
      <c r="J14" s="103"/>
      <c r="K14" s="103"/>
      <c r="L14" s="103"/>
      <c r="M14" s="103"/>
      <c r="N14" s="103"/>
      <c r="O14" s="103"/>
      <c r="P14" s="103"/>
      <c r="Q14" s="103"/>
      <c r="R14" s="103"/>
      <c r="S14" s="103"/>
      <c r="T14" s="103"/>
      <c r="U14" s="103"/>
      <c r="V14" s="103"/>
      <c r="W14" s="103"/>
      <c r="X14" s="103"/>
      <c r="Y14" s="103"/>
      <c r="Z14" s="103"/>
      <c r="AA14" s="103"/>
      <c r="AB14" s="103"/>
      <c r="AC14" s="103"/>
      <c r="AD14" s="103"/>
      <c r="AE14" s="103"/>
      <c r="AF14" s="103"/>
    </row>
    <row r="15" spans="1:32" x14ac:dyDescent="0.35">
      <c r="B15" s="103"/>
      <c r="C15" s="103"/>
      <c r="D15" s="103"/>
      <c r="E15" s="103"/>
      <c r="F15" s="103"/>
      <c r="G15" s="103"/>
      <c r="H15" s="103"/>
      <c r="I15" s="103"/>
      <c r="J15" s="103"/>
      <c r="K15" s="103"/>
      <c r="L15" s="103"/>
      <c r="M15" s="103"/>
      <c r="N15" s="103"/>
      <c r="O15" s="103"/>
      <c r="P15" s="103"/>
      <c r="Q15" s="103"/>
      <c r="R15" s="103"/>
      <c r="S15" s="103"/>
      <c r="T15" s="103"/>
      <c r="U15" s="103"/>
      <c r="V15" s="103"/>
      <c r="W15" s="103"/>
      <c r="X15" s="103"/>
      <c r="Y15" s="103"/>
      <c r="Z15" s="103"/>
      <c r="AA15" s="103"/>
      <c r="AB15" s="103"/>
      <c r="AC15" s="103"/>
      <c r="AD15" s="103"/>
      <c r="AE15" s="103"/>
      <c r="AF15" s="103"/>
    </row>
    <row r="16" spans="1:32" x14ac:dyDescent="0.35">
      <c r="A16" s="100" t="s">
        <v>4056</v>
      </c>
      <c r="B16" s="101"/>
      <c r="C16" s="101"/>
      <c r="D16" s="101"/>
      <c r="E16" s="101"/>
      <c r="F16" s="101"/>
      <c r="G16" s="101"/>
      <c r="H16" s="101"/>
      <c r="I16" s="101"/>
      <c r="J16" s="101"/>
    </row>
    <row r="18" spans="1:32" x14ac:dyDescent="0.35">
      <c r="A18" s="98" t="s">
        <v>4048</v>
      </c>
      <c r="B18" s="98">
        <v>2020</v>
      </c>
      <c r="C18" s="98">
        <v>2021</v>
      </c>
      <c r="D18" s="98">
        <v>2022</v>
      </c>
      <c r="E18" s="98">
        <v>2023</v>
      </c>
      <c r="F18" s="98">
        <v>2024</v>
      </c>
      <c r="G18" s="98">
        <v>2025</v>
      </c>
      <c r="H18" s="98">
        <v>2026</v>
      </c>
      <c r="I18" s="98">
        <v>2027</v>
      </c>
      <c r="J18" s="98">
        <v>2028</v>
      </c>
      <c r="K18" s="98">
        <v>2029</v>
      </c>
      <c r="L18" s="98">
        <v>2030</v>
      </c>
      <c r="M18" s="98">
        <v>2031</v>
      </c>
      <c r="N18" s="98">
        <v>2032</v>
      </c>
      <c r="O18" s="98">
        <v>2033</v>
      </c>
      <c r="P18" s="98">
        <v>2034</v>
      </c>
      <c r="Q18" s="98">
        <v>2035</v>
      </c>
      <c r="R18" s="98">
        <v>2036</v>
      </c>
      <c r="S18" s="98">
        <v>2037</v>
      </c>
      <c r="T18" s="98">
        <v>2038</v>
      </c>
      <c r="U18" s="98">
        <v>2039</v>
      </c>
      <c r="V18" s="98">
        <v>2040</v>
      </c>
      <c r="W18" s="98">
        <v>2041</v>
      </c>
      <c r="X18" s="98">
        <v>2042</v>
      </c>
      <c r="Y18" s="98">
        <v>2043</v>
      </c>
      <c r="Z18" s="98">
        <v>2044</v>
      </c>
      <c r="AA18" s="98">
        <v>2045</v>
      </c>
      <c r="AB18" s="98">
        <v>2046</v>
      </c>
      <c r="AC18" s="98">
        <v>2047</v>
      </c>
      <c r="AD18" s="98">
        <v>2048</v>
      </c>
      <c r="AE18" s="98">
        <v>2049</v>
      </c>
      <c r="AF18" s="98">
        <v>2050</v>
      </c>
    </row>
    <row r="19" spans="1:32" x14ac:dyDescent="0.35">
      <c r="A19" s="98" t="s">
        <v>4049</v>
      </c>
      <c r="B19" s="103">
        <v>49824</v>
      </c>
      <c r="C19" s="103">
        <v>46194.5</v>
      </c>
      <c r="D19" s="103">
        <v>43524.1</v>
      </c>
      <c r="E19" s="103">
        <v>41483.5</v>
      </c>
      <c r="F19" s="103">
        <v>39905.300000000003</v>
      </c>
      <c r="G19" s="103">
        <v>38635.1</v>
      </c>
      <c r="H19" s="103">
        <v>37292.5</v>
      </c>
      <c r="I19" s="103">
        <v>36073.699999999997</v>
      </c>
      <c r="J19" s="103">
        <v>34646.5</v>
      </c>
      <c r="K19" s="103">
        <v>33613.800000000003</v>
      </c>
      <c r="L19" s="103">
        <v>32651.3</v>
      </c>
      <c r="M19" s="103">
        <v>32103.7</v>
      </c>
      <c r="N19" s="103">
        <v>31628.7</v>
      </c>
      <c r="O19" s="103">
        <v>31223.5</v>
      </c>
      <c r="P19" s="103">
        <v>30872.5</v>
      </c>
      <c r="Q19" s="103">
        <v>30565.9</v>
      </c>
      <c r="R19" s="103">
        <v>30294.1</v>
      </c>
      <c r="S19" s="103">
        <v>30055</v>
      </c>
      <c r="T19" s="103">
        <v>29842.6</v>
      </c>
      <c r="U19" s="103">
        <v>29651</v>
      </c>
      <c r="V19" s="103">
        <v>29477.3</v>
      </c>
      <c r="W19" s="103">
        <v>29321.3</v>
      </c>
      <c r="X19" s="103">
        <v>29180.2</v>
      </c>
      <c r="Y19" s="103">
        <v>29051.599999999999</v>
      </c>
      <c r="Z19" s="103">
        <v>28934.3</v>
      </c>
      <c r="AA19" s="103">
        <v>28826.6</v>
      </c>
      <c r="AB19" s="103">
        <v>28727.5</v>
      </c>
      <c r="AC19" s="103">
        <v>28635.7</v>
      </c>
      <c r="AD19" s="103">
        <v>28550.400000000001</v>
      </c>
      <c r="AE19" s="103">
        <v>28470.7</v>
      </c>
      <c r="AF19" s="103">
        <v>28396.3</v>
      </c>
    </row>
    <row r="20" spans="1:32" x14ac:dyDescent="0.35">
      <c r="A20" s="98" t="s">
        <v>4050</v>
      </c>
      <c r="B20" s="98">
        <v>36760</v>
      </c>
      <c r="C20" s="98">
        <v>36435</v>
      </c>
      <c r="D20" s="98">
        <v>36608</v>
      </c>
      <c r="E20" s="98">
        <v>36857</v>
      </c>
      <c r="F20" s="98">
        <v>37019</v>
      </c>
      <c r="G20" s="98">
        <v>37231</v>
      </c>
      <c r="H20" s="98">
        <v>37433</v>
      </c>
      <c r="I20" s="98">
        <v>37596</v>
      </c>
      <c r="J20" s="98">
        <v>37760</v>
      </c>
      <c r="K20" s="98">
        <v>37913</v>
      </c>
      <c r="L20" s="98">
        <v>38056</v>
      </c>
      <c r="M20" s="98">
        <v>38195</v>
      </c>
      <c r="N20" s="98">
        <v>38351</v>
      </c>
      <c r="O20" s="98">
        <v>38492</v>
      </c>
      <c r="P20" s="98">
        <v>38583</v>
      </c>
      <c r="Q20" s="98">
        <v>38658</v>
      </c>
      <c r="R20" s="98">
        <v>38730</v>
      </c>
      <c r="S20" s="98">
        <v>38797</v>
      </c>
      <c r="T20" s="98">
        <v>38853</v>
      </c>
      <c r="U20" s="98">
        <v>38914</v>
      </c>
      <c r="V20" s="98">
        <v>38960</v>
      </c>
      <c r="W20" s="98">
        <v>39005</v>
      </c>
      <c r="X20" s="98">
        <v>39050</v>
      </c>
      <c r="Y20" s="98">
        <v>39081</v>
      </c>
      <c r="Z20" s="98">
        <v>39115</v>
      </c>
      <c r="AA20" s="98">
        <v>39151</v>
      </c>
      <c r="AB20" s="98">
        <v>39180</v>
      </c>
      <c r="AC20" s="98">
        <v>39212</v>
      </c>
      <c r="AD20" s="98">
        <v>39246</v>
      </c>
      <c r="AE20" s="98">
        <v>39277</v>
      </c>
      <c r="AF20" s="98">
        <v>39300</v>
      </c>
    </row>
    <row r="21" spans="1:32" x14ac:dyDescent="0.35">
      <c r="A21" s="98" t="s">
        <v>4051</v>
      </c>
      <c r="B21" s="98">
        <v>32343</v>
      </c>
      <c r="C21" s="98">
        <v>31130</v>
      </c>
      <c r="D21" s="98">
        <v>31234</v>
      </c>
      <c r="E21" s="98">
        <v>31410</v>
      </c>
      <c r="F21" s="98">
        <v>31600</v>
      </c>
      <c r="G21" s="98">
        <v>31782</v>
      </c>
      <c r="H21" s="98">
        <v>31883</v>
      </c>
      <c r="I21" s="98">
        <v>31931</v>
      </c>
      <c r="J21" s="98">
        <v>32005</v>
      </c>
      <c r="K21" s="98">
        <v>32056</v>
      </c>
      <c r="L21" s="98">
        <v>32068</v>
      </c>
      <c r="M21" s="98">
        <v>32093</v>
      </c>
      <c r="N21" s="98">
        <v>32131</v>
      </c>
      <c r="O21" s="98">
        <v>32164</v>
      </c>
      <c r="P21" s="98">
        <v>32151</v>
      </c>
      <c r="Q21" s="98">
        <v>32146</v>
      </c>
      <c r="R21" s="98">
        <v>32128</v>
      </c>
      <c r="S21" s="98">
        <v>32100</v>
      </c>
      <c r="T21" s="98">
        <v>32078</v>
      </c>
      <c r="U21" s="98">
        <v>32063</v>
      </c>
      <c r="V21" s="98">
        <v>32033</v>
      </c>
      <c r="W21" s="98">
        <v>32011</v>
      </c>
      <c r="X21" s="98">
        <v>31998</v>
      </c>
      <c r="Y21" s="98">
        <v>31971</v>
      </c>
      <c r="Z21" s="98">
        <v>31946</v>
      </c>
      <c r="AA21" s="98">
        <v>31931</v>
      </c>
      <c r="AB21" s="98">
        <v>31900</v>
      </c>
      <c r="AC21" s="98">
        <v>31878</v>
      </c>
      <c r="AD21" s="98">
        <v>31873</v>
      </c>
      <c r="AE21" s="98">
        <v>31848</v>
      </c>
      <c r="AF21" s="98">
        <v>31812</v>
      </c>
    </row>
    <row r="22" spans="1:32" x14ac:dyDescent="0.35">
      <c r="A22" s="98" t="s">
        <v>4052</v>
      </c>
      <c r="B22" s="98">
        <v>35444</v>
      </c>
      <c r="C22" s="98">
        <v>34477</v>
      </c>
      <c r="D22" s="98">
        <v>34595</v>
      </c>
      <c r="E22" s="98">
        <v>34771</v>
      </c>
      <c r="F22" s="98">
        <v>34960</v>
      </c>
      <c r="G22" s="98">
        <v>35130</v>
      </c>
      <c r="H22" s="98">
        <v>35187</v>
      </c>
      <c r="I22" s="98">
        <v>35193</v>
      </c>
      <c r="J22" s="98">
        <v>35238</v>
      </c>
      <c r="K22" s="98">
        <v>35253</v>
      </c>
      <c r="L22" s="98">
        <v>35218</v>
      </c>
      <c r="M22" s="98">
        <v>35200</v>
      </c>
      <c r="N22" s="98">
        <v>35199</v>
      </c>
      <c r="O22" s="98">
        <v>35194</v>
      </c>
      <c r="P22" s="98">
        <v>35147</v>
      </c>
      <c r="Q22" s="98">
        <v>35117</v>
      </c>
      <c r="R22" s="98">
        <v>35064</v>
      </c>
      <c r="S22" s="98">
        <v>34999</v>
      </c>
      <c r="T22" s="98">
        <v>34941</v>
      </c>
      <c r="U22" s="98">
        <v>34893</v>
      </c>
      <c r="V22" s="98">
        <v>34826</v>
      </c>
      <c r="W22" s="98">
        <v>34771</v>
      </c>
      <c r="X22" s="98">
        <v>34726</v>
      </c>
      <c r="Y22" s="98">
        <v>34665</v>
      </c>
      <c r="Z22" s="98">
        <v>34606</v>
      </c>
      <c r="AA22" s="98">
        <v>34559</v>
      </c>
      <c r="AB22" s="98">
        <v>34492</v>
      </c>
      <c r="AC22" s="98">
        <v>34438</v>
      </c>
      <c r="AD22" s="98">
        <v>34405</v>
      </c>
      <c r="AE22" s="98">
        <v>34346</v>
      </c>
      <c r="AF22" s="98">
        <v>34275</v>
      </c>
    </row>
    <row r="23" spans="1:32" x14ac:dyDescent="0.35">
      <c r="A23" s="98" t="s">
        <v>4053</v>
      </c>
      <c r="B23" s="98">
        <v>36886</v>
      </c>
      <c r="C23" s="98">
        <v>37337</v>
      </c>
      <c r="D23" s="98">
        <v>37329</v>
      </c>
      <c r="E23" s="98">
        <v>37503</v>
      </c>
      <c r="F23" s="98">
        <v>37520</v>
      </c>
      <c r="G23" s="98">
        <v>37634</v>
      </c>
      <c r="H23" s="98">
        <v>37672</v>
      </c>
      <c r="I23" s="98">
        <v>37697</v>
      </c>
      <c r="J23" s="98">
        <v>37738</v>
      </c>
      <c r="K23" s="98">
        <v>37794</v>
      </c>
      <c r="L23" s="98">
        <v>37860</v>
      </c>
      <c r="M23" s="98">
        <v>37933</v>
      </c>
      <c r="N23" s="98">
        <v>38027</v>
      </c>
      <c r="O23" s="98">
        <v>38120</v>
      </c>
      <c r="P23" s="98">
        <v>38168</v>
      </c>
      <c r="Q23" s="98">
        <v>38205</v>
      </c>
      <c r="R23" s="98">
        <v>38235</v>
      </c>
      <c r="S23" s="98">
        <v>38257</v>
      </c>
      <c r="T23" s="98">
        <v>38267</v>
      </c>
      <c r="U23" s="98">
        <v>38274</v>
      </c>
      <c r="V23" s="98">
        <v>38269</v>
      </c>
      <c r="W23" s="98">
        <v>38269</v>
      </c>
      <c r="X23" s="98">
        <v>38264</v>
      </c>
      <c r="Y23" s="98">
        <v>38252</v>
      </c>
      <c r="Z23" s="98">
        <v>38240</v>
      </c>
      <c r="AA23" s="98">
        <v>38228</v>
      </c>
      <c r="AB23" s="98">
        <v>38214</v>
      </c>
      <c r="AC23" s="98">
        <v>38204</v>
      </c>
      <c r="AD23" s="98">
        <v>38195</v>
      </c>
      <c r="AE23" s="98">
        <v>38188</v>
      </c>
      <c r="AF23" s="98">
        <v>38175</v>
      </c>
    </row>
    <row r="24" spans="1:32" x14ac:dyDescent="0.35">
      <c r="A24" s="98" t="s">
        <v>4054</v>
      </c>
      <c r="B24" s="98">
        <v>35929</v>
      </c>
      <c r="C24" s="98">
        <v>36403</v>
      </c>
      <c r="D24" s="98">
        <v>36394</v>
      </c>
      <c r="E24" s="98">
        <v>36477</v>
      </c>
      <c r="F24" s="98">
        <v>36575</v>
      </c>
      <c r="G24" s="98">
        <v>36704</v>
      </c>
      <c r="H24" s="98">
        <v>36839</v>
      </c>
      <c r="I24" s="98">
        <v>36916</v>
      </c>
      <c r="J24" s="98">
        <v>36969</v>
      </c>
      <c r="K24" s="98">
        <v>37032</v>
      </c>
      <c r="L24" s="98">
        <v>37089</v>
      </c>
      <c r="M24" s="98">
        <v>37141</v>
      </c>
      <c r="N24" s="98">
        <v>37200</v>
      </c>
      <c r="O24" s="98">
        <v>37260</v>
      </c>
      <c r="P24" s="98">
        <v>37304</v>
      </c>
      <c r="Q24" s="98">
        <v>37345</v>
      </c>
      <c r="R24" s="98">
        <v>37386</v>
      </c>
      <c r="S24" s="98">
        <v>37427</v>
      </c>
      <c r="T24" s="98">
        <v>37463</v>
      </c>
      <c r="U24" s="98">
        <v>37502</v>
      </c>
      <c r="V24" s="98">
        <v>37538</v>
      </c>
      <c r="W24" s="98">
        <v>37573</v>
      </c>
      <c r="X24" s="98">
        <v>37608</v>
      </c>
      <c r="Y24" s="98">
        <v>37641</v>
      </c>
      <c r="Z24" s="98">
        <v>37674</v>
      </c>
      <c r="AA24" s="98">
        <v>37709</v>
      </c>
      <c r="AB24" s="98">
        <v>37743</v>
      </c>
      <c r="AC24" s="98">
        <v>37778</v>
      </c>
      <c r="AD24" s="98">
        <v>37813</v>
      </c>
      <c r="AE24" s="98">
        <v>37848</v>
      </c>
      <c r="AF24" s="98">
        <v>37865</v>
      </c>
    </row>
    <row r="25" spans="1:32" x14ac:dyDescent="0.35">
      <c r="A25" s="98" t="s">
        <v>4055</v>
      </c>
      <c r="B25" s="98">
        <v>65066</v>
      </c>
      <c r="C25" s="98">
        <v>64988</v>
      </c>
      <c r="D25" s="98">
        <v>63577</v>
      </c>
      <c r="E25" s="98">
        <v>62336</v>
      </c>
      <c r="F25" s="98">
        <v>61077</v>
      </c>
      <c r="G25" s="98">
        <v>59797</v>
      </c>
      <c r="H25" s="98">
        <v>58619</v>
      </c>
      <c r="I25" s="98">
        <v>57574</v>
      </c>
      <c r="J25" s="98">
        <v>56576</v>
      </c>
      <c r="K25" s="98">
        <v>55626</v>
      </c>
      <c r="L25" s="98">
        <v>54719</v>
      </c>
      <c r="M25" s="98">
        <v>53854</v>
      </c>
      <c r="N25" s="98">
        <v>53033</v>
      </c>
      <c r="O25" s="98">
        <v>52249</v>
      </c>
      <c r="P25" s="98">
        <v>51483</v>
      </c>
      <c r="Q25" s="98">
        <v>50748</v>
      </c>
      <c r="R25" s="98">
        <v>50047</v>
      </c>
      <c r="S25" s="98">
        <v>49380</v>
      </c>
      <c r="T25" s="98">
        <v>48742</v>
      </c>
      <c r="U25" s="98">
        <v>48136</v>
      </c>
      <c r="V25" s="98">
        <v>47556</v>
      </c>
      <c r="W25" s="98">
        <v>47004</v>
      </c>
      <c r="X25" s="98">
        <v>46478</v>
      </c>
      <c r="Y25" s="98">
        <v>45976</v>
      </c>
      <c r="Z25" s="98">
        <v>45497</v>
      </c>
      <c r="AA25" s="98">
        <v>45042</v>
      </c>
      <c r="AB25" s="98">
        <v>44607</v>
      </c>
      <c r="AC25" s="98">
        <v>44193</v>
      </c>
      <c r="AD25" s="98">
        <v>43798</v>
      </c>
      <c r="AE25" s="98">
        <v>43421</v>
      </c>
      <c r="AF25" s="98">
        <v>43046</v>
      </c>
    </row>
    <row r="28" spans="1:32" x14ac:dyDescent="0.35">
      <c r="A28" s="100" t="s">
        <v>4057</v>
      </c>
      <c r="B28" s="101"/>
      <c r="C28" s="101"/>
      <c r="D28" s="101"/>
      <c r="E28" s="101"/>
      <c r="F28" s="101"/>
      <c r="G28" s="101"/>
      <c r="H28" s="101"/>
      <c r="I28" s="101"/>
      <c r="J28" s="101"/>
      <c r="K28" s="101"/>
      <c r="L28" s="101"/>
    </row>
    <row r="30" spans="1:32" ht="15.5" x14ac:dyDescent="0.35">
      <c r="A30" s="104" t="s">
        <v>4058</v>
      </c>
    </row>
    <row r="32" spans="1:32" x14ac:dyDescent="0.35">
      <c r="A32" s="105" t="s">
        <v>4059</v>
      </c>
      <c r="B32" s="133" t="s">
        <v>4060</v>
      </c>
      <c r="C32" s="133"/>
      <c r="D32" s="133"/>
      <c r="E32" s="133"/>
      <c r="F32" s="133"/>
      <c r="G32" s="133"/>
      <c r="H32" s="133"/>
      <c r="I32" s="133"/>
      <c r="J32" s="133"/>
      <c r="K32" s="133"/>
      <c r="L32" s="133"/>
    </row>
    <row r="33" spans="1:17" x14ac:dyDescent="0.35">
      <c r="B33" s="106">
        <v>2020</v>
      </c>
      <c r="C33" s="106">
        <v>2021</v>
      </c>
      <c r="D33" s="107">
        <v>2022</v>
      </c>
      <c r="E33" s="107">
        <v>2023</v>
      </c>
      <c r="F33" s="107">
        <v>2024</v>
      </c>
      <c r="G33" s="107">
        <v>2025</v>
      </c>
      <c r="H33" s="107">
        <v>2026</v>
      </c>
      <c r="I33" s="107">
        <v>2027</v>
      </c>
      <c r="J33" s="107">
        <v>2028</v>
      </c>
      <c r="K33" s="107">
        <v>2029</v>
      </c>
      <c r="L33" s="107">
        <v>2030</v>
      </c>
      <c r="M33" s="107">
        <v>2031</v>
      </c>
      <c r="N33" s="107">
        <v>2032</v>
      </c>
      <c r="O33" s="107">
        <v>2033</v>
      </c>
      <c r="P33" s="107">
        <v>2034</v>
      </c>
      <c r="Q33" s="107">
        <v>2035</v>
      </c>
    </row>
    <row r="34" spans="1:17" x14ac:dyDescent="0.35">
      <c r="A34" s="108" t="s">
        <v>4061</v>
      </c>
      <c r="B34" s="109">
        <v>30390.417914619356</v>
      </c>
      <c r="C34" s="109">
        <v>30494.117426440447</v>
      </c>
      <c r="D34" s="110">
        <f>'[1]ICCT Vehicle Purchase Prices'!D4</f>
        <v>29934.620158469559</v>
      </c>
      <c r="E34" s="110">
        <f>'[1]ICCT Vehicle Purchase Prices'!E4</f>
        <v>30049.210221274985</v>
      </c>
      <c r="F34" s="110">
        <f>'[1]ICCT Vehicle Purchase Prices'!F4</f>
        <v>30165.130038208863</v>
      </c>
      <c r="G34" s="110">
        <f>'[1]ICCT Vehicle Purchase Prices'!G4</f>
        <v>30282.395040330375</v>
      </c>
      <c r="H34" s="110">
        <f>'[1]ICCT Vehicle Purchase Prices'!H4</f>
        <v>30401.020837767624</v>
      </c>
      <c r="I34" s="110">
        <f>'[1]ICCT Vehicle Purchase Prices'!I4</f>
        <v>30521.023221795542</v>
      </c>
      <c r="J34" s="110">
        <f>'[1]ICCT Vehicle Purchase Prices'!J4</f>
        <v>30642.418166938078</v>
      </c>
      <c r="K34" s="110">
        <f>'[1]ICCT Vehicle Purchase Prices'!K4</f>
        <v>30765.221833094671</v>
      </c>
      <c r="L34" s="110">
        <f>'[1]ICCT Vehicle Purchase Prices'!L4</f>
        <v>30889.450567691438</v>
      </c>
      <c r="M34" s="110">
        <f>'[1]ICCT Vehicle Purchase Prices'!M4</f>
        <v>31015.120907857283</v>
      </c>
      <c r="N34" s="110">
        <f>'[1]ICCT Vehicle Purchase Prices'!N4</f>
        <v>31142.249582625347</v>
      </c>
      <c r="O34" s="110">
        <f>'[1]ICCT Vehicle Purchase Prices'!O4</f>
        <v>31270.85351515991</v>
      </c>
      <c r="P34" s="110">
        <f>'[1]ICCT Vehicle Purchase Prices'!P4</f>
        <v>31400.949825009189</v>
      </c>
      <c r="Q34" s="110">
        <f>'[1]ICCT Vehicle Purchase Prices'!Q4</f>
        <v>31532.555830384259</v>
      </c>
    </row>
    <row r="35" spans="1:17" x14ac:dyDescent="0.35">
      <c r="A35" s="108" t="s">
        <v>4062</v>
      </c>
      <c r="B35" s="109">
        <v>31325.288151817178</v>
      </c>
      <c r="C35" s="109">
        <v>31435.089445381185</v>
      </c>
      <c r="D35" s="110">
        <f>'[1]ICCT Vehicle Purchase Prices'!D5</f>
        <v>31145.462901494469</v>
      </c>
      <c r="E35" s="110">
        <f>'[1]ICCT Vehicle Purchase Prices'!E5</f>
        <v>31260.65129874535</v>
      </c>
      <c r="F35" s="110">
        <f>'[1]ICCT Vehicle Purchase Prices'!F5</f>
        <v>31377.059881916764</v>
      </c>
      <c r="G35" s="110">
        <f>'[1]ICCT Vehicle Purchase Prices'!G5</f>
        <v>31494.701576387641</v>
      </c>
      <c r="H35" s="110">
        <f>'[1]ICCT Vehicle Purchase Prices'!H5</f>
        <v>31613.589444454872</v>
      </c>
      <c r="I35" s="110">
        <f>'[1]ICCT Vehicle Purchase Prices'!I5</f>
        <v>31733.736686783763</v>
      </c>
      <c r="J35" s="110">
        <f>'[1]ICCT Vehicle Purchase Prices'!J5</f>
        <v>31855.156643873688</v>
      </c>
      <c r="K35" s="110">
        <f>'[1]ICCT Vehicle Purchase Prices'!K5</f>
        <v>31977.862797539394</v>
      </c>
      <c r="L35" s="110">
        <f>'[1]ICCT Vehicle Purchase Prices'!L5</f>
        <v>32101.868772407928</v>
      </c>
      <c r="M35" s="110">
        <f>'[1]ICCT Vehicle Purchase Prices'!M5</f>
        <v>32227.188337431449</v>
      </c>
      <c r="N35" s="110">
        <f>'[1]ICCT Vehicle Purchase Prices'!N5</f>
        <v>32353.835407416049</v>
      </c>
      <c r="O35" s="110">
        <f>'[1]ICCT Vehicle Purchase Prices'!O5</f>
        <v>32481.824044566798</v>
      </c>
      <c r="P35" s="110">
        <f>'[1]ICCT Vehicle Purchase Prices'!P5</f>
        <v>32611.168460049117</v>
      </c>
      <c r="Q35" s="110">
        <f>'[1]ICCT Vehicle Purchase Prices'!Q5</f>
        <v>32741.883015566702</v>
      </c>
    </row>
    <row r="36" spans="1:17" x14ac:dyDescent="0.35">
      <c r="A36" s="108" t="s">
        <v>4063</v>
      </c>
      <c r="B36" s="109">
        <v>41234.006029897391</v>
      </c>
      <c r="C36" s="109">
        <v>41382.372148519877</v>
      </c>
      <c r="D36" s="110">
        <f>'[1]ICCT Vehicle Purchase Prices'!D6</f>
        <v>47628.29940385485</v>
      </c>
      <c r="E36" s="110">
        <f>'[1]ICCT Vehicle Purchase Prices'!E6</f>
        <v>47754.442249710009</v>
      </c>
      <c r="F36" s="110">
        <f>'[1]ICCT Vehicle Purchase Prices'!F6</f>
        <v>47881.890275501515</v>
      </c>
      <c r="G36" s="110">
        <f>'[1]ICCT Vehicle Purchase Prices'!G6</f>
        <v>48010.656985718277</v>
      </c>
      <c r="H36" s="110">
        <f>'[1]ICCT Vehicle Purchase Prices'!H6</f>
        <v>48140.756024578055</v>
      </c>
      <c r="I36" s="110">
        <f>'[1]ICCT Vehicle Purchase Prices'!I6</f>
        <v>48272.2011774731</v>
      </c>
      <c r="J36" s="110">
        <f>'[1]ICCT Vehicle Purchase Prices'!J6</f>
        <v>48405.006372430988</v>
      </c>
      <c r="K36" s="110">
        <f>'[1]ICCT Vehicle Purchase Prices'!K6</f>
        <v>48539.185681590301</v>
      </c>
      <c r="L36" s="110">
        <f>'[1]ICCT Vehicle Purchase Prices'!L6</f>
        <v>48674.753322691875</v>
      </c>
      <c r="M36" s="110">
        <f>'[1]ICCT Vehicle Purchase Prices'!M6</f>
        <v>48811.723660585194</v>
      </c>
      <c r="N36" s="110">
        <f>'[1]ICCT Vehicle Purchase Prices'!N6</f>
        <v>48950.111208750553</v>
      </c>
      <c r="O36" s="110">
        <f>'[1]ICCT Vehicle Purchase Prices'!O6</f>
        <v>49089.930630836941</v>
      </c>
      <c r="P36" s="110">
        <f>'[1]ICCT Vehicle Purchase Prices'!P6</f>
        <v>49231.196742215776</v>
      </c>
      <c r="Q36" s="110">
        <f>'[1]ICCT Vehicle Purchase Prices'!Q6</f>
        <v>49373.924511550751</v>
      </c>
    </row>
    <row r="37" spans="1:17" x14ac:dyDescent="0.35">
      <c r="A37" s="108" t="s">
        <v>4064</v>
      </c>
      <c r="D37" s="110">
        <f>'[1]ICCT Vehicle Purchase Prices'!D7</f>
        <v>43014.396753185545</v>
      </c>
      <c r="E37" s="110">
        <f>'[1]ICCT Vehicle Purchase Prices'!E7</f>
        <v>43141.072128515676</v>
      </c>
      <c r="F37" s="110">
        <f>'[1]ICCT Vehicle Purchase Prices'!F7</f>
        <v>43268.95423873487</v>
      </c>
      <c r="G37" s="110">
        <f>'[1]ICCT Vehicle Purchase Prices'!G7</f>
        <v>43398.054579440315</v>
      </c>
      <c r="H37" s="110">
        <f>'[1]ICCT Vehicle Purchase Prices'!H7</f>
        <v>43528.384755738611</v>
      </c>
      <c r="I37" s="110">
        <f>'[1]ICCT Vehicle Purchase Prices'!I7</f>
        <v>43659.956483288879</v>
      </c>
      <c r="J37" s="110">
        <f>'[1]ICCT Vehicle Purchase Prices'!J7</f>
        <v>43792.781589355945</v>
      </c>
      <c r="K37" s="110">
        <f>'[1]ICCT Vehicle Purchase Prices'!K7</f>
        <v>43926.872013873537</v>
      </c>
      <c r="L37" s="110">
        <f>'[1]ICCT Vehicle Purchase Prices'!L7</f>
        <v>44062.239810517567</v>
      </c>
      <c r="M37" s="110">
        <f>'[1]ICCT Vehicle Purchase Prices'!M7</f>
        <v>44198.897147789656</v>
      </c>
      <c r="N37" s="110">
        <f>'[1]ICCT Vehicle Purchase Prices'!N7</f>
        <v>44336.856310111019</v>
      </c>
      <c r="O37" s="110">
        <f>'[1]ICCT Vehicle Purchase Prices'!O7</f>
        <v>44476.129698926707</v>
      </c>
      <c r="P37" s="110">
        <f>'[1]ICCT Vehicle Purchase Prices'!P7</f>
        <v>44616.729833820405</v>
      </c>
      <c r="Q37" s="110">
        <f>'[1]ICCT Vehicle Purchase Prices'!Q7</f>
        <v>44758.669353639852</v>
      </c>
    </row>
    <row r="39" spans="1:17" x14ac:dyDescent="0.35">
      <c r="A39" s="111" t="s">
        <v>4065</v>
      </c>
      <c r="B39" s="133" t="s">
        <v>4060</v>
      </c>
      <c r="C39" s="133"/>
      <c r="D39" s="133"/>
      <c r="E39" s="133"/>
      <c r="F39" s="133"/>
      <c r="G39" s="133"/>
      <c r="H39" s="133"/>
      <c r="I39" s="133"/>
      <c r="J39" s="133"/>
      <c r="K39" s="133"/>
      <c r="L39" s="133"/>
    </row>
    <row r="40" spans="1:17" x14ac:dyDescent="0.35">
      <c r="B40" s="106">
        <v>2020</v>
      </c>
      <c r="C40" s="106">
        <v>2021</v>
      </c>
      <c r="D40" s="107">
        <v>2022</v>
      </c>
      <c r="E40" s="107">
        <v>2023</v>
      </c>
      <c r="F40" s="107">
        <v>2024</v>
      </c>
      <c r="G40" s="107">
        <v>2025</v>
      </c>
      <c r="H40" s="107">
        <v>2026</v>
      </c>
      <c r="I40" s="107">
        <v>2027</v>
      </c>
      <c r="J40" s="107">
        <v>2028</v>
      </c>
      <c r="K40" s="107">
        <v>2029</v>
      </c>
      <c r="L40" s="107">
        <v>2030</v>
      </c>
      <c r="M40" s="107">
        <v>2031</v>
      </c>
      <c r="N40" s="107">
        <v>2032</v>
      </c>
      <c r="O40" s="107">
        <v>2033</v>
      </c>
      <c r="P40" s="107">
        <v>2034</v>
      </c>
      <c r="Q40" s="107">
        <v>2035</v>
      </c>
    </row>
    <row r="41" spans="1:17" x14ac:dyDescent="0.35">
      <c r="A41" s="112" t="s">
        <v>4066</v>
      </c>
      <c r="B41" s="109" t="s">
        <v>4067</v>
      </c>
      <c r="C41" s="109" t="s">
        <v>4067</v>
      </c>
      <c r="D41" s="110">
        <f>'[1]ICCT Vehicle Purchase Prices'!D11</f>
        <v>33109.059196685565</v>
      </c>
      <c r="E41" s="110">
        <f>'[1]ICCT Vehicle Purchase Prices'!E11</f>
        <v>31553.087262844718</v>
      </c>
      <c r="F41" s="110">
        <f>'[1]ICCT Vehicle Purchase Prices'!F11</f>
        <v>30280.051819171022</v>
      </c>
      <c r="G41" s="110">
        <f>'[1]ICCT Vehicle Purchase Prices'!G11</f>
        <v>29202.467351574887</v>
      </c>
      <c r="H41" s="110">
        <f>'[1]ICCT Vehicle Purchase Prices'!H11</f>
        <v>28266.560433595296</v>
      </c>
      <c r="I41" s="110">
        <f>'[1]ICCT Vehicle Purchase Prices'!I11</f>
        <v>27436.839979829769</v>
      </c>
      <c r="J41" s="110">
        <f>'[1]ICCT Vehicle Purchase Prices'!J11</f>
        <v>26720.297147832123</v>
      </c>
      <c r="K41" s="110">
        <f>'[1]ICCT Vehicle Purchase Prices'!K11</f>
        <v>26101.421213087779</v>
      </c>
      <c r="L41" s="110">
        <f>'[1]ICCT Vehicle Purchase Prices'!L11</f>
        <v>25604.006909988384</v>
      </c>
      <c r="M41" s="110">
        <f>'[1]ICCT Vehicle Purchase Prices'!M11</f>
        <v>25248.831980145962</v>
      </c>
      <c r="N41" s="110">
        <f>'[1]ICCT Vehicle Purchase Prices'!N11</f>
        <v>24991.939378481293</v>
      </c>
      <c r="O41" s="110">
        <f>'[1]ICCT Vehicle Purchase Prices'!O11</f>
        <v>24790.216280305503</v>
      </c>
      <c r="P41" s="110">
        <f>'[1]ICCT Vehicle Purchase Prices'!P11</f>
        <v>24624.80863057977</v>
      </c>
      <c r="Q41" s="110">
        <f>'[1]ICCT Vehicle Purchase Prices'!Q11</f>
        <v>24492.076111086248</v>
      </c>
    </row>
    <row r="42" spans="1:17" x14ac:dyDescent="0.35">
      <c r="A42" s="112" t="s">
        <v>4068</v>
      </c>
      <c r="B42" s="109">
        <v>38864.662855148345</v>
      </c>
      <c r="C42" s="109">
        <v>36921.75659981637</v>
      </c>
      <c r="D42" s="110">
        <f>'[1]ICCT Vehicle Purchase Prices'!D12</f>
        <v>35145.908865001213</v>
      </c>
      <c r="E42" s="110">
        <f>'[1]ICCT Vehicle Purchase Prices'!E12</f>
        <v>33389.140807794203</v>
      </c>
      <c r="F42" s="110">
        <f>'[1]ICCT Vehicle Purchase Prices'!F12</f>
        <v>31934.895757541555</v>
      </c>
      <c r="G42" s="110">
        <f>'[1]ICCT Vehicle Purchase Prices'!G12</f>
        <v>30693.811051084951</v>
      </c>
      <c r="H42" s="110">
        <f>'[1]ICCT Vehicle Purchase Prices'!H12</f>
        <v>29610.427313057502</v>
      </c>
      <c r="I42" s="110">
        <f>'[1]ICCT Vehicle Purchase Prices'!I12</f>
        <v>28647.711716561142</v>
      </c>
      <c r="J42" s="110">
        <f>'[1]ICCT Vehicle Purchase Prices'!J12</f>
        <v>27811.25888695769</v>
      </c>
      <c r="K42" s="110">
        <f>'[1]ICCT Vehicle Purchase Prices'!K12</f>
        <v>27084.293500814936</v>
      </c>
      <c r="L42" s="110">
        <f>'[1]ICCT Vehicle Purchase Prices'!L12</f>
        <v>26494.612398406964</v>
      </c>
      <c r="M42" s="110">
        <f>'[1]ICCT Vehicle Purchase Prices'!M12</f>
        <v>26094.857855988561</v>
      </c>
      <c r="N42" s="110">
        <f>'[1]ICCT Vehicle Purchase Prices'!N12</f>
        <v>25801.608222050938</v>
      </c>
      <c r="O42" s="110">
        <f>'[1]ICCT Vehicle Purchase Prices'!O12</f>
        <v>25573.066297377933</v>
      </c>
      <c r="P42" s="110">
        <f>'[1]ICCT Vehicle Purchase Prices'!P12</f>
        <v>25389.430924075808</v>
      </c>
      <c r="Q42" s="110">
        <f>'[1]ICCT Vehicle Purchase Prices'!Q12</f>
        <v>25246.412592753186</v>
      </c>
    </row>
    <row r="43" spans="1:17" x14ac:dyDescent="0.35">
      <c r="A43" s="112" t="s">
        <v>4069</v>
      </c>
      <c r="B43" s="109">
        <v>41921.884961743963</v>
      </c>
      <c r="C43" s="109">
        <v>39744.560622633726</v>
      </c>
      <c r="D43" s="110">
        <f>'[1]ICCT Vehicle Purchase Prices'!D13</f>
        <v>37411.354618440717</v>
      </c>
      <c r="E43" s="110">
        <f>'[1]ICCT Vehicle Purchase Prices'!E13</f>
        <v>35461.191020394202</v>
      </c>
      <c r="F43" s="110">
        <f>'[1]ICCT Vehicle Purchase Prices'!F13</f>
        <v>33830.936802435295</v>
      </c>
      <c r="G43" s="110">
        <f>'[1]ICCT Vehicle Purchase Prices'!G13</f>
        <v>32429.693460357921</v>
      </c>
      <c r="H43" s="110">
        <f>'[1]ICCT Vehicle Purchase Prices'!H13</f>
        <v>31200.89464356134</v>
      </c>
      <c r="I43" s="110">
        <f>'[1]ICCT Vehicle Purchase Prices'!I13</f>
        <v>30106.218803651711</v>
      </c>
      <c r="J43" s="110">
        <f>'[1]ICCT Vehicle Purchase Prices'!J13</f>
        <v>29150.08150782781</v>
      </c>
      <c r="K43" s="110">
        <f>'[1]ICCT Vehicle Purchase Prices'!K13</f>
        <v>28314.629434812836</v>
      </c>
      <c r="L43" s="110">
        <f>'[1]ICCT Vehicle Purchase Prices'!L13</f>
        <v>27629.404252814966</v>
      </c>
      <c r="M43" s="110">
        <f>'[1]ICCT Vehicle Purchase Prices'!M13</f>
        <v>27188.411140296848</v>
      </c>
      <c r="N43" s="110">
        <f>'[1]ICCT Vehicle Purchase Prices'!N13</f>
        <v>26855.245663627531</v>
      </c>
      <c r="O43" s="110">
        <f>'[1]ICCT Vehicle Purchase Prices'!O13</f>
        <v>26596.902492850422</v>
      </c>
      <c r="P43" s="110">
        <f>'[1]ICCT Vehicle Purchase Prices'!P13</f>
        <v>26392.577194433194</v>
      </c>
      <c r="Q43" s="110">
        <f>'[1]ICCT Vehicle Purchase Prices'!Q13</f>
        <v>26237.292760316581</v>
      </c>
    </row>
    <row r="44" spans="1:17" x14ac:dyDescent="0.35">
      <c r="A44" s="112" t="s">
        <v>4070</v>
      </c>
      <c r="B44" s="109">
        <v>44573.8065089507</v>
      </c>
      <c r="C44" s="109">
        <v>42209.356190711653</v>
      </c>
      <c r="D44" s="110">
        <f>'[1]ICCT Vehicle Purchase Prices'!D14</f>
        <v>39483.043995131738</v>
      </c>
      <c r="E44" s="110">
        <f>'[1]ICCT Vehicle Purchase Prices'!E14</f>
        <v>37351.279744091284</v>
      </c>
      <c r="F44" s="110">
        <f>'[1]ICCT Vehicle Purchase Prices'!F14</f>
        <v>35554.846743222639</v>
      </c>
      <c r="G44" s="110">
        <f>'[1]ICCT Vehicle Purchase Prices'!G14</f>
        <v>34001.602975156078</v>
      </c>
      <c r="H44" s="110">
        <f>'[1]ICCT Vehicle Purchase Prices'!H14</f>
        <v>32633.845923235829</v>
      </c>
      <c r="I44" s="110">
        <f>'[1]ICCT Vehicle Purchase Prices'!I14</f>
        <v>31412.188591361941</v>
      </c>
      <c r="J44" s="110">
        <f>'[1]ICCT Vehicle Purchase Prices'!J14</f>
        <v>30340.061817379159</v>
      </c>
      <c r="K44" s="110">
        <f>'[1]ICCT Vehicle Purchase Prices'!K14</f>
        <v>29398.702980003975</v>
      </c>
      <c r="L44" s="110">
        <f>'[1]ICCT Vehicle Purchase Prices'!L14</f>
        <v>28639.300445964298</v>
      </c>
      <c r="M44" s="110">
        <f>'[1]ICCT Vehicle Purchase Prices'!M14</f>
        <v>28141.461983895202</v>
      </c>
      <c r="N44" s="110">
        <f>'[1]ICCT Vehicle Purchase Prices'!N14</f>
        <v>27767.33871845375</v>
      </c>
      <c r="O44" s="110">
        <f>'[1]ICCT Vehicle Purchase Prices'!O14</f>
        <v>27478.79464964637</v>
      </c>
      <c r="P44" s="110">
        <f>'[1]ICCT Vehicle Purchase Prices'!P14</f>
        <v>27253.958404321827</v>
      </c>
      <c r="Q44" s="110">
        <f>'[1]ICCT Vehicle Purchase Prices'!Q14</f>
        <v>27087.12195524494</v>
      </c>
    </row>
    <row r="45" spans="1:17" x14ac:dyDescent="0.35">
      <c r="A45" s="112" t="s">
        <v>4071</v>
      </c>
      <c r="B45" s="109" t="s">
        <v>4067</v>
      </c>
      <c r="C45" s="109" t="s">
        <v>4067</v>
      </c>
      <c r="D45" s="110">
        <f>'[1]ICCT Vehicle Purchase Prices'!D15</f>
        <v>41802.964384287116</v>
      </c>
      <c r="E45" s="110">
        <f>'[1]ICCT Vehicle Purchase Prices'!E15</f>
        <v>39494.920165553835</v>
      </c>
      <c r="F45" s="110">
        <f>'[1]ICCT Vehicle Purchase Prices'!F15</f>
        <v>37535.844890971217</v>
      </c>
      <c r="G45" s="110">
        <f>'[1]ICCT Vehicle Purchase Prices'!G15</f>
        <v>35832.613714658597</v>
      </c>
      <c r="H45" s="110">
        <f>'[1]ICCT Vehicle Purchase Prices'!H15</f>
        <v>34326.898365855282</v>
      </c>
      <c r="I45" s="110">
        <f>'[1]ICCT Vehicle Purchase Prices'!I15</f>
        <v>32978.44336753487</v>
      </c>
      <c r="J45" s="110">
        <f>'[1]ICCT Vehicle Purchase Prices'!J15</f>
        <v>31789.866273862288</v>
      </c>
      <c r="K45" s="110">
        <f>'[1]ICCT Vehicle Purchase Prices'!K15</f>
        <v>30757.77737106647</v>
      </c>
      <c r="L45" s="110">
        <f>'[1]ICCT Vehicle Purchase Prices'!L15</f>
        <v>29915.490321581114</v>
      </c>
      <c r="M45" s="110">
        <f>'[1]ICCT Vehicle Purchase Prices'!M15</f>
        <v>29353.988062810677</v>
      </c>
      <c r="N45" s="110">
        <f>'[1]ICCT Vehicle Purchase Prices'!N15</f>
        <v>28934.84775969154</v>
      </c>
      <c r="O45" s="110">
        <f>'[1]ICCT Vehicle Purchase Prices'!O15</f>
        <v>28612.755734575549</v>
      </c>
      <c r="P45" s="110">
        <f>'[1]ICCT Vehicle Purchase Prices'!P15</f>
        <v>28364.704085203863</v>
      </c>
      <c r="Q45" s="110">
        <f>'[1]ICCT Vehicle Purchase Prices'!Q15</f>
        <v>28184.206266485089</v>
      </c>
    </row>
    <row r="46" spans="1:17" x14ac:dyDescent="0.35">
      <c r="A46" s="112" t="s">
        <v>4072</v>
      </c>
      <c r="B46" s="109" t="s">
        <v>4067</v>
      </c>
      <c r="C46" s="109" t="s">
        <v>4067</v>
      </c>
      <c r="D46" s="110">
        <f>'[1]ICCT Vehicle Purchase Prices'!D16</f>
        <v>44073.658667161195</v>
      </c>
      <c r="E46" s="110">
        <f>'[1]ICCT Vehicle Purchase Prices'!E16</f>
        <v>41509.077052985711</v>
      </c>
      <c r="F46" s="110">
        <f>'[1]ICCT Vehicle Purchase Prices'!F16</f>
        <v>39347.656819596406</v>
      </c>
      <c r="G46" s="110">
        <f>'[1]ICCT Vehicle Purchase Prices'!G16</f>
        <v>37498.741181738304</v>
      </c>
      <c r="H46" s="110">
        <f>'[1]ICCT Vehicle Purchase Prices'!H16</f>
        <v>35858.53575465062</v>
      </c>
      <c r="I46" s="110">
        <f>'[1]ICCT Vehicle Purchase Prices'!I16</f>
        <v>34385.994978176423</v>
      </c>
      <c r="J46" s="110">
        <f>'[1]ICCT Vehicle Purchase Prices'!J16</f>
        <v>33087.916615047114</v>
      </c>
      <c r="K46" s="110">
        <f>'[1]ICCT Vehicle Purchase Prices'!K16</f>
        <v>31984.536095429845</v>
      </c>
      <c r="L46" s="110">
        <f>'[1]ICCT Vehicle Purchase Prices'!L16</f>
        <v>31046.092827065531</v>
      </c>
      <c r="M46" s="110">
        <f>'[1]ICCT Vehicle Purchase Prices'!M16</f>
        <v>30419.241689287781</v>
      </c>
      <c r="N46" s="110">
        <f>'[1]ICCT Vehicle Purchase Prices'!N16</f>
        <v>29954.321136486589</v>
      </c>
      <c r="O46" s="110">
        <f>'[1]ICCT Vehicle Purchase Prices'!O16</f>
        <v>29598.48332974693</v>
      </c>
      <c r="P46" s="110">
        <f>'[1]ICCT Vehicle Purchase Prices'!P16</f>
        <v>29327.527826780854</v>
      </c>
      <c r="Q46" s="110">
        <f>'[1]ICCT Vehicle Purchase Prices'!Q16</f>
        <v>29134.151307283562</v>
      </c>
    </row>
    <row r="47" spans="1:17" x14ac:dyDescent="0.35">
      <c r="A47" s="112" t="s">
        <v>4073</v>
      </c>
      <c r="B47" s="109" t="s">
        <v>4067</v>
      </c>
      <c r="C47" s="109" t="s">
        <v>4067</v>
      </c>
      <c r="D47" s="110">
        <f>'[1]ICCT Vehicle Purchase Prices'!D17</f>
        <v>34651.460155826062</v>
      </c>
      <c r="E47" s="110">
        <f>'[1]ICCT Vehicle Purchase Prices'!E17</f>
        <v>32847.971604854974</v>
      </c>
      <c r="F47" s="110">
        <f>'[1]ICCT Vehicle Purchase Prices'!F17</f>
        <v>31368.152829133596</v>
      </c>
      <c r="G47" s="110">
        <f>'[1]ICCT Vehicle Purchase Prices'!G17</f>
        <v>30118.303679898621</v>
      </c>
      <c r="H47" s="110">
        <f>'[1]ICCT Vehicle Purchase Prices'!H17</f>
        <v>29039.120514803304</v>
      </c>
      <c r="I47" s="110">
        <f>'[1]ICCT Vehicle Purchase Prices'!I17</f>
        <v>28090.582155591976</v>
      </c>
      <c r="J47" s="110">
        <f>'[1]ICCT Vehicle Purchase Prices'!J17</f>
        <v>27276.432342100288</v>
      </c>
      <c r="K47" s="110">
        <f>'[1]ICCT Vehicle Purchase Prices'!K17</f>
        <v>26577.842913337969</v>
      </c>
      <c r="L47" s="110">
        <f>'[1]ICCT Vehicle Purchase Prices'!L17</f>
        <v>26051.544229918469</v>
      </c>
      <c r="M47" s="110">
        <f>'[1]ICCT Vehicle Purchase Prices'!M17</f>
        <v>25686.349346886163</v>
      </c>
      <c r="N47" s="110">
        <f>'[1]ICCT Vehicle Purchase Prices'!N17</f>
        <v>25423.206290449307</v>
      </c>
      <c r="O47" s="110">
        <f>'[1]ICCT Vehicle Purchase Prices'!O17</f>
        <v>25217.317469401183</v>
      </c>
      <c r="P47" s="110">
        <f>'[1]ICCT Vehicle Purchase Prices'!P17</f>
        <v>25049.344059200703</v>
      </c>
      <c r="Q47" s="110">
        <f>'[1]ICCT Vehicle Purchase Prices'!Q17</f>
        <v>24915.523742235517</v>
      </c>
    </row>
    <row r="48" spans="1:17" x14ac:dyDescent="0.35">
      <c r="A48" s="112" t="s">
        <v>4074</v>
      </c>
      <c r="B48" s="109">
        <v>43135.398944283064</v>
      </c>
      <c r="C48" s="109">
        <v>40837.815735956829</v>
      </c>
      <c r="D48" s="110">
        <f>'[1]ICCT Vehicle Purchase Prices'!D18</f>
        <v>37035.256932831522</v>
      </c>
      <c r="E48" s="110">
        <f>'[1]ICCT Vehicle Purchase Prices'!E18</f>
        <v>34969.155586446963</v>
      </c>
      <c r="F48" s="110">
        <f>'[1]ICCT Vehicle Purchase Prices'!F18</f>
        <v>33255.245396356106</v>
      </c>
      <c r="G48" s="110">
        <f>'[1]ICCT Vehicle Purchase Prices'!G18</f>
        <v>31796.796898209584</v>
      </c>
      <c r="H48" s="110">
        <f>'[1]ICCT Vehicle Purchase Prices'!H18</f>
        <v>30531.804959531815</v>
      </c>
      <c r="I48" s="110">
        <f>'[1]ICCT Vehicle Purchase Prices'!I18</f>
        <v>29417.812545587185</v>
      </c>
      <c r="J48" s="110">
        <f>'[1]ICCT Vehicle Purchase Prices'!J18</f>
        <v>28456.380886752144</v>
      </c>
      <c r="K48" s="110">
        <f>'[1]ICCT Vehicle Purchase Prices'!K18</f>
        <v>27626.727297632577</v>
      </c>
      <c r="L48" s="110">
        <f>'[1]ICCT Vehicle Purchase Prices'!L18</f>
        <v>26996.164562924678</v>
      </c>
      <c r="M48" s="110">
        <f>'[1]ICCT Vehicle Purchase Prices'!M18</f>
        <v>26584.037671787595</v>
      </c>
      <c r="N48" s="110">
        <f>'[1]ICCT Vehicle Purchase Prices'!N18</f>
        <v>26282.302962416954</v>
      </c>
      <c r="O48" s="110">
        <f>'[1]ICCT Vehicle Purchase Prices'!O18</f>
        <v>26047.948880008458</v>
      </c>
      <c r="P48" s="110">
        <f>'[1]ICCT Vehicle Purchase Prices'!P18</f>
        <v>25860.631202157572</v>
      </c>
      <c r="Q48" s="110">
        <f>'[1]ICCT Vehicle Purchase Prices'!Q18</f>
        <v>25715.898490997795</v>
      </c>
    </row>
    <row r="49" spans="1:17" x14ac:dyDescent="0.35">
      <c r="A49" s="112" t="s">
        <v>4075</v>
      </c>
      <c r="B49" s="109">
        <v>46697.650412812378</v>
      </c>
      <c r="C49" s="109">
        <v>44142.295580889739</v>
      </c>
      <c r="D49" s="110">
        <f>'[1]ICCT Vehicle Purchase Prices'!D19</f>
        <v>39627.609249177091</v>
      </c>
      <c r="E49" s="110">
        <f>'[1]ICCT Vehicle Purchase Prices'!E19</f>
        <v>37312.684623845424</v>
      </c>
      <c r="F49" s="110">
        <f>'[1]ICCT Vehicle Purchase Prices'!F19</f>
        <v>35374.803067470828</v>
      </c>
      <c r="G49" s="110">
        <f>'[1]ICCT Vehicle Purchase Prices'!G19</f>
        <v>33714.822139729127</v>
      </c>
      <c r="H49" s="110">
        <f>'[1]ICCT Vehicle Purchase Prices'!H19</f>
        <v>32268.84309266464</v>
      </c>
      <c r="I49" s="110">
        <f>'[1]ICCT Vehicle Purchase Prices'!I19</f>
        <v>30992.417220187584</v>
      </c>
      <c r="J49" s="110">
        <f>'[1]ICCT Vehicle Purchase Prices'!J19</f>
        <v>29885.299404026584</v>
      </c>
      <c r="K49" s="110">
        <f>'[1]ICCT Vehicle Purchase Prices'!K19</f>
        <v>28925.0702235321</v>
      </c>
      <c r="L49" s="110">
        <f>'[1]ICCT Vehicle Purchase Prices'!L19</f>
        <v>28185.701752252695</v>
      </c>
      <c r="M49" s="110">
        <f>'[1]ICCT Vehicle Purchase Prices'!M19</f>
        <v>27730.398298236018</v>
      </c>
      <c r="N49" s="110">
        <f>'[1]ICCT Vehicle Purchase Prices'!N19</f>
        <v>27386.46624400395</v>
      </c>
      <c r="O49" s="110">
        <f>'[1]ICCT Vehicle Purchase Prices'!O19</f>
        <v>27120.632339426003</v>
      </c>
      <c r="P49" s="110">
        <f>'[1]ICCT Vehicle Purchase Prices'!P19</f>
        <v>26911.489385809567</v>
      </c>
      <c r="Q49" s="110">
        <f>'[1]ICCT Vehicle Purchase Prices'!Q19</f>
        <v>26753.857563992766</v>
      </c>
    </row>
    <row r="50" spans="1:17" x14ac:dyDescent="0.35">
      <c r="A50" s="112" t="s">
        <v>4076</v>
      </c>
      <c r="B50" s="109">
        <v>48750.846455270839</v>
      </c>
      <c r="C50" s="109">
        <v>46101.689973080458</v>
      </c>
      <c r="D50" s="110">
        <f>'[1]ICCT Vehicle Purchase Prices'!D20</f>
        <v>42009.070137837101</v>
      </c>
      <c r="E50" s="110">
        <f>'[1]ICCT Vehicle Purchase Prices'!E20</f>
        <v>39462.779419260209</v>
      </c>
      <c r="F50" s="110">
        <f>'[1]ICCT Vehicle Purchase Prices'!F20</f>
        <v>37315.137865085002</v>
      </c>
      <c r="G50" s="110">
        <f>'[1]ICCT Vehicle Purchase Prices'!G20</f>
        <v>35465.113262073508</v>
      </c>
      <c r="H50" s="110">
        <f>'[1]ICCT Vehicle Purchase Prices'!H20</f>
        <v>33847.079769586897</v>
      </c>
      <c r="I50" s="110">
        <f>'[1]ICCT Vehicle Purchase Prices'!I20</f>
        <v>32414.984320185511</v>
      </c>
      <c r="J50" s="110">
        <f>'[1]ICCT Vehicle Purchase Prices'!J20</f>
        <v>31167.107148211253</v>
      </c>
      <c r="K50" s="110">
        <f>'[1]ICCT Vehicle Purchase Prices'!K20</f>
        <v>30079.675386965122</v>
      </c>
      <c r="L50" s="110">
        <f>'[1]ICCT Vehicle Purchase Prices'!L20</f>
        <v>29255.061813062544</v>
      </c>
      <c r="M50" s="110">
        <f>'[1]ICCT Vehicle Purchase Prices'!M20</f>
        <v>28737.946707907355</v>
      </c>
      <c r="N50" s="110">
        <f>'[1]ICCT Vehicle Purchase Prices'!N20</f>
        <v>28350.702885386632</v>
      </c>
      <c r="O50" s="110">
        <f>'[1]ICCT Vehicle Purchase Prices'!O20</f>
        <v>28052.934399123886</v>
      </c>
      <c r="P50" s="110">
        <f>'[1]ICCT Vehicle Purchase Prices'!P20</f>
        <v>27822.10572406173</v>
      </c>
      <c r="Q50" s="110">
        <f>'[1]ICCT Vehicle Purchase Prices'!Q20</f>
        <v>27652.263999457187</v>
      </c>
    </row>
    <row r="51" spans="1:17" x14ac:dyDescent="0.35">
      <c r="A51" s="112" t="s">
        <v>4077</v>
      </c>
      <c r="B51" s="109" t="s">
        <v>4067</v>
      </c>
      <c r="C51" s="109" t="s">
        <v>4067</v>
      </c>
      <c r="D51" s="110">
        <f>'[1]ICCT Vehicle Purchase Prices'!D21</f>
        <v>44793.483112367663</v>
      </c>
      <c r="E51" s="110">
        <f>'[1]ICCT Vehicle Purchase Prices'!E21</f>
        <v>41894.225414818284</v>
      </c>
      <c r="F51" s="110">
        <f>'[1]ICCT Vehicle Purchase Prices'!F21</f>
        <v>39505.737760738877</v>
      </c>
      <c r="G51" s="110">
        <f>'[1]ICCT Vehicle Purchase Prices'!G21</f>
        <v>37470.796664193302</v>
      </c>
      <c r="H51" s="110">
        <f>'[1]ICCT Vehicle Purchase Prices'!H21</f>
        <v>35684.049497454667</v>
      </c>
      <c r="I51" s="110">
        <f>'[1]ICCT Vehicle Purchase Prices'!I21</f>
        <v>34098.17736491502</v>
      </c>
      <c r="J51" s="110">
        <f>'[1]ICCT Vehicle Purchase Prices'!J21</f>
        <v>32710.277048920987</v>
      </c>
      <c r="K51" s="110">
        <f>'[1]ICCT Vehicle Purchase Prices'!K21</f>
        <v>31512.675186664674</v>
      </c>
      <c r="L51" s="110">
        <f>'[1]ICCT Vehicle Purchase Prices'!L21</f>
        <v>30590.794790506669</v>
      </c>
      <c r="M51" s="110">
        <f>'[1]ICCT Vehicle Purchase Prices'!M21</f>
        <v>30006.554643196792</v>
      </c>
      <c r="N51" s="110">
        <f>'[1]ICCT Vehicle Purchase Prices'!N21</f>
        <v>29571.873219848341</v>
      </c>
      <c r="O51" s="110">
        <f>'[1]ICCT Vehicle Purchase Prices'!O21</f>
        <v>29238.776289633301</v>
      </c>
      <c r="P51" s="110">
        <f>'[1]ICCT Vehicle Purchase Prices'!P21</f>
        <v>28983.528505161928</v>
      </c>
      <c r="Q51" s="110">
        <f>'[1]ICCT Vehicle Purchase Prices'!Q21</f>
        <v>28799.355168834711</v>
      </c>
    </row>
    <row r="52" spans="1:17" x14ac:dyDescent="0.35">
      <c r="A52" s="112" t="s">
        <v>4078</v>
      </c>
      <c r="B52" s="109" t="s">
        <v>4067</v>
      </c>
      <c r="C52" s="109" t="s">
        <v>4067</v>
      </c>
      <c r="D52" s="110">
        <f>'[1]ICCT Vehicle Purchase Prices'!D22</f>
        <v>47653.475258935403</v>
      </c>
      <c r="E52" s="110">
        <f>'[1]ICCT Vehicle Purchase Prices'!E22</f>
        <v>44483.085364889215</v>
      </c>
      <c r="F52" s="110">
        <f>'[1]ICCT Vehicle Purchase Prices'!F22</f>
        <v>41783.376924920143</v>
      </c>
      <c r="G52" s="110">
        <f>'[1]ICCT Vehicle Purchase Prices'!G22</f>
        <v>39444.878658104433</v>
      </c>
      <c r="H52" s="110">
        <f>'[1]ICCT Vehicle Purchase Prices'!H22</f>
        <v>37394.837490394282</v>
      </c>
      <c r="I52" s="110">
        <f>'[1]ICCT Vehicle Purchase Prices'!I22</f>
        <v>35622.038458078845</v>
      </c>
      <c r="J52" s="110">
        <f>'[1]ICCT Vehicle Purchase Prices'!J22</f>
        <v>34102.750572456469</v>
      </c>
      <c r="K52" s="110">
        <f>'[1]ICCT Vehicle Purchase Prices'!K22</f>
        <v>32816.476714929202</v>
      </c>
      <c r="L52" s="110">
        <f>'[1]ICCT Vehicle Purchase Prices'!L22</f>
        <v>31782.688132013223</v>
      </c>
      <c r="M52" s="110">
        <f>'[1]ICCT Vehicle Purchase Prices'!M22</f>
        <v>31129.540112634833</v>
      </c>
      <c r="N52" s="110">
        <f>'[1]ICCT Vehicle Purchase Prices'!N22</f>
        <v>30646.587703193771</v>
      </c>
      <c r="O52" s="110">
        <f>'[1]ICCT Vehicle Purchase Prices'!O22</f>
        <v>30277.911222241979</v>
      </c>
      <c r="P52" s="110">
        <f>'[1]ICCT Vehicle Purchase Prices'!P22</f>
        <v>29998.517849247139</v>
      </c>
      <c r="Q52" s="110">
        <f>'[1]ICCT Vehicle Purchase Prices'!Q22</f>
        <v>29800.771683586263</v>
      </c>
    </row>
    <row r="53" spans="1:17" x14ac:dyDescent="0.35">
      <c r="A53" s="112" t="s">
        <v>4079</v>
      </c>
      <c r="B53" s="109" t="s">
        <v>4067</v>
      </c>
      <c r="C53" s="109" t="s">
        <v>4067</v>
      </c>
      <c r="D53" s="110">
        <f>'[1]ICCT Vehicle Purchase Prices'!D23</f>
        <v>51688.218667884576</v>
      </c>
      <c r="E53" s="110">
        <f>'[1]ICCT Vehicle Purchase Prices'!E23</f>
        <v>49635.464049104972</v>
      </c>
      <c r="F53" s="110">
        <f>'[1]ICCT Vehicle Purchase Prices'!F23</f>
        <v>47907.340284224512</v>
      </c>
      <c r="G53" s="110">
        <f>'[1]ICCT Vehicle Purchase Prices'!G23</f>
        <v>46409.509128608319</v>
      </c>
      <c r="H53" s="110">
        <f>'[1]ICCT Vehicle Purchase Prices'!H23</f>
        <v>45086.941605355481</v>
      </c>
      <c r="I53" s="110">
        <f>'[1]ICCT Vehicle Purchase Prices'!I23</f>
        <v>43898.582047855947</v>
      </c>
      <c r="J53" s="110">
        <f>'[1]ICCT Vehicle Purchase Prices'!J23</f>
        <v>42874.156009158738</v>
      </c>
      <c r="K53" s="110">
        <f>'[1]ICCT Vehicle Purchase Prices'!K23</f>
        <v>41993.496001825763</v>
      </c>
      <c r="L53" s="110">
        <f>'[1]ICCT Vehicle Purchase Prices'!L23</f>
        <v>41310.962496143555</v>
      </c>
      <c r="M53" s="110">
        <f>'[1]ICCT Vehicle Purchase Prices'!M23</f>
        <v>40837.164227932764</v>
      </c>
      <c r="N53" s="110">
        <f>'[1]ICCT Vehicle Purchase Prices'!N23</f>
        <v>40500.179617219022</v>
      </c>
      <c r="O53" s="110">
        <f>'[1]ICCT Vehicle Purchase Prices'!O23</f>
        <v>40242.57715607607</v>
      </c>
      <c r="P53" s="110">
        <f>'[1]ICCT Vehicle Purchase Prices'!P23</f>
        <v>40030.948845866958</v>
      </c>
      <c r="Q53" s="110">
        <f>'[1]ICCT Vehicle Purchase Prices'!Q23</f>
        <v>39860.945236922329</v>
      </c>
    </row>
    <row r="54" spans="1:17" x14ac:dyDescent="0.35">
      <c r="A54" s="112" t="s">
        <v>4080</v>
      </c>
      <c r="B54" s="109">
        <v>57592.912486624715</v>
      </c>
      <c r="C54" s="109">
        <v>54417.447270657991</v>
      </c>
      <c r="D54" s="110">
        <f>'[1]ICCT Vehicle Purchase Prices'!D24</f>
        <v>54585.26950287848</v>
      </c>
      <c r="E54" s="110">
        <f>'[1]ICCT Vehicle Purchase Prices'!E24</f>
        <v>52232.945854801605</v>
      </c>
      <c r="F54" s="110">
        <f>'[1]ICCT Vehicle Purchase Prices'!F24</f>
        <v>50235.712974300688</v>
      </c>
      <c r="G54" s="110">
        <f>'[1]ICCT Vehicle Purchase Prices'!G24</f>
        <v>48496.213273278969</v>
      </c>
      <c r="H54" s="110">
        <f>'[1]ICCT Vehicle Purchase Prices'!H24</f>
        <v>46956.704891279012</v>
      </c>
      <c r="I54" s="110">
        <f>'[1]ICCT Vehicle Purchase Prices'!I24</f>
        <v>45573.664506650144</v>
      </c>
      <c r="J54" s="110">
        <f>'[1]ICCT Vehicle Purchase Prices'!J24</f>
        <v>44374.588531114678</v>
      </c>
      <c r="K54" s="110">
        <f>'[1]ICCT Vehicle Purchase Prices'!K24</f>
        <v>43337.296843135548</v>
      </c>
      <c r="L54" s="110">
        <f>'[1]ICCT Vehicle Purchase Prices'!L24</f>
        <v>42524.260252432192</v>
      </c>
      <c r="M54" s="110">
        <f>'[1]ICCT Vehicle Purchase Prices'!M24</f>
        <v>41990.197385108069</v>
      </c>
      <c r="N54" s="110">
        <f>'[1]ICCT Vehicle Purchase Prices'!N24</f>
        <v>41603.583029385554</v>
      </c>
      <c r="O54" s="110">
        <f>'[1]ICCT Vehicle Purchase Prices'!O24</f>
        <v>41309.379959624261</v>
      </c>
      <c r="P54" s="110">
        <f>'[1]ICCT Vehicle Purchase Prices'!P24</f>
        <v>41072.887043154187</v>
      </c>
      <c r="Q54" s="110">
        <f>'[1]ICCT Vehicle Purchase Prices'!Q24</f>
        <v>40888.868618175431</v>
      </c>
    </row>
    <row r="55" spans="1:17" x14ac:dyDescent="0.35">
      <c r="A55" s="112" t="s">
        <v>4081</v>
      </c>
      <c r="B55" s="109">
        <v>61026.990790505559</v>
      </c>
      <c r="C55" s="109">
        <v>57546.153948052772</v>
      </c>
      <c r="D55" s="110">
        <f>'[1]ICCT Vehicle Purchase Prices'!D25</f>
        <v>57735.451087431124</v>
      </c>
      <c r="E55" s="110">
        <f>'[1]ICCT Vehicle Purchase Prices'!E25</f>
        <v>55101.753866141938</v>
      </c>
      <c r="F55" s="110">
        <f>'[1]ICCT Vehicle Purchase Prices'!F25</f>
        <v>52849.179748863193</v>
      </c>
      <c r="G55" s="110">
        <f>'[1]ICCT Vehicle Purchase Prices'!G25</f>
        <v>50878.043107407975</v>
      </c>
      <c r="H55" s="110">
        <f>'[1]ICCT Vehicle Purchase Prices'!H25</f>
        <v>49128.854645055246</v>
      </c>
      <c r="I55" s="110">
        <f>'[1]ICCT Vehicle Purchase Prices'!I25</f>
        <v>47556.137449704154</v>
      </c>
      <c r="J55" s="110">
        <f>'[1]ICCT Vehicle Purchase Prices'!J25</f>
        <v>46185.598805160633</v>
      </c>
      <c r="K55" s="110">
        <f>'[1]ICCT Vehicle Purchase Prices'!K25</f>
        <v>44993.42188944426</v>
      </c>
      <c r="L55" s="110">
        <f>'[1]ICCT Vehicle Purchase Prices'!L25</f>
        <v>44045.686659556108</v>
      </c>
      <c r="M55" s="110">
        <f>'[1]ICCT Vehicle Purchase Prices'!M25</f>
        <v>43456.31595825385</v>
      </c>
      <c r="N55" s="110">
        <f>'[1]ICCT Vehicle Purchase Prices'!N25</f>
        <v>43015.530543681234</v>
      </c>
      <c r="O55" s="110">
        <f>'[1]ICCT Vehicle Purchase Prices'!O25</f>
        <v>42680.902888078781</v>
      </c>
      <c r="P55" s="110">
        <f>'[1]ICCT Vehicle Purchase Prices'!P25</f>
        <v>42416.368876947738</v>
      </c>
      <c r="Q55" s="110">
        <f>'[1]ICCT Vehicle Purchase Prices'!Q25</f>
        <v>42215.759083867946</v>
      </c>
    </row>
    <row r="56" spans="1:17" x14ac:dyDescent="0.35">
      <c r="A56" s="112" t="s">
        <v>4082</v>
      </c>
      <c r="B56" s="109">
        <v>65821.333949177482</v>
      </c>
      <c r="C56" s="109">
        <v>61971.263194049352</v>
      </c>
      <c r="D56" s="110">
        <f>'[1]ICCT Vehicle Purchase Prices'!D26</f>
        <v>60674.948085539014</v>
      </c>
      <c r="E56" s="110">
        <f>'[1]ICCT Vehicle Purchase Prices'!E26</f>
        <v>57712.359738320716</v>
      </c>
      <c r="F56" s="110">
        <f>'[1]ICCT Vehicle Purchase Prices'!F26</f>
        <v>55223.563532102955</v>
      </c>
      <c r="G56" s="110">
        <f>'[1]ICCT Vehicle Purchase Prices'!G26</f>
        <v>53036.624996244944</v>
      </c>
      <c r="H56" s="110">
        <f>'[1]ICCT Vehicle Purchase Prices'!H26</f>
        <v>51090.439041665515</v>
      </c>
      <c r="I56" s="110">
        <f>'[1]ICCT Vehicle Purchase Prices'!I26</f>
        <v>49338.008177851647</v>
      </c>
      <c r="J56" s="110">
        <f>'[1]ICCT Vehicle Purchase Prices'!J26</f>
        <v>47803.62649485351</v>
      </c>
      <c r="K56" s="110">
        <f>'[1]ICCT Vehicle Purchase Prices'!K26</f>
        <v>46462.166043209458</v>
      </c>
      <c r="L56" s="110">
        <f>'[1]ICCT Vehicle Purchase Prices'!L26</f>
        <v>45411.867813167286</v>
      </c>
      <c r="M56" s="110">
        <f>'[1]ICCT Vehicle Purchase Prices'!M26</f>
        <v>44743.446598107934</v>
      </c>
      <c r="N56" s="110">
        <f>'[1]ICCT Vehicle Purchase Prices'!N26</f>
        <v>44247.278423037264</v>
      </c>
      <c r="O56" s="110">
        <f>'[1]ICCT Vehicle Purchase Prices'!O26</f>
        <v>43871.823318699353</v>
      </c>
      <c r="P56" s="110">
        <f>'[1]ICCT Vehicle Purchase Prices'!P26</f>
        <v>43579.574253848041</v>
      </c>
      <c r="Q56" s="110">
        <f>'[1]ICCT Vehicle Purchase Prices'!Q26</f>
        <v>43363.373392433554</v>
      </c>
    </row>
    <row r="57" spans="1:17" x14ac:dyDescent="0.35">
      <c r="A57" s="112" t="s">
        <v>4083</v>
      </c>
      <c r="B57" s="109" t="s">
        <v>4067</v>
      </c>
      <c r="C57" s="109" t="s">
        <v>4067</v>
      </c>
      <c r="D57" s="110">
        <f>'[1]ICCT Vehicle Purchase Prices'!D27</f>
        <v>64332.34467154969</v>
      </c>
      <c r="E57" s="110">
        <f>'[1]ICCT Vehicle Purchase Prices'!E27</f>
        <v>61014.314979172595</v>
      </c>
      <c r="F57" s="110">
        <f>'[1]ICCT Vehicle Purchase Prices'!F27</f>
        <v>58151.441749353507</v>
      </c>
      <c r="G57" s="110">
        <f>'[1]ICCT Vehicle Purchase Prices'!G27</f>
        <v>55635.915067923394</v>
      </c>
      <c r="H57" s="110">
        <f>'[1]ICCT Vehicle Purchase Prices'!H27</f>
        <v>53401.42381885292</v>
      </c>
      <c r="I57" s="110">
        <f>'[1]ICCT Vehicle Purchase Prices'!I27</f>
        <v>51443.633407255031</v>
      </c>
      <c r="J57" s="110">
        <f>'[1]ICCT Vehicle Purchase Prices'!J27</f>
        <v>49747.536797904344</v>
      </c>
      <c r="K57" s="110">
        <f>'[1]ICCT Vehicle Purchase Prices'!K27</f>
        <v>48279.749588031984</v>
      </c>
      <c r="L57" s="110">
        <f>'[1]ICCT Vehicle Purchase Prices'!L27</f>
        <v>47113.28866580125</v>
      </c>
      <c r="M57" s="110">
        <f>'[1]ICCT Vehicle Purchase Prices'!M27</f>
        <v>46359.181088163052</v>
      </c>
      <c r="N57" s="110">
        <f>'[1]ICCT Vehicle Purchase Prices'!N27</f>
        <v>45802.445174184089</v>
      </c>
      <c r="O57" s="110">
        <f>'[1]ICCT Vehicle Purchase Prices'!O27</f>
        <v>45381.871107056824</v>
      </c>
      <c r="P57" s="110">
        <f>'[1]ICCT Vehicle Purchase Prices'!P27</f>
        <v>45058.421689740018</v>
      </c>
      <c r="Q57" s="110">
        <f>'[1]ICCT Vehicle Purchase Prices'!Q27</f>
        <v>44823.891199895152</v>
      </c>
    </row>
    <row r="58" spans="1:17" x14ac:dyDescent="0.35">
      <c r="A58" s="112" t="s">
        <v>4084</v>
      </c>
      <c r="B58" s="109" t="s">
        <v>4067</v>
      </c>
      <c r="C58" s="109" t="s">
        <v>4067</v>
      </c>
      <c r="D58" s="110">
        <f>'[1]ICCT Vehicle Purchase Prices'!D28</f>
        <v>67819.112613305842</v>
      </c>
      <c r="E58" s="110">
        <f>'[1]ICCT Vehicle Purchase Prices'!E28</f>
        <v>64200.429804671476</v>
      </c>
      <c r="F58" s="110">
        <f>'[1]ICCT Vehicle Purchase Prices'!F28</f>
        <v>61061.107080944625</v>
      </c>
      <c r="G58" s="110">
        <f>'[1]ICCT Vehicle Purchase Prices'!G28</f>
        <v>58291.63128272313</v>
      </c>
      <c r="H58" s="110">
        <f>'[1]ICCT Vehicle Purchase Prices'!H28</f>
        <v>55824.088718735788</v>
      </c>
      <c r="I58" s="110">
        <f>'[1]ICCT Vehicle Purchase Prices'!I28</f>
        <v>53605.044840411989</v>
      </c>
      <c r="J58" s="110">
        <f>'[1]ICCT Vehicle Purchase Prices'!J28</f>
        <v>51660.939934262875</v>
      </c>
      <c r="K58" s="110">
        <f>'[1]ICCT Vehicle Purchase Prices'!K28</f>
        <v>50025.404533052606</v>
      </c>
      <c r="L58" s="110">
        <f>'[1]ICCT Vehicle Purchase Prices'!L28</f>
        <v>48681.472763793339</v>
      </c>
      <c r="M58" s="110">
        <f>'[1]ICCT Vehicle Purchase Prices'!M28</f>
        <v>47830.029152382129</v>
      </c>
      <c r="N58" s="110">
        <f>'[1]ICCT Vehicle Purchase Prices'!N28</f>
        <v>47203.728199068457</v>
      </c>
      <c r="O58" s="110">
        <f>'[1]ICCT Vehicle Purchase Prices'!O28</f>
        <v>46730.664852062284</v>
      </c>
      <c r="P58" s="110">
        <f>'[1]ICCT Vehicle Purchase Prices'!P28</f>
        <v>46369.950054989975</v>
      </c>
      <c r="Q58" s="110">
        <f>'[1]ICCT Vehicle Purchase Prices'!Q28</f>
        <v>46112.066885976266</v>
      </c>
    </row>
    <row r="59" spans="1:17" x14ac:dyDescent="0.35">
      <c r="A59" s="112" t="s">
        <v>4085</v>
      </c>
      <c r="B59" s="109" t="s">
        <v>4067</v>
      </c>
      <c r="C59" s="109" t="s">
        <v>4067</v>
      </c>
      <c r="D59" s="110">
        <f>'[1]ICCT Vehicle Purchase Prices'!D29</f>
        <v>48598.315412269134</v>
      </c>
      <c r="E59" s="110">
        <f>'[1]ICCT Vehicle Purchase Prices'!E29</f>
        <v>46404.91968854575</v>
      </c>
      <c r="F59" s="110">
        <f>'[1]ICCT Vehicle Purchase Prices'!F29</f>
        <v>44552.616147681685</v>
      </c>
      <c r="G59" s="110">
        <f>'[1]ICCT Vehicle Purchase Prices'!G29</f>
        <v>42946.363994266372</v>
      </c>
      <c r="H59" s="110">
        <f>'[1]ICCT Vehicle Purchase Prices'!H29</f>
        <v>41531.581813978089</v>
      </c>
      <c r="I59" s="110">
        <f>'[1]ICCT Vehicle Purchase Prices'!I29</f>
        <v>40266.378321932294</v>
      </c>
      <c r="J59" s="110">
        <f>'[1]ICCT Vehicle Purchase Prices'!J29</f>
        <v>39169.740018948527</v>
      </c>
      <c r="K59" s="110">
        <f>'[1]ICCT Vehicle Purchase Prices'!K29</f>
        <v>38220.914373909778</v>
      </c>
      <c r="L59" s="110">
        <f>'[1]ICCT Vehicle Purchase Prices'!L29</f>
        <v>37471.894938437414</v>
      </c>
      <c r="M59" s="110">
        <f>'[1]ICCT Vehicle Purchase Prices'!M29</f>
        <v>36956.011432273568</v>
      </c>
      <c r="N59" s="110">
        <f>'[1]ICCT Vehicle Purchase Prices'!N29</f>
        <v>36592.141976403058</v>
      </c>
      <c r="O59" s="110">
        <f>'[1]ICCT Vehicle Purchase Prices'!O29</f>
        <v>36311.001771127303</v>
      </c>
      <c r="P59" s="110">
        <f>'[1]ICCT Vehicle Purchase Prices'!P29</f>
        <v>36083.250839467553</v>
      </c>
      <c r="Q59" s="110">
        <f>'[1]ICCT Vehicle Purchase Prices'!Q29</f>
        <v>35903.984493819618</v>
      </c>
    </row>
    <row r="60" spans="1:17" x14ac:dyDescent="0.35">
      <c r="A60" s="112" t="s">
        <v>4086</v>
      </c>
      <c r="B60" s="109" t="s">
        <v>4067</v>
      </c>
      <c r="C60" s="109" t="s">
        <v>4067</v>
      </c>
      <c r="D60" s="110">
        <f>'[1]ICCT Vehicle Purchase Prices'!D30</f>
        <v>51932.421148143527</v>
      </c>
      <c r="E60" s="110">
        <f>'[1]ICCT Vehicle Purchase Prices'!E30</f>
        <v>49415.542765839862</v>
      </c>
      <c r="F60" s="110">
        <f>'[1]ICCT Vehicle Purchase Prices'!F30</f>
        <v>47270.396310978991</v>
      </c>
      <c r="G60" s="110">
        <f>'[1]ICCT Vehicle Purchase Prices'!G30</f>
        <v>45399.141792603346</v>
      </c>
      <c r="H60" s="110">
        <f>'[1]ICCT Vehicle Purchase Prices'!H30</f>
        <v>43744.658233111913</v>
      </c>
      <c r="I60" s="110">
        <f>'[1]ICCT Vehicle Purchase Prices'!I30</f>
        <v>42262.720736574491</v>
      </c>
      <c r="J60" s="110">
        <f>'[1]ICCT Vehicle Purchase Prices'!J30</f>
        <v>40970.187305992855</v>
      </c>
      <c r="K60" s="110">
        <f>'[1]ICCT Vehicle Purchase Prices'!K30</f>
        <v>39844.365347173305</v>
      </c>
      <c r="L60" s="110">
        <f>'[1]ICCT Vehicle Purchase Prices'!L30</f>
        <v>38941.827208661343</v>
      </c>
      <c r="M60" s="110">
        <f>'[1]ICCT Vehicle Purchase Prices'!M30</f>
        <v>38352.879835476917</v>
      </c>
      <c r="N60" s="110">
        <f>'[1]ICCT Vehicle Purchase Prices'!N30</f>
        <v>37928.819090885139</v>
      </c>
      <c r="O60" s="110">
        <f>'[1]ICCT Vehicle Purchase Prices'!O30</f>
        <v>37603.30036523693</v>
      </c>
      <c r="P60" s="110">
        <f>'[1]ICCT Vehicle Purchase Prices'!P30</f>
        <v>37345.415034591409</v>
      </c>
      <c r="Q60" s="110">
        <f>'[1]ICCT Vehicle Purchase Prices'!Q30</f>
        <v>37149.183589192005</v>
      </c>
    </row>
    <row r="61" spans="1:17" x14ac:dyDescent="0.35">
      <c r="A61" s="112" t="s">
        <v>4087</v>
      </c>
      <c r="B61" s="109" t="s">
        <v>4067</v>
      </c>
      <c r="C61" s="109" t="s">
        <v>4067</v>
      </c>
      <c r="D61" s="110">
        <f>'[1]ICCT Vehicle Purchase Prices'!D31</f>
        <v>55606.24592222381</v>
      </c>
      <c r="E61" s="110">
        <f>'[1]ICCT Vehicle Purchase Prices'!E31</f>
        <v>52733.095990549489</v>
      </c>
      <c r="F61" s="110">
        <f>'[1]ICCT Vehicle Purchase Prices'!F31</f>
        <v>50315.05917175737</v>
      </c>
      <c r="G61" s="110">
        <f>'[1]ICCT Vehicle Purchase Prices'!G31</f>
        <v>48194.01905463374</v>
      </c>
      <c r="H61" s="110">
        <f>'[1]ICCT Vehicle Purchase Prices'!H31</f>
        <v>46311.463889941566</v>
      </c>
      <c r="I61" s="110">
        <f>'[1]ICCT Vehicle Purchase Prices'!I31</f>
        <v>44621.448214056996</v>
      </c>
      <c r="J61" s="110">
        <f>'[1]ICCT Vehicle Purchase Prices'!J31</f>
        <v>43139.231862900117</v>
      </c>
      <c r="K61" s="110">
        <f>'[1]ICCT Vehicle Purchase Prices'!K31</f>
        <v>41840.640292831748</v>
      </c>
      <c r="L61" s="110">
        <f>'[1]ICCT Vehicle Purchase Prices'!L31</f>
        <v>40781.594598574913</v>
      </c>
      <c r="M61" s="110">
        <f>'[1]ICCT Vehicle Purchase Prices'!M31</f>
        <v>40125.638409139247</v>
      </c>
      <c r="N61" s="110">
        <f>'[1]ICCT Vehicle Purchase Prices'!N31</f>
        <v>39635.951688066532</v>
      </c>
      <c r="O61" s="110">
        <f>'[1]ICCT Vehicle Purchase Prices'!O31</f>
        <v>39261.472124998065</v>
      </c>
      <c r="P61" s="110">
        <f>'[1]ICCT Vehicle Purchase Prices'!P31</f>
        <v>38969.639580021299</v>
      </c>
      <c r="Q61" s="110">
        <f>'[1]ICCT Vehicle Purchase Prices'!Q31</f>
        <v>38753.34334891726</v>
      </c>
    </row>
    <row r="62" spans="1:17" x14ac:dyDescent="0.35">
      <c r="A62" s="112" t="s">
        <v>4088</v>
      </c>
      <c r="B62" s="109" t="s">
        <v>4067</v>
      </c>
      <c r="C62" s="109" t="s">
        <v>4067</v>
      </c>
      <c r="D62" s="110">
        <f>'[1]ICCT Vehicle Purchase Prices'!D32</f>
        <v>59438.091853915765</v>
      </c>
      <c r="E62" s="110">
        <f>'[1]ICCT Vehicle Purchase Prices'!E32</f>
        <v>56177.013692648856</v>
      </c>
      <c r="F62" s="110">
        <f>'[1]ICCT Vehicle Purchase Prices'!F32</f>
        <v>53364.413036821919</v>
      </c>
      <c r="G62" s="110">
        <f>'[1]ICCT Vehicle Purchase Prices'!G32</f>
        <v>50894.442432156909</v>
      </c>
      <c r="H62" s="110">
        <f>'[1]ICCT Vehicle Purchase Prices'!H32</f>
        <v>48703.296417426114</v>
      </c>
      <c r="I62" s="110">
        <f>'[1]ICCT Vehicle Purchase Prices'!I32</f>
        <v>46740.339887818118</v>
      </c>
      <c r="J62" s="110">
        <f>'[1]ICCT Vehicle Purchase Prices'!J32</f>
        <v>45070.535042511896</v>
      </c>
      <c r="K62" s="110">
        <f>'[1]ICCT Vehicle Purchase Prices'!K32</f>
        <v>43608.126872230161</v>
      </c>
      <c r="L62" s="110">
        <f>'[1]ICCT Vehicle Purchase Prices'!L32</f>
        <v>42433.85794470671</v>
      </c>
      <c r="M62" s="110">
        <f>'[1]ICCT Vehicle Purchase Prices'!M32</f>
        <v>41682.203100019346</v>
      </c>
      <c r="N62" s="110">
        <f>'[1]ICCT Vehicle Purchase Prices'!N32</f>
        <v>41125.484381725095</v>
      </c>
      <c r="O62" s="110">
        <f>'[1]ICCT Vehicle Purchase Prices'!O32</f>
        <v>40701.602385267492</v>
      </c>
      <c r="P62" s="110">
        <f>'[1]ICCT Vehicle Purchase Prices'!P32</f>
        <v>40376.250291156102</v>
      </c>
      <c r="Q62" s="110">
        <f>'[1]ICCT Vehicle Purchase Prices'!Q32</f>
        <v>40141.121174296663</v>
      </c>
    </row>
    <row r="63" spans="1:17" x14ac:dyDescent="0.35">
      <c r="A63" s="112" t="s">
        <v>4089</v>
      </c>
      <c r="B63" s="109" t="s">
        <v>4067</v>
      </c>
      <c r="C63" s="109" t="s">
        <v>4067</v>
      </c>
      <c r="D63" s="110">
        <f>'[1]ICCT Vehicle Purchase Prices'!D33</f>
        <v>63695.975949679952</v>
      </c>
      <c r="E63" s="110">
        <f>'[1]ICCT Vehicle Purchase Prices'!E33</f>
        <v>60112.841973663424</v>
      </c>
      <c r="F63" s="110">
        <f>'[1]ICCT Vehicle Purchase Prices'!F33</f>
        <v>57001.506712234164</v>
      </c>
      <c r="G63" s="110">
        <f>'[1]ICCT Vehicle Purchase Prices'!G33</f>
        <v>54254.748220306203</v>
      </c>
      <c r="H63" s="110">
        <f>'[1]ICCT Vehicle Purchase Prices'!H33</f>
        <v>51807.875864389127</v>
      </c>
      <c r="I63" s="110">
        <f>'[1]ICCT Vehicle Purchase Prices'!I33</f>
        <v>49608.949109254725</v>
      </c>
      <c r="J63" s="110">
        <f>'[1]ICCT Vehicle Purchase Prices'!J33</f>
        <v>47667.824824539799</v>
      </c>
      <c r="K63" s="110">
        <f>'[1]ICCT Vehicle Purchase Prices'!K33</f>
        <v>45986.66323106482</v>
      </c>
      <c r="L63" s="110">
        <f>'[1]ICCT Vehicle Purchase Prices'!L33</f>
        <v>44631.799176781962</v>
      </c>
      <c r="M63" s="110">
        <f>'[1]ICCT Vehicle Purchase Prices'!M33</f>
        <v>43761.234500371189</v>
      </c>
      <c r="N63" s="110">
        <f>'[1]ICCT Vehicle Purchase Prices'!N33</f>
        <v>43119.11332955338</v>
      </c>
      <c r="O63" s="110">
        <f>'[1]ICCT Vehicle Purchase Prices'!O33</f>
        <v>42630.433577725249</v>
      </c>
      <c r="P63" s="110">
        <f>'[1]ICCT Vehicle Purchase Prices'!P33</f>
        <v>42258.679140297449</v>
      </c>
      <c r="Q63" s="110">
        <f>'[1]ICCT Vehicle Purchase Prices'!Q33</f>
        <v>41993.984948924626</v>
      </c>
    </row>
    <row r="64" spans="1:17" x14ac:dyDescent="0.35">
      <c r="A64" s="112" t="s">
        <v>4090</v>
      </c>
      <c r="B64" s="109" t="s">
        <v>4067</v>
      </c>
      <c r="C64" s="109" t="s">
        <v>4067</v>
      </c>
      <c r="D64" s="110">
        <f>'[1]ICCT Vehicle Purchase Prices'!D34</f>
        <v>67717.516368464203</v>
      </c>
      <c r="E64" s="110">
        <f>'[1]ICCT Vehicle Purchase Prices'!E34</f>
        <v>63829.962133726644</v>
      </c>
      <c r="F64" s="110">
        <f>'[1]ICCT Vehicle Purchase Prices'!F34</f>
        <v>60434.550091523095</v>
      </c>
      <c r="G64" s="110">
        <f>'[1]ICCT Vehicle Purchase Prices'!G34</f>
        <v>57423.07536305915</v>
      </c>
      <c r="H64" s="110">
        <f>'[1]ICCT Vehicle Purchase Prices'!H34</f>
        <v>54729.870068099153</v>
      </c>
      <c r="I64" s="110">
        <f>'[1]ICCT Vehicle Purchase Prices'!I34</f>
        <v>52302.000656663928</v>
      </c>
      <c r="J64" s="110">
        <f>'[1]ICCT Vehicle Purchase Prices'!J34</f>
        <v>50158.129873796504</v>
      </c>
      <c r="K64" s="110">
        <f>'[1]ICCT Vehicle Purchase Prices'!K34</f>
        <v>48348.345019420485</v>
      </c>
      <c r="L64" s="110">
        <f>'[1]ICCT Vehicle Purchase Prices'!L34</f>
        <v>46810.281199669262</v>
      </c>
      <c r="M64" s="110">
        <f>'[1]ICCT Vehicle Purchase Prices'!M34</f>
        <v>45811.818146254038</v>
      </c>
      <c r="N64" s="110">
        <f>'[1]ICCT Vehicle Purchase Prices'!N34</f>
        <v>45079.794478997836</v>
      </c>
      <c r="O64" s="110">
        <f>'[1]ICCT Vehicle Purchase Prices'!O34</f>
        <v>44524.578416615834</v>
      </c>
      <c r="P64" s="110">
        <f>'[1]ICCT Vehicle Purchase Prices'!P34</f>
        <v>44107.301269515126</v>
      </c>
      <c r="Q64" s="110">
        <f>'[1]ICCT Vehicle Purchase Prices'!Q34</f>
        <v>43816.476718883743</v>
      </c>
    </row>
    <row r="66" spans="1:17" x14ac:dyDescent="0.35">
      <c r="A66" s="111" t="s">
        <v>4091</v>
      </c>
      <c r="B66" s="133" t="s">
        <v>4060</v>
      </c>
      <c r="C66" s="133"/>
      <c r="D66" s="133"/>
      <c r="E66" s="133"/>
      <c r="F66" s="133"/>
      <c r="G66" s="133"/>
      <c r="H66" s="133"/>
      <c r="I66" s="133"/>
      <c r="J66" s="133"/>
      <c r="K66" s="133"/>
      <c r="L66" s="133"/>
    </row>
    <row r="67" spans="1:17" x14ac:dyDescent="0.35">
      <c r="B67" s="106">
        <v>2020</v>
      </c>
      <c r="C67" s="106">
        <v>2021</v>
      </c>
      <c r="D67" s="107">
        <v>2022</v>
      </c>
      <c r="E67" s="107">
        <v>2023</v>
      </c>
      <c r="F67" s="107">
        <v>2024</v>
      </c>
      <c r="G67" s="107">
        <v>2025</v>
      </c>
      <c r="H67" s="107">
        <v>2026</v>
      </c>
      <c r="I67" s="107">
        <v>2027</v>
      </c>
      <c r="J67" s="107">
        <v>2028</v>
      </c>
      <c r="K67" s="107">
        <v>2029</v>
      </c>
      <c r="L67" s="107">
        <v>2030</v>
      </c>
      <c r="M67" s="107">
        <v>2031</v>
      </c>
      <c r="N67" s="107">
        <v>2032</v>
      </c>
      <c r="O67" s="107">
        <v>2033</v>
      </c>
      <c r="P67" s="107">
        <v>2034</v>
      </c>
      <c r="Q67" s="107">
        <v>2035</v>
      </c>
    </row>
    <row r="68" spans="1:17" x14ac:dyDescent="0.35">
      <c r="A68" s="112" t="s">
        <v>4092</v>
      </c>
      <c r="B68" s="109">
        <v>35637.14417127028</v>
      </c>
      <c r="C68" s="109">
        <v>35578.653414800821</v>
      </c>
      <c r="D68" s="110">
        <f>'[1]ICCT Vehicle Purchase Prices'!D38</f>
        <v>34901.280225672614</v>
      </c>
      <c r="E68" s="110">
        <f>'[1]ICCT Vehicle Purchase Prices'!E38</f>
        <v>34434.141644216776</v>
      </c>
      <c r="F68" s="110">
        <f>'[1]ICCT Vehicle Purchase Prices'!F38</f>
        <v>34071.356068087633</v>
      </c>
      <c r="G68" s="110">
        <f>'[1]ICCT Vehicle Purchase Prices'!G38</f>
        <v>33780.60746972169</v>
      </c>
      <c r="H68" s="110">
        <f>'[1]ICCT Vehicle Purchase Prices'!H38</f>
        <v>33544.71776990698</v>
      </c>
      <c r="I68" s="110">
        <f>'[1]ICCT Vehicle Purchase Prices'!I38</f>
        <v>33350.058022191704</v>
      </c>
      <c r="J68" s="110">
        <f>'[1]ICCT Vehicle Purchase Prices'!J38</f>
        <v>33204.077452976606</v>
      </c>
      <c r="K68" s="110">
        <f>'[1]ICCT Vehicle Purchase Prices'!K38</f>
        <v>33086.432219390015</v>
      </c>
      <c r="L68" s="110">
        <f>'[1]ICCT Vehicle Purchase Prices'!L38</f>
        <v>33001.722281512819</v>
      </c>
      <c r="M68" s="110">
        <f>'[1]ICCT Vehicle Purchase Prices'!M38</f>
        <v>32965.986980521935</v>
      </c>
      <c r="N68" s="110">
        <f>'[1]ICCT Vehicle Purchase Prices'!N38</f>
        <v>32956.216634853568</v>
      </c>
      <c r="O68" s="110">
        <f>'[1]ICCT Vehicle Purchase Prices'!O38</f>
        <v>32964.181477534468</v>
      </c>
      <c r="P68" s="110">
        <f>'[1]ICCT Vehicle Purchase Prices'!P38</f>
        <v>32988.700195826867</v>
      </c>
      <c r="Q68" s="110">
        <f>'[1]ICCT Vehicle Purchase Prices'!Q38</f>
        <v>33028.778465405412</v>
      </c>
    </row>
    <row r="69" spans="1:17" x14ac:dyDescent="0.35">
      <c r="A69" s="112" t="s">
        <v>4093</v>
      </c>
      <c r="B69" s="109" t="s">
        <v>4067</v>
      </c>
      <c r="C69" s="109" t="s">
        <v>4067</v>
      </c>
      <c r="D69" s="110">
        <f>'[1]ICCT Vehicle Purchase Prices'!D39</f>
        <v>35698.595343796485</v>
      </c>
      <c r="E69" s="110">
        <f>'[1]ICCT Vehicle Purchase Prices'!E39</f>
        <v>35141.576989282155</v>
      </c>
      <c r="F69" s="110">
        <f>'[1]ICCT Vehicle Purchase Prices'!F39</f>
        <v>34700.22351215018</v>
      </c>
      <c r="G69" s="110">
        <f>'[1]ICCT Vehicle Purchase Prices'!G39</f>
        <v>34340.36952381739</v>
      </c>
      <c r="H69" s="110">
        <f>'[1]ICCT Vehicle Purchase Prices'!H39</f>
        <v>34043.721856101452</v>
      </c>
      <c r="I69" s="110">
        <f>'[1]ICCT Vehicle Purchase Prices'!I39</f>
        <v>33795.594908408595</v>
      </c>
      <c r="J69" s="110">
        <f>'[1]ICCT Vehicle Purchase Prices'!J39</f>
        <v>33604.056611237975</v>
      </c>
      <c r="K69" s="110">
        <f>'[1]ICCT Vehicle Purchase Prices'!K39</f>
        <v>33446.407340552476</v>
      </c>
      <c r="L69" s="110">
        <f>'[1]ICCT Vehicle Purchase Prices'!L39</f>
        <v>33328.359916272602</v>
      </c>
      <c r="M69" s="110">
        <f>'[1]ICCT Vehicle Purchase Prices'!M39</f>
        <v>33277.892150078274</v>
      </c>
      <c r="N69" s="110">
        <f>'[1]ICCT Vehicle Purchase Prices'!N39</f>
        <v>33257.178358753517</v>
      </c>
      <c r="O69" s="110">
        <f>'[1]ICCT Vehicle Purchase Prices'!O39</f>
        <v>33257.49741591201</v>
      </c>
      <c r="P69" s="110">
        <f>'[1]ICCT Vehicle Purchase Prices'!P39</f>
        <v>33277.369648199485</v>
      </c>
      <c r="Q69" s="110">
        <f>'[1]ICCT Vehicle Purchase Prices'!Q39</f>
        <v>33315.603677395186</v>
      </c>
    </row>
    <row r="70" spans="1:17" x14ac:dyDescent="0.35">
      <c r="A70" s="112" t="s">
        <v>4094</v>
      </c>
      <c r="B70" s="109">
        <v>36996.126130337187</v>
      </c>
      <c r="C70" s="109">
        <v>36833.908152421303</v>
      </c>
      <c r="D70" s="110">
        <f>'[1]ICCT Vehicle Purchase Prices'!D40</f>
        <v>36731.415865195027</v>
      </c>
      <c r="E70" s="110">
        <f>'[1]ICCT Vehicle Purchase Prices'!E40</f>
        <v>36074.267544669616</v>
      </c>
      <c r="F70" s="110">
        <f>'[1]ICCT Vehicle Purchase Prices'!F40</f>
        <v>35545.410671335332</v>
      </c>
      <c r="G70" s="110">
        <f>'[1]ICCT Vehicle Purchase Prices'!G40</f>
        <v>35108.442855495094</v>
      </c>
      <c r="H70" s="110">
        <f>'[1]ICCT Vehicle Purchase Prices'!H40</f>
        <v>34743.936454363247</v>
      </c>
      <c r="I70" s="110">
        <f>'[1]ICCT Vehicle Purchase Prices'!I40</f>
        <v>34435.988462065579</v>
      </c>
      <c r="J70" s="110">
        <f>'[1]ICCT Vehicle Purchase Prices'!J40</f>
        <v>34193.219383713811</v>
      </c>
      <c r="K70" s="110">
        <f>'[1]ICCT Vehicle Purchase Prices'!K40</f>
        <v>33990.554135465223</v>
      </c>
      <c r="L70" s="110">
        <f>'[1]ICCT Vehicle Purchase Prices'!L40</f>
        <v>33834.725068842352</v>
      </c>
      <c r="M70" s="110">
        <f>'[1]ICCT Vehicle Purchase Prices'!M40</f>
        <v>33766.007137564389</v>
      </c>
      <c r="N70" s="110">
        <f>'[1]ICCT Vehicle Purchase Prices'!N40</f>
        <v>33730.714074955089</v>
      </c>
      <c r="O70" s="110">
        <f>'[1]ICCT Vehicle Purchase Prices'!O40</f>
        <v>33719.973161368805</v>
      </c>
      <c r="P70" s="110">
        <f>'[1]ICCT Vehicle Purchase Prices'!P40</f>
        <v>33731.982506817592</v>
      </c>
      <c r="Q70" s="110">
        <f>'[1]ICCT Vehicle Purchase Prices'!Q40</f>
        <v>33765.332928842581</v>
      </c>
    </row>
    <row r="71" spans="1:17" x14ac:dyDescent="0.35">
      <c r="A71" s="112" t="s">
        <v>4095</v>
      </c>
      <c r="B71" s="109" t="s">
        <v>4067</v>
      </c>
      <c r="C71" s="109" t="s">
        <v>4067</v>
      </c>
      <c r="D71" s="110">
        <f>'[1]ICCT Vehicle Purchase Prices'!D41</f>
        <v>37543.116762928024</v>
      </c>
      <c r="E71" s="110">
        <f>'[1]ICCT Vehicle Purchase Prices'!E41</f>
        <v>36794.877129380009</v>
      </c>
      <c r="F71" s="110">
        <f>'[1]ICCT Vehicle Purchase Prices'!F41</f>
        <v>36186.032502665199</v>
      </c>
      <c r="G71" s="110">
        <f>'[1]ICCT Vehicle Purchase Prices'!G41</f>
        <v>35678.528448032506</v>
      </c>
      <c r="H71" s="110">
        <f>'[1]ICCT Vehicle Purchase Prices'!H41</f>
        <v>35251.917788798542</v>
      </c>
      <c r="I71" s="110">
        <f>'[1]ICCT Vehicle Purchase Prices'!I41</f>
        <v>34889.306996482919</v>
      </c>
      <c r="J71" s="110">
        <f>'[1]ICCT Vehicle Purchase Prices'!J41</f>
        <v>34599.992205457282</v>
      </c>
      <c r="K71" s="110">
        <f>'[1]ICCT Vehicle Purchase Prices'!K41</f>
        <v>34356.592472099757</v>
      </c>
      <c r="L71" s="110">
        <f>'[1]ICCT Vehicle Purchase Prices'!L41</f>
        <v>34168.577133041021</v>
      </c>
      <c r="M71" s="110">
        <f>'[1]ICCT Vehicle Purchase Prices'!M41</f>
        <v>34083.729114686561</v>
      </c>
      <c r="N71" s="110">
        <f>'[1]ICCT Vehicle Purchase Prices'!N41</f>
        <v>34037.31943248368</v>
      </c>
      <c r="O71" s="110">
        <f>'[1]ICCT Vehicle Purchase Prices'!O41</f>
        <v>34018.816731250306</v>
      </c>
      <c r="P71" s="110">
        <f>'[1]ICCT Vehicle Purchase Prices'!P41</f>
        <v>34026.102686270387</v>
      </c>
      <c r="Q71" s="110">
        <f>'[1]ICCT Vehicle Purchase Prices'!Q41</f>
        <v>34057.558315422822</v>
      </c>
    </row>
    <row r="72" spans="1:17" x14ac:dyDescent="0.35">
      <c r="A72" s="112" t="s">
        <v>4096</v>
      </c>
      <c r="B72" s="109">
        <v>38382.194816498413</v>
      </c>
      <c r="C72" s="109">
        <v>38119.317332063241</v>
      </c>
      <c r="D72" s="110">
        <f>'[1]ICCT Vehicle Purchase Prices'!D42</f>
        <v>38586.975598738267</v>
      </c>
      <c r="E72" s="110">
        <f>'[1]ICCT Vehicle Purchase Prices'!E42</f>
        <v>37739.329187898802</v>
      </c>
      <c r="F72" s="110">
        <f>'[1]ICCT Vehicle Purchase Prices'!F42</f>
        <v>37043.119122358308</v>
      </c>
      <c r="G72" s="110">
        <f>'[1]ICCT Vehicle Purchase Prices'!G42</f>
        <v>36458.337709150612</v>
      </c>
      <c r="H72" s="110">
        <f>'[1]ICCT Vehicle Purchase Prices'!H42</f>
        <v>35963.567883910728</v>
      </c>
      <c r="I72" s="110">
        <f>'[1]ICCT Vehicle Purchase Prices'!I42</f>
        <v>35540.796148403257</v>
      </c>
      <c r="J72" s="110">
        <f>'[1]ICCT Vehicle Purchase Prices'!J42</f>
        <v>35199.935959921248</v>
      </c>
      <c r="K72" s="110">
        <f>'[1]ICCT Vehicle Purchase Prices'!K42</f>
        <v>34912.159098529883</v>
      </c>
      <c r="L72" s="110">
        <f>'[1]ICCT Vehicle Purchase Prices'!L42</f>
        <v>34687.344386554483</v>
      </c>
      <c r="M72" s="110">
        <f>'[1]ICCT Vehicle Purchase Prices'!M42</f>
        <v>34582.714192013656</v>
      </c>
      <c r="N72" s="110">
        <f>'[1]ICCT Vehicle Purchase Prices'!N42</f>
        <v>34521.911561580753</v>
      </c>
      <c r="O72" s="110">
        <f>'[1]ICCT Vehicle Purchase Prices'!O42</f>
        <v>34492.566268366099</v>
      </c>
      <c r="P72" s="110">
        <f>'[1]ICCT Vehicle Purchase Prices'!P42</f>
        <v>34492.230801994468</v>
      </c>
      <c r="Q72" s="110">
        <f>'[1]ICCT Vehicle Purchase Prices'!Q42</f>
        <v>34519.064858307196</v>
      </c>
    </row>
    <row r="73" spans="1:17" x14ac:dyDescent="0.35">
      <c r="A73" s="112" t="s">
        <v>4097</v>
      </c>
      <c r="B73" s="109" t="s">
        <v>4067</v>
      </c>
      <c r="C73" s="109" t="s">
        <v>4067</v>
      </c>
      <c r="D73" s="110">
        <f>'[1]ICCT Vehicle Purchase Prices'!D43</f>
        <v>39408.050734990698</v>
      </c>
      <c r="E73" s="110">
        <f>'[1]ICCT Vehicle Purchase Prices'!E43</f>
        <v>38471.876671919017</v>
      </c>
      <c r="F73" s="110">
        <f>'[1]ICCT Vehicle Purchase Prices'!F43</f>
        <v>37695.36820141811</v>
      </c>
      <c r="G73" s="110">
        <f>'[1]ICCT Vehicle Purchase Prices'!G43</f>
        <v>37038.819781010818</v>
      </c>
      <c r="H73" s="110">
        <f>'[1]ICCT Vehicle Purchase Prices'!H43</f>
        <v>36480.694970970348</v>
      </c>
      <c r="I73" s="110">
        <f>'[1]ICCT Vehicle Purchase Prices'!I43</f>
        <v>36002.040684226733</v>
      </c>
      <c r="J73" s="110">
        <f>'[1]ICCT Vehicle Purchase Prices'!J43</f>
        <v>35613.664223223575</v>
      </c>
      <c r="K73" s="110">
        <f>'[1]ICCT Vehicle Purchase Prices'!K43</f>
        <v>35285.682337793267</v>
      </c>
      <c r="L73" s="110">
        <f>'[1]ICCT Vehicle Purchase Prices'!L43</f>
        <v>35026.479995459144</v>
      </c>
      <c r="M73" s="110">
        <f>'[1]ICCT Vehicle Purchase Prices'!M43</f>
        <v>34905.180442033125</v>
      </c>
      <c r="N73" s="110">
        <f>'[1]ICCT Vehicle Purchase Prices'!N43</f>
        <v>34832.964152496381</v>
      </c>
      <c r="O73" s="110">
        <f>'[1]ICCT Vehicle Purchase Prices'!O43</f>
        <v>34795.62873830412</v>
      </c>
      <c r="P73" s="110">
        <f>'[1]ICCT Vehicle Purchase Prices'!P43</f>
        <v>34790.394420199875</v>
      </c>
      <c r="Q73" s="110">
        <f>'[1]ICCT Vehicle Purchase Prices'!Q43</f>
        <v>34815.199481900774</v>
      </c>
    </row>
    <row r="74" spans="1:17" x14ac:dyDescent="0.35">
      <c r="A74" s="112" t="s">
        <v>4098</v>
      </c>
      <c r="B74" s="109">
        <v>37043.931726393297</v>
      </c>
      <c r="C74" s="109">
        <v>36965.328930435273</v>
      </c>
      <c r="D74" s="110">
        <f>'[1]ICCT Vehicle Purchase Prices'!D44</f>
        <v>36160.709980523265</v>
      </c>
      <c r="E74" s="110">
        <f>'[1]ICCT Vehicle Purchase Prices'!E44</f>
        <v>35732.372941607209</v>
      </c>
      <c r="F74" s="110">
        <f>'[1]ICCT Vehicle Purchase Prices'!F44</f>
        <v>35390.597036753294</v>
      </c>
      <c r="G74" s="110">
        <f>'[1]ICCT Vehicle Purchase Prices'!G44</f>
        <v>35109.018636953435</v>
      </c>
      <c r="H74" s="110">
        <f>'[1]ICCT Vehicle Purchase Prices'!H44</f>
        <v>34873.997579043906</v>
      </c>
      <c r="I74" s="110">
        <f>'[1]ICCT Vehicle Purchase Prices'!I44</f>
        <v>34674.108578442174</v>
      </c>
      <c r="J74" s="110">
        <f>'[1]ICCT Vehicle Purchase Prices'!J44</f>
        <v>34519.973705213757</v>
      </c>
      <c r="K74" s="110">
        <f>'[1]ICCT Vehicle Purchase Prices'!K44</f>
        <v>34390.770023941674</v>
      </c>
      <c r="L74" s="110">
        <f>'[1]ICCT Vehicle Purchase Prices'!L44</f>
        <v>34291.901619644908</v>
      </c>
      <c r="M74" s="110">
        <f>'[1]ICCT Vehicle Purchase Prices'!M44</f>
        <v>34246.71099588256</v>
      </c>
      <c r="N74" s="110">
        <f>'[1]ICCT Vehicle Purchase Prices'!N44</f>
        <v>34230.434976871955</v>
      </c>
      <c r="O74" s="110">
        <f>'[1]ICCT Vehicle Purchase Prices'!O44</f>
        <v>34233.756118603109</v>
      </c>
      <c r="P74" s="110">
        <f>'[1]ICCT Vehicle Purchase Prices'!P44</f>
        <v>34255.229675408918</v>
      </c>
      <c r="Q74" s="110">
        <f>'[1]ICCT Vehicle Purchase Prices'!Q44</f>
        <v>34293.665416087213</v>
      </c>
    </row>
    <row r="75" spans="1:17" x14ac:dyDescent="0.35">
      <c r="A75" s="112" t="s">
        <v>4099</v>
      </c>
      <c r="B75" s="109" t="s">
        <v>4067</v>
      </c>
      <c r="C75" s="109" t="s">
        <v>4067</v>
      </c>
      <c r="D75" s="110">
        <f>'[1]ICCT Vehicle Purchase Prices'!D45</f>
        <v>37047.029298358975</v>
      </c>
      <c r="E75" s="110">
        <f>'[1]ICCT Vehicle Purchase Prices'!E45</f>
        <v>36531.772409200887</v>
      </c>
      <c r="F75" s="110">
        <f>'[1]ICCT Vehicle Purchase Prices'!F45</f>
        <v>36112.29862740219</v>
      </c>
      <c r="G75" s="110">
        <f>'[1]ICCT Vehicle Purchase Prices'!G45</f>
        <v>35760.858238006236</v>
      </c>
      <c r="H75" s="110">
        <f>'[1]ICCT Vehicle Purchase Prices'!H45</f>
        <v>35462.984251372014</v>
      </c>
      <c r="I75" s="110">
        <f>'[1]ICCT Vehicle Purchase Prices'!I45</f>
        <v>35206.432378855694</v>
      </c>
      <c r="J75" s="110">
        <f>'[1]ICCT Vehicle Purchase Prices'!J45</f>
        <v>35002.80555225048</v>
      </c>
      <c r="K75" s="110">
        <f>'[1]ICCT Vehicle Purchase Prices'!K45</f>
        <v>34828.92666192889</v>
      </c>
      <c r="L75" s="110">
        <f>'[1]ICCT Vehicle Purchase Prices'!L45</f>
        <v>34688.7903913271</v>
      </c>
      <c r="M75" s="110">
        <f>'[1]ICCT Vehicle Purchase Prices'!M45</f>
        <v>34623.137073898593</v>
      </c>
      <c r="N75" s="110">
        <f>'[1]ICCT Vehicle Purchase Prices'!N45</f>
        <v>34591.640729449835</v>
      </c>
      <c r="O75" s="110">
        <f>'[1]ICCT Vehicle Purchase Prices'!O45</f>
        <v>34584.058274617972</v>
      </c>
      <c r="P75" s="110">
        <f>'[1]ICCT Vehicle Purchase Prices'!P45</f>
        <v>34598.522345568672</v>
      </c>
      <c r="Q75" s="110">
        <f>'[1]ICCT Vehicle Purchase Prices'!Q45</f>
        <v>34633.555685453961</v>
      </c>
    </row>
    <row r="76" spans="1:17" x14ac:dyDescent="0.35">
      <c r="A76" s="112" t="s">
        <v>4100</v>
      </c>
      <c r="B76" s="109">
        <v>38755.108164581718</v>
      </c>
      <c r="C76" s="109">
        <v>38546.105879827039</v>
      </c>
      <c r="D76" s="110">
        <f>'[1]ICCT Vehicle Purchase Prices'!D46</f>
        <v>38168.254673600139</v>
      </c>
      <c r="E76" s="110">
        <f>'[1]ICCT Vehicle Purchase Prices'!E46</f>
        <v>37556.197410663925</v>
      </c>
      <c r="F76" s="110">
        <f>'[1]ICCT Vehicle Purchase Prices'!F46</f>
        <v>37050.577896249219</v>
      </c>
      <c r="G76" s="110">
        <f>'[1]ICCT Vehicle Purchase Prices'!G46</f>
        <v>36621.842022836921</v>
      </c>
      <c r="H76" s="110">
        <f>'[1]ICCT Vehicle Purchase Prices'!H46</f>
        <v>36254.676077877382</v>
      </c>
      <c r="I76" s="110">
        <f>'[1]ICCT Vehicle Purchase Prices'!I46</f>
        <v>35935.858646845154</v>
      </c>
      <c r="J76" s="110">
        <f>'[1]ICCT Vehicle Purchase Prices'!J46</f>
        <v>35677.907892767151</v>
      </c>
      <c r="K76" s="110">
        <f>'[1]ICCT Vehicle Purchase Prices'!K46</f>
        <v>35455.268658590736</v>
      </c>
      <c r="L76" s="110">
        <f>'[1]ICCT Vehicle Purchase Prices'!L46</f>
        <v>35269.90695521234</v>
      </c>
      <c r="M76" s="110">
        <f>'[1]ICCT Vehicle Purchase Prices'!M46</f>
        <v>35180.621590035778</v>
      </c>
      <c r="N76" s="110">
        <f>'[1]ICCT Vehicle Purchase Prices'!N46</f>
        <v>35130.562458873435</v>
      </c>
      <c r="O76" s="110">
        <f>'[1]ICCT Vehicle Purchase Prices'!O46</f>
        <v>35108.947501825125</v>
      </c>
      <c r="P76" s="110">
        <f>'[1]ICCT Vehicle Purchase Prices'!P46</f>
        <v>35113.474459364108</v>
      </c>
      <c r="Q76" s="110">
        <f>'[1]ICCT Vehicle Purchase Prices'!Q46</f>
        <v>35142.368312173647</v>
      </c>
    </row>
    <row r="77" spans="1:17" x14ac:dyDescent="0.35">
      <c r="A77" s="112" t="s">
        <v>4101</v>
      </c>
      <c r="B77" s="109" t="s">
        <v>4067</v>
      </c>
      <c r="C77" s="109" t="s">
        <v>4067</v>
      </c>
      <c r="D77" s="110">
        <f>'[1]ICCT Vehicle Purchase Prices'!D47</f>
        <v>39069.640975962837</v>
      </c>
      <c r="E77" s="110">
        <f>'[1]ICCT Vehicle Purchase Prices'!E47</f>
        <v>38369.376480365507</v>
      </c>
      <c r="F77" s="110">
        <f>'[1]ICCT Vehicle Purchase Prices'!F47</f>
        <v>37784.919401601277</v>
      </c>
      <c r="G77" s="110">
        <f>'[1]ICCT Vehicle Purchase Prices'!G47</f>
        <v>37285.397619987765</v>
      </c>
      <c r="H77" s="110">
        <f>'[1]ICCT Vehicle Purchase Prices'!H47</f>
        <v>36854.711189850961</v>
      </c>
      <c r="I77" s="110">
        <f>'[1]ICCT Vehicle Purchase Prices'!I47</f>
        <v>36478.857617965332</v>
      </c>
      <c r="J77" s="110">
        <f>'[1]ICCT Vehicle Purchase Prices'!J47</f>
        <v>36171.373489779406</v>
      </c>
      <c r="K77" s="110">
        <f>'[1]ICCT Vehicle Purchase Prices'!K47</f>
        <v>35904.379877645988</v>
      </c>
      <c r="L77" s="110">
        <f>'[1]ICCT Vehicle Purchase Prices'!L47</f>
        <v>35679.638279872364</v>
      </c>
      <c r="M77" s="110">
        <f>'[1]ICCT Vehicle Purchase Prices'!M47</f>
        <v>35568.468754572561</v>
      </c>
      <c r="N77" s="110">
        <f>'[1]ICCT Vehicle Purchase Prices'!N47</f>
        <v>35503.227682132419</v>
      </c>
      <c r="O77" s="110">
        <f>'[1]ICCT Vehicle Purchase Prices'!O47</f>
        <v>35470.808689133301</v>
      </c>
      <c r="P77" s="110">
        <f>'[1]ICCT Vehicle Purchase Prices'!P47</f>
        <v>35468.482621898031</v>
      </c>
      <c r="Q77" s="110">
        <f>'[1]ICCT Vehicle Purchase Prices'!Q47</f>
        <v>35494.186664482942</v>
      </c>
    </row>
    <row r="78" spans="1:17" x14ac:dyDescent="0.35">
      <c r="A78" s="112" t="s">
        <v>4102</v>
      </c>
      <c r="B78" s="109">
        <v>40105.664041751566</v>
      </c>
      <c r="C78" s="109">
        <v>39814.758888869444</v>
      </c>
      <c r="D78" s="110">
        <f>'[1]ICCT Vehicle Purchase Prices'!D48</f>
        <v>40197.455831023079</v>
      </c>
      <c r="E78" s="110">
        <f>'[1]ICCT Vehicle Purchase Prices'!E48</f>
        <v>39405.559107775924</v>
      </c>
      <c r="F78" s="110">
        <f>'[1]ICCT Vehicle Purchase Prices'!F48</f>
        <v>38736.0061177432</v>
      </c>
      <c r="G78" s="110">
        <f>'[1]ICCT Vehicle Purchase Prices'!G48</f>
        <v>38159.407814751437</v>
      </c>
      <c r="H78" s="110">
        <f>'[1]ICCT Vehicle Purchase Prices'!H48</f>
        <v>37659.627088115012</v>
      </c>
      <c r="I78" s="110">
        <f>'[1]ICCT Vehicle Purchase Prices'!I48</f>
        <v>37221.762182403836</v>
      </c>
      <c r="J78" s="110">
        <f>'[1]ICCT Vehicle Purchase Prices'!J48</f>
        <v>36860.318979252093</v>
      </c>
      <c r="K78" s="110">
        <f>'[1]ICCT Vehicle Purchase Prices'!K48</f>
        <v>36546.029013650943</v>
      </c>
      <c r="L78" s="110">
        <f>'[1]ICCT Vehicle Purchase Prices'!L48</f>
        <v>36277.509392451117</v>
      </c>
      <c r="M78" s="110">
        <f>'[1]ICCT Vehicle Purchase Prices'!M48</f>
        <v>36141.19829991665</v>
      </c>
      <c r="N78" s="110">
        <f>'[1]ICCT Vehicle Purchase Prices'!N48</f>
        <v>36057.733623099593</v>
      </c>
      <c r="O78" s="110">
        <f>'[1]ICCT Vehicle Purchase Prices'!O48</f>
        <v>36011.654642696543</v>
      </c>
      <c r="P78" s="110">
        <f>'[1]ICCT Vehicle Purchase Prices'!P48</f>
        <v>35999.798129262206</v>
      </c>
      <c r="Q78" s="110">
        <f>'[1]ICCT Vehicle Purchase Prices'!Q48</f>
        <v>36019.806843706952</v>
      </c>
    </row>
    <row r="79" spans="1:17" x14ac:dyDescent="0.35">
      <c r="A79" s="112" t="s">
        <v>4103</v>
      </c>
      <c r="B79" s="109" t="s">
        <v>4067</v>
      </c>
      <c r="C79" s="109" t="s">
        <v>4067</v>
      </c>
      <c r="D79" s="110">
        <f>'[1]ICCT Vehicle Purchase Prices'!D49</f>
        <v>41101.896678059886</v>
      </c>
      <c r="E79" s="110">
        <f>'[1]ICCT Vehicle Purchase Prices'!E49</f>
        <v>40226.337302181608</v>
      </c>
      <c r="F79" s="110">
        <f>'[1]ICCT Vehicle Purchase Prices'!F49</f>
        <v>39481.44312160134</v>
      </c>
      <c r="G79" s="110">
        <f>'[1]ICCT Vehicle Purchase Prices'!G49</f>
        <v>38835.202859456134</v>
      </c>
      <c r="H79" s="110">
        <f>'[1]ICCT Vehicle Purchase Prices'!H49</f>
        <v>38271.049664781072</v>
      </c>
      <c r="I79" s="110">
        <f>'[1]ICCT Vehicle Purchase Prices'!I49</f>
        <v>37774.874990615972</v>
      </c>
      <c r="J79" s="110">
        <f>'[1]ICCT Vehicle Purchase Prices'!J49</f>
        <v>37363.444863116842</v>
      </c>
      <c r="K79" s="110">
        <f>'[1]ICCT Vehicle Purchase Prices'!K49</f>
        <v>37006.017377496311</v>
      </c>
      <c r="L79" s="110">
        <f>'[1]ICCT Vehicle Purchase Prices'!L49</f>
        <v>36695.972766625819</v>
      </c>
      <c r="M79" s="110">
        <f>'[1]ICCT Vehicle Purchase Prices'!M49</f>
        <v>36537.476863231001</v>
      </c>
      <c r="N79" s="110">
        <f>'[1]ICCT Vehicle Purchase Prices'!N49</f>
        <v>36438.633434030678</v>
      </c>
      <c r="O79" s="110">
        <f>'[1]ICCT Vehicle Purchase Prices'!O49</f>
        <v>36381.628079893322</v>
      </c>
      <c r="P79" s="110">
        <f>'[1]ICCT Vehicle Purchase Prices'!P49</f>
        <v>36362.860282461697</v>
      </c>
      <c r="Q79" s="110">
        <f>'[1]ICCT Vehicle Purchase Prices'!Q49</f>
        <v>36379.678247027616</v>
      </c>
    </row>
    <row r="80" spans="1:17" x14ac:dyDescent="0.35">
      <c r="A80" s="112" t="s">
        <v>4104</v>
      </c>
      <c r="B80" s="109">
        <v>49886.256654609468</v>
      </c>
      <c r="C80" s="109">
        <v>49752.232851833091</v>
      </c>
      <c r="D80" s="110">
        <f>'[1]ICCT Vehicle Purchase Prices'!D50</f>
        <v>54714.040423424492</v>
      </c>
      <c r="E80" s="110">
        <f>'[1]ICCT Vehicle Purchase Prices'!E50</f>
        <v>54109.330092018477</v>
      </c>
      <c r="F80" s="110">
        <f>'[1]ICCT Vehicle Purchase Prices'!F50</f>
        <v>53624.471408267993</v>
      </c>
      <c r="G80" s="110">
        <f>'[1]ICCT Vehicle Purchase Prices'!G50</f>
        <v>53225.558612311215</v>
      </c>
      <c r="H80" s="110">
        <f>'[1]ICCT Vehicle Purchase Prices'!H50</f>
        <v>52897.244365259845</v>
      </c>
      <c r="I80" s="110">
        <f>'[1]ICCT Vehicle Purchase Prices'!I50</f>
        <v>52624.276599597884</v>
      </c>
      <c r="J80" s="110">
        <f>'[1]ICCT Vehicle Purchase Prices'!J50</f>
        <v>52418.120810816319</v>
      </c>
      <c r="K80" s="110">
        <f>'[1]ICCT Vehicle Purchase Prices'!K50</f>
        <v>52251.745924432136</v>
      </c>
      <c r="L80" s="110">
        <f>'[1]ICCT Vehicle Purchase Prices'!L50</f>
        <v>52136.857928606063</v>
      </c>
      <c r="M80" s="110">
        <f>'[1]ICCT Vehicle Purchase Prices'!M50</f>
        <v>52091.685029481865</v>
      </c>
      <c r="N80" s="110">
        <f>'[1]ICCT Vehicle Purchase Prices'!N50</f>
        <v>52077.43642172555</v>
      </c>
      <c r="O80" s="110">
        <f>'[1]ICCT Vehicle Purchase Prices'!O50</f>
        <v>52084.465080753827</v>
      </c>
      <c r="P80" s="110">
        <f>'[1]ICCT Vehicle Purchase Prices'!P50</f>
        <v>52111.161940109698</v>
      </c>
      <c r="Q80" s="110">
        <f>'[1]ICCT Vehicle Purchase Prices'!Q50</f>
        <v>52156.225860896797</v>
      </c>
    </row>
    <row r="81" spans="1:17" x14ac:dyDescent="0.35">
      <c r="A81" s="112" t="s">
        <v>4105</v>
      </c>
      <c r="B81" s="109" t="s">
        <v>4067</v>
      </c>
      <c r="C81" s="109" t="s">
        <v>4067</v>
      </c>
      <c r="D81" s="110">
        <f>'[1]ICCT Vehicle Purchase Prices'!D51</f>
        <v>56010.690284657416</v>
      </c>
      <c r="E81" s="110">
        <f>'[1]ICCT Vehicle Purchase Prices'!E51</f>
        <v>55248.276700141956</v>
      </c>
      <c r="F81" s="110">
        <f>'[1]ICCT Vehicle Purchase Prices'!F51</f>
        <v>54626.501858122421</v>
      </c>
      <c r="G81" s="110">
        <f>'[1]ICCT Vehicle Purchase Prices'!G51</f>
        <v>54107.934736567026</v>
      </c>
      <c r="H81" s="110">
        <f>'[1]ICCT Vehicle Purchase Prices'!H51</f>
        <v>53674.908953835111</v>
      </c>
      <c r="I81" s="110">
        <f>'[1]ICCT Vehicle Purchase Prices'!I51</f>
        <v>53310.145152956116</v>
      </c>
      <c r="J81" s="110">
        <f>'[1]ICCT Vehicle Purchase Prices'!J51</f>
        <v>53025.508614114566</v>
      </c>
      <c r="K81" s="110">
        <f>'[1]ICCT Vehicle Purchase Prices'!K51</f>
        <v>52790.439455754633</v>
      </c>
      <c r="L81" s="110">
        <f>'[1]ICCT Vehicle Purchase Prices'!L51</f>
        <v>52620.628546772328</v>
      </c>
      <c r="M81" s="110">
        <f>'[1]ICCT Vehicle Purchase Prices'!M51</f>
        <v>52549.686035101171</v>
      </c>
      <c r="N81" s="110">
        <f>'[1]ICCT Vehicle Purchase Prices'!N51</f>
        <v>52516.40284638117</v>
      </c>
      <c r="O81" s="110">
        <f>'[1]ICCT Vehicle Purchase Prices'!O51</f>
        <v>52509.597123851461</v>
      </c>
      <c r="P81" s="110">
        <f>'[1]ICCT Vehicle Purchase Prices'!P51</f>
        <v>52527.16027697151</v>
      </c>
      <c r="Q81" s="110">
        <f>'[1]ICCT Vehicle Purchase Prices'!Q51</f>
        <v>52567.451395298747</v>
      </c>
    </row>
    <row r="82" spans="1:17" x14ac:dyDescent="0.35">
      <c r="A82" s="112" t="s">
        <v>4106</v>
      </c>
      <c r="B82" s="109">
        <v>52215.496328239395</v>
      </c>
      <c r="C82" s="109">
        <v>51915.522961494891</v>
      </c>
      <c r="D82" s="110">
        <f>'[1]ICCT Vehicle Purchase Prices'!D52</f>
        <v>57596.325312854882</v>
      </c>
      <c r="E82" s="110">
        <f>'[1]ICCT Vehicle Purchase Prices'!E52</f>
        <v>56667.377323919907</v>
      </c>
      <c r="F82" s="110">
        <f>'[1]ICCT Vehicle Purchase Prices'!F52</f>
        <v>55900.476068458112</v>
      </c>
      <c r="G82" s="110">
        <f>'[1]ICCT Vehicle Purchase Prices'!G52</f>
        <v>55254.513230405799</v>
      </c>
      <c r="H82" s="110">
        <f>'[1]ICCT Vehicle Purchase Prices'!H52</f>
        <v>54709.762774907278</v>
      </c>
      <c r="I82" s="110">
        <f>'[1]ICCT Vehicle Purchase Prices'!I52</f>
        <v>54246.842053734741</v>
      </c>
      <c r="J82" s="110">
        <f>'[1]ICCT Vehicle Purchase Prices'!J52</f>
        <v>53877.99774637512</v>
      </c>
      <c r="K82" s="110">
        <f>'[1]ICCT Vehicle Purchase Prices'!K52</f>
        <v>53569.150709400434</v>
      </c>
      <c r="L82" s="110">
        <f>'[1]ICCT Vehicle Purchase Prices'!L52</f>
        <v>53339.799577676145</v>
      </c>
      <c r="M82" s="110">
        <f>'[1]ICCT Vehicle Purchase Prices'!M52</f>
        <v>53239.412417647633</v>
      </c>
      <c r="N82" s="110">
        <f>'[1]ICCT Vehicle Purchase Prices'!N52</f>
        <v>53183.292276132714</v>
      </c>
      <c r="O82" s="110">
        <f>'[1]ICCT Vehicle Purchase Prices'!O52</f>
        <v>53159.064871893199</v>
      </c>
      <c r="P82" s="110">
        <f>'[1]ICCT Vehicle Purchase Prices'!P52</f>
        <v>53164.107470636867</v>
      </c>
      <c r="Q82" s="110">
        <f>'[1]ICCT Vehicle Purchase Prices'!Q52</f>
        <v>53196.426793946412</v>
      </c>
    </row>
    <row r="83" spans="1:17" x14ac:dyDescent="0.35">
      <c r="A83" s="112" t="s">
        <v>4107</v>
      </c>
      <c r="B83" s="109" t="s">
        <v>4067</v>
      </c>
      <c r="C83" s="109" t="s">
        <v>4067</v>
      </c>
      <c r="D83" s="110">
        <f>'[1]ICCT Vehicle Purchase Prices'!D53</f>
        <v>58902.610342384018</v>
      </c>
      <c r="E83" s="110">
        <f>'[1]ICCT Vehicle Purchase Prices'!E53</f>
        <v>57819.640710122389</v>
      </c>
      <c r="F83" s="110">
        <f>'[1]ICCT Vehicle Purchase Prices'!F53</f>
        <v>56916.383490650056</v>
      </c>
      <c r="G83" s="110">
        <f>'[1]ICCT Vehicle Purchase Prices'!G53</f>
        <v>56150.785230406538</v>
      </c>
      <c r="H83" s="110">
        <f>'[1]ICCT Vehicle Purchase Prices'!H53</f>
        <v>55501.070862149463</v>
      </c>
      <c r="I83" s="110">
        <f>'[1]ICCT Vehicle Purchase Prices'!I53</f>
        <v>54945.992501045301</v>
      </c>
      <c r="J83" s="110">
        <f>'[1]ICCT Vehicle Purchase Prices'!J53</f>
        <v>54498.311872708502</v>
      </c>
      <c r="K83" s="110">
        <f>'[1]ICCT Vehicle Purchase Prices'!K53</f>
        <v>54120.509922896315</v>
      </c>
      <c r="L83" s="110">
        <f>'[1]ICCT Vehicle Purchase Prices'!L53</f>
        <v>53837.558403251496</v>
      </c>
      <c r="M83" s="110">
        <f>'[1]ICCT Vehicle Purchase Prices'!M53</f>
        <v>53710.110461210948</v>
      </c>
      <c r="N83" s="110">
        <f>'[1]ICCT Vehicle Purchase Prices'!N53</f>
        <v>53634.954665711717</v>
      </c>
      <c r="O83" s="110">
        <f>'[1]ICCT Vehicle Purchase Prices'!O53</f>
        <v>53596.957679534797</v>
      </c>
      <c r="P83" s="110">
        <f>'[1]ICCT Vehicle Purchase Prices'!P53</f>
        <v>53592.988816380246</v>
      </c>
      <c r="Q83" s="110">
        <f>'[1]ICCT Vehicle Purchase Prices'!Q53</f>
        <v>53620.711062292969</v>
      </c>
    </row>
    <row r="84" spans="1:17" x14ac:dyDescent="0.35">
      <c r="A84" s="112" t="s">
        <v>4108</v>
      </c>
      <c r="B84" s="109">
        <v>54212.224015471002</v>
      </c>
      <c r="C84" s="109">
        <v>53749.131932884316</v>
      </c>
      <c r="D84" s="110">
        <f>'[1]ICCT Vehicle Purchase Prices'!D54</f>
        <v>60485.761026066713</v>
      </c>
      <c r="E84" s="110">
        <f>'[1]ICCT Vehicle Purchase Prices'!E54</f>
        <v>59246.00162392245</v>
      </c>
      <c r="F84" s="110">
        <f>'[1]ICCT Vehicle Purchase Prices'!F54</f>
        <v>58203.786888391274</v>
      </c>
      <c r="G84" s="110">
        <f>'[1]ICCT Vehicle Purchase Prices'!G54</f>
        <v>57313.480185597924</v>
      </c>
      <c r="H84" s="110">
        <f>'[1]ICCT Vehicle Purchase Prices'!H54</f>
        <v>56552.537717568906</v>
      </c>
      <c r="I84" s="110">
        <f>'[1]ICCT Vehicle Purchase Prices'!I54</f>
        <v>55899.263836334489</v>
      </c>
      <c r="J84" s="110">
        <f>'[1]ICCT Vehicle Purchase Prices'!J54</f>
        <v>55367.544925864575</v>
      </c>
      <c r="K84" s="110">
        <f>'[1]ICCT Vehicle Purchase Prices'!K54</f>
        <v>54916.938735595133</v>
      </c>
      <c r="L84" s="110">
        <f>'[1]ICCT Vehicle Purchase Prices'!L54</f>
        <v>54575.472103817046</v>
      </c>
      <c r="M84" s="110">
        <f>'[1]ICCT Vehicle Purchase Prices'!M54</f>
        <v>54417.239565523632</v>
      </c>
      <c r="N84" s="110">
        <f>'[1]ICCT Vehicle Purchase Prices'!N54</f>
        <v>54319.548899280344</v>
      </c>
      <c r="O84" s="110">
        <f>'[1]ICCT Vehicle Purchase Prices'!O54</f>
        <v>54264.472954681958</v>
      </c>
      <c r="P84" s="110">
        <f>'[1]ICCT Vehicle Purchase Prices'!P54</f>
        <v>54248.363788719878</v>
      </c>
      <c r="Q84" s="110">
        <f>'[1]ICCT Vehicle Purchase Prices'!Q54</f>
        <v>54268.532397579766</v>
      </c>
    </row>
    <row r="85" spans="1:17" x14ac:dyDescent="0.35">
      <c r="A85" s="112" t="s">
        <v>4109</v>
      </c>
      <c r="B85" s="109" t="s">
        <v>4067</v>
      </c>
      <c r="C85" s="109" t="s">
        <v>4067</v>
      </c>
      <c r="D85" s="110">
        <f>'[1]ICCT Vehicle Purchase Prices'!D55</f>
        <v>61795.135249393614</v>
      </c>
      <c r="E85" s="110">
        <f>'[1]ICCT Vehicle Purchase Prices'!E55</f>
        <v>60405.877278920234</v>
      </c>
      <c r="F85" s="110">
        <f>'[1]ICCT Vehicle Purchase Prices'!F55</f>
        <v>59231.585388216889</v>
      </c>
      <c r="G85" s="110">
        <f>'[1]ICCT Vehicle Purchase Prices'!G55</f>
        <v>58224.447920145205</v>
      </c>
      <c r="H85" s="110">
        <f>'[1]ICCT Vehicle Purchase Prices'!H55</f>
        <v>57360.475903900136</v>
      </c>
      <c r="I85" s="110">
        <f>'[1]ICCT Vehicle Purchase Prices'!I55</f>
        <v>56615.486566980224</v>
      </c>
      <c r="J85" s="110">
        <f>'[1]ICCT Vehicle Purchase Prices'!J55</f>
        <v>56003.969878246746</v>
      </c>
      <c r="K85" s="110">
        <f>'[1]ICCT Vehicle Purchase Prices'!K55</f>
        <v>55484.219275488678</v>
      </c>
      <c r="L85" s="110">
        <f>'[1]ICCT Vehicle Purchase Prices'!L55</f>
        <v>55085.910871464082</v>
      </c>
      <c r="M85" s="110">
        <f>'[1]ICCT Vehicle Purchase Prices'!M55</f>
        <v>54900.202417181121</v>
      </c>
      <c r="N85" s="110">
        <f>'[1]ICCT Vehicle Purchase Prices'!N55</f>
        <v>54783.09566315556</v>
      </c>
      <c r="O85" s="110">
        <f>'[1]ICCT Vehicle Purchase Prices'!O55</f>
        <v>54713.88028933265</v>
      </c>
      <c r="P85" s="110">
        <f>'[1]ICCT Vehicle Purchase Prices'!P55</f>
        <v>54688.398183995305</v>
      </c>
      <c r="Q85" s="110">
        <f>'[1]ICCT Vehicle Purchase Prices'!Q55</f>
        <v>54703.616271161067</v>
      </c>
    </row>
    <row r="86" spans="1:17" x14ac:dyDescent="0.35">
      <c r="A86" s="112" t="s">
        <v>4110</v>
      </c>
      <c r="B86" s="109" t="s">
        <v>4067</v>
      </c>
      <c r="C86" s="109" t="s">
        <v>4067</v>
      </c>
      <c r="D86" s="110">
        <f>'[1]ICCT Vehicle Purchase Prices'!D56</f>
        <v>50556.163422883328</v>
      </c>
      <c r="E86" s="110">
        <f>'[1]ICCT Vehicle Purchase Prices'!E56</f>
        <v>49901.603198804783</v>
      </c>
      <c r="F86" s="110">
        <f>'[1]ICCT Vehicle Purchase Prices'!F56</f>
        <v>49370.91315590532</v>
      </c>
      <c r="G86" s="110">
        <f>'[1]ICCT Vehicle Purchase Prices'!G56</f>
        <v>48929.900663141445</v>
      </c>
      <c r="H86" s="110">
        <f>'[1]ICCT Vehicle Purchase Prices'!H56</f>
        <v>48563.857585223617</v>
      </c>
      <c r="I86" s="110">
        <f>'[1]ICCT Vehicle Purchase Prices'!I56</f>
        <v>48257.18902581578</v>
      </c>
      <c r="J86" s="110">
        <f>'[1]ICCT Vehicle Purchase Prices'!J56</f>
        <v>48022.389508523622</v>
      </c>
      <c r="K86" s="110">
        <f>'[1]ICCT Vehicle Purchase Prices'!K56</f>
        <v>47830.637848693317</v>
      </c>
      <c r="L86" s="110">
        <f>'[1]ICCT Vehicle Purchase Prices'!L56</f>
        <v>47692.285240460864</v>
      </c>
      <c r="M86" s="110">
        <f>'[1]ICCT Vehicle Purchase Prices'!M56</f>
        <v>47634.104082954851</v>
      </c>
      <c r="N86" s="110">
        <f>'[1]ICCT Vehicle Purchase Prices'!N56</f>
        <v>47610.144309372503</v>
      </c>
      <c r="O86" s="110">
        <f>'[1]ICCT Vehicle Purchase Prices'!O56</f>
        <v>47609.470941531283</v>
      </c>
      <c r="P86" s="110">
        <f>'[1]ICCT Vehicle Purchase Prices'!P56</f>
        <v>47630.292807495985</v>
      </c>
      <c r="Q86" s="110">
        <f>'[1]ICCT Vehicle Purchase Prices'!Q56</f>
        <v>47671.192945658287</v>
      </c>
    </row>
    <row r="87" spans="1:17" x14ac:dyDescent="0.35">
      <c r="A87" s="112" t="s">
        <v>4111</v>
      </c>
      <c r="B87" s="109" t="s">
        <v>4067</v>
      </c>
      <c r="C87" s="109" t="s">
        <v>4067</v>
      </c>
      <c r="D87" s="110">
        <f>'[1]ICCT Vehicle Purchase Prices'!D57</f>
        <v>52101.949514270585</v>
      </c>
      <c r="E87" s="110">
        <f>'[1]ICCT Vehicle Purchase Prices'!E57</f>
        <v>51263.396546927965</v>
      </c>
      <c r="F87" s="110">
        <f>'[1]ICCT Vehicle Purchase Prices'!F57</f>
        <v>50572.627120438352</v>
      </c>
      <c r="G87" s="110">
        <f>'[1]ICCT Vehicle Purchase Prices'!G57</f>
        <v>49991.402201595854</v>
      </c>
      <c r="H87" s="110">
        <f>'[1]ICCT Vehicle Purchase Prices'!H57</f>
        <v>49502.336693566664</v>
      </c>
      <c r="I87" s="110">
        <f>'[1]ICCT Vehicle Purchase Prices'!I57</f>
        <v>49087.547034046824</v>
      </c>
      <c r="J87" s="110">
        <f>'[1]ICCT Vehicle Purchase Prices'!J57</f>
        <v>48759.868989081864</v>
      </c>
      <c r="K87" s="110">
        <f>'[1]ICCT Vehicle Purchase Prices'!K57</f>
        <v>48486.646205915909</v>
      </c>
      <c r="L87" s="110">
        <f>'[1]ICCT Vehicle Purchase Prices'!L57</f>
        <v>48281.781259589428</v>
      </c>
      <c r="M87" s="110">
        <f>'[1]ICCT Vehicle Purchase Prices'!M57</f>
        <v>48191.765717923197</v>
      </c>
      <c r="N87" s="110">
        <f>'[1]ICCT Vehicle Purchase Prices'!N57</f>
        <v>48144.38179953408</v>
      </c>
      <c r="O87" s="110">
        <f>'[1]ICCT Vehicle Purchase Prices'!O57</f>
        <v>48126.635633164908</v>
      </c>
      <c r="P87" s="110">
        <f>'[1]ICCT Vehicle Purchase Prices'!P57</f>
        <v>48136.109401538502</v>
      </c>
      <c r="Q87" s="110">
        <f>'[1]ICCT Vehicle Purchase Prices'!Q57</f>
        <v>48170.957434022799</v>
      </c>
    </row>
    <row r="88" spans="1:17" x14ac:dyDescent="0.35">
      <c r="A88" s="112" t="s">
        <v>4112</v>
      </c>
      <c r="B88" s="109" t="s">
        <v>4067</v>
      </c>
      <c r="C88" s="109" t="s">
        <v>4067</v>
      </c>
      <c r="D88" s="110">
        <f>'[1]ICCT Vehicle Purchase Prices'!D58</f>
        <v>53991.393387557517</v>
      </c>
      <c r="E88" s="110">
        <f>'[1]ICCT Vehicle Purchase Prices'!E58</f>
        <v>52960.880951788226</v>
      </c>
      <c r="F88" s="110">
        <f>'[1]ICCT Vehicle Purchase Prices'!F58</f>
        <v>52100.878008893676</v>
      </c>
      <c r="G88" s="110">
        <f>'[1]ICCT Vehicle Purchase Prices'!G58</f>
        <v>51370.697123586389</v>
      </c>
      <c r="H88" s="110">
        <f>'[1]ICCT Vehicle Purchase Prices'!H58</f>
        <v>50750.631916970277</v>
      </c>
      <c r="I88" s="110">
        <f>'[1]ICCT Vehicle Purchase Prices'!I58</f>
        <v>50220.432195192232</v>
      </c>
      <c r="J88" s="110">
        <f>'[1]ICCT Vehicle Purchase Prices'!J58</f>
        <v>49793.255125483643</v>
      </c>
      <c r="K88" s="110">
        <f>'[1]ICCT Vehicle Purchase Prices'!K58</f>
        <v>49432.619709731975</v>
      </c>
      <c r="L88" s="110">
        <f>'[1]ICCT Vehicle Purchase Prices'!L58</f>
        <v>49155.848389585844</v>
      </c>
      <c r="M88" s="110">
        <f>'[1]ICCT Vehicle Purchase Prices'!M58</f>
        <v>49029.600987619597</v>
      </c>
      <c r="N88" s="110">
        <f>'[1]ICCT Vehicle Purchase Prices'!N58</f>
        <v>48954.31918688296</v>
      </c>
      <c r="O88" s="110">
        <f>'[1]ICCT Vehicle Purchase Prices'!O58</f>
        <v>48915.276441309412</v>
      </c>
      <c r="P88" s="110">
        <f>'[1]ICCT Vehicle Purchase Prices'!P58</f>
        <v>48909.417289892626</v>
      </c>
      <c r="Q88" s="110">
        <f>'[1]ICCT Vehicle Purchase Prices'!Q58</f>
        <v>48934.457829665364</v>
      </c>
    </row>
    <row r="89" spans="1:17" x14ac:dyDescent="0.35">
      <c r="A89" s="112" t="s">
        <v>4113</v>
      </c>
      <c r="B89" s="109" t="s">
        <v>4067</v>
      </c>
      <c r="C89" s="109" t="s">
        <v>4067</v>
      </c>
      <c r="D89" s="110">
        <f>'[1]ICCT Vehicle Purchase Prices'!D59</f>
        <v>55535.703846105265</v>
      </c>
      <c r="E89" s="110">
        <f>'[1]ICCT Vehicle Purchase Prices'!E59</f>
        <v>54331.363558004326</v>
      </c>
      <c r="F89" s="110">
        <f>'[1]ICCT Vehicle Purchase Prices'!F59</f>
        <v>53317.352569205425</v>
      </c>
      <c r="G89" s="110">
        <f>'[1]ICCT Vehicle Purchase Prices'!G59</f>
        <v>52449.489584300361</v>
      </c>
      <c r="H89" s="110">
        <f>'[1]ICCT Vehicle Purchase Prices'!H59</f>
        <v>51706.73793967058</v>
      </c>
      <c r="I89" s="110">
        <f>'[1]ICCT Vehicle Purchase Prices'!I59</f>
        <v>51067.294900009205</v>
      </c>
      <c r="J89" s="110">
        <f>'[1]ICCT Vehicle Purchase Prices'!J59</f>
        <v>50546.647884431877</v>
      </c>
      <c r="K89" s="110">
        <f>'[1]ICCT Vehicle Purchase Prices'!K59</f>
        <v>50104.154669735886</v>
      </c>
      <c r="L89" s="110">
        <f>'[1]ICCT Vehicle Purchase Prices'!L59</f>
        <v>49762.126806877321</v>
      </c>
      <c r="M89" s="110">
        <f>'[1]ICCT Vehicle Purchase Prices'!M59</f>
        <v>49602.591532952509</v>
      </c>
      <c r="N89" s="110">
        <f>'[1]ICCT Vehicle Purchase Prices'!N59</f>
        <v>49503.829538696285</v>
      </c>
      <c r="O89" s="110">
        <f>'[1]ICCT Vehicle Purchase Prices'!O59</f>
        <v>49447.748954966279</v>
      </c>
      <c r="P89" s="110">
        <f>'[1]ICCT Vehicle Purchase Prices'!P59</f>
        <v>49430.66137221294</v>
      </c>
      <c r="Q89" s="110">
        <f>'[1]ICCT Vehicle Purchase Prices'!Q59</f>
        <v>49449.852395251764</v>
      </c>
    </row>
    <row r="90" spans="1:17" x14ac:dyDescent="0.35">
      <c r="A90" s="112" t="s">
        <v>4114</v>
      </c>
      <c r="B90" s="109" t="s">
        <v>4067</v>
      </c>
      <c r="C90" s="109" t="s">
        <v>4067</v>
      </c>
      <c r="D90" s="110">
        <f>'[1]ICCT Vehicle Purchase Prices'!D60</f>
        <v>57425.904513749017</v>
      </c>
      <c r="E90" s="110">
        <f>'[1]ICCT Vehicle Purchase Prices'!E60</f>
        <v>56037.694867540129</v>
      </c>
      <c r="F90" s="110">
        <f>'[1]ICCT Vehicle Purchase Prices'!F60</f>
        <v>54861.135647374918</v>
      </c>
      <c r="G90" s="110">
        <f>'[1]ICCT Vehicle Purchase Prices'!G60</f>
        <v>53849.032250040756</v>
      </c>
      <c r="H90" s="110">
        <f>'[1]ICCT Vehicle Purchase Prices'!H60</f>
        <v>52978.805056321122</v>
      </c>
      <c r="I90" s="110">
        <f>'[1]ICCT Vehicle Purchase Prices'!I60</f>
        <v>52226.704746768548</v>
      </c>
      <c r="J90" s="110">
        <f>'[1]ICCT Vehicle Purchase Prices'!J60</f>
        <v>51607.258383219822</v>
      </c>
      <c r="K90" s="110">
        <f>'[1]ICCT Vehicle Purchase Prices'!K60</f>
        <v>51077.807077169928</v>
      </c>
      <c r="L90" s="110">
        <f>'[1]ICCT Vehicle Purchase Prices'!L60</f>
        <v>50664.379505638011</v>
      </c>
      <c r="M90" s="110">
        <f>'[1]ICCT Vehicle Purchase Prices'!M60</f>
        <v>50467.527622407972</v>
      </c>
      <c r="N90" s="110">
        <f>'[1]ICCT Vehicle Purchase Prices'!N60</f>
        <v>50341.387021596551</v>
      </c>
      <c r="O90" s="110">
        <f>'[1]ICCT Vehicle Purchase Prices'!O60</f>
        <v>50264.481162895085</v>
      </c>
      <c r="P90" s="110">
        <f>'[1]ICCT Vehicle Purchase Prices'!P60</f>
        <v>50232.499772536976</v>
      </c>
      <c r="Q90" s="110">
        <f>'[1]ICCT Vehicle Purchase Prices'!Q60</f>
        <v>50242.306285344406</v>
      </c>
    </row>
    <row r="91" spans="1:17" x14ac:dyDescent="0.35">
      <c r="A91" s="112" t="s">
        <v>4115</v>
      </c>
      <c r="B91" s="109" t="s">
        <v>4067</v>
      </c>
      <c r="C91" s="109" t="s">
        <v>4067</v>
      </c>
      <c r="D91" s="110">
        <f>'[1]ICCT Vehicle Purchase Prices'!D61</f>
        <v>58987.88614240395</v>
      </c>
      <c r="E91" s="110">
        <f>'[1]ICCT Vehicle Purchase Prices'!E61</f>
        <v>57425.012074257866</v>
      </c>
      <c r="F91" s="110">
        <f>'[1]ICCT Vehicle Purchase Prices'!F61</f>
        <v>56093.945022075131</v>
      </c>
      <c r="G91" s="110">
        <f>'[1]ICCT Vehicle Purchase Prices'!G61</f>
        <v>54944.911777371548</v>
      </c>
      <c r="H91" s="110">
        <f>'[1]ICCT Vehicle Purchase Prices'!H61</f>
        <v>53953.612330363445</v>
      </c>
      <c r="I91" s="110">
        <f>'[1]ICCT Vehicle Purchase Prices'!I61</f>
        <v>53094.53346164649</v>
      </c>
      <c r="J91" s="110">
        <f>'[1]ICCT Vehicle Purchase Prices'!J61</f>
        <v>52383.072638763027</v>
      </c>
      <c r="K91" s="110">
        <f>'[1]ICCT Vehicle Purchase Prices'!K61</f>
        <v>51774.33283976058</v>
      </c>
      <c r="L91" s="110">
        <f>'[1]ICCT Vehicle Purchase Prices'!L61</f>
        <v>51294.679901182142</v>
      </c>
      <c r="M91" s="110">
        <f>'[1]ICCT Vehicle Purchase Prices'!M61</f>
        <v>51065.380947184982</v>
      </c>
      <c r="N91" s="110">
        <f>'[1]ICCT Vehicle Purchase Prices'!N61</f>
        <v>50916.61252788124</v>
      </c>
      <c r="O91" s="110">
        <f>'[1]ICCT Vehicle Purchase Prices'!O61</f>
        <v>50823.51175368757</v>
      </c>
      <c r="P91" s="110">
        <f>'[1]ICCT Vehicle Purchase Prices'!P61</f>
        <v>50781.143883607394</v>
      </c>
      <c r="Q91" s="110">
        <f>'[1]ICCT Vehicle Purchase Prices'!Q61</f>
        <v>50785.952997527915</v>
      </c>
    </row>
    <row r="93" spans="1:17" x14ac:dyDescent="0.35">
      <c r="A93" s="113" t="s">
        <v>4116</v>
      </c>
      <c r="B93" s="114"/>
      <c r="D93" s="98" t="s">
        <v>4117</v>
      </c>
    </row>
    <row r="94" spans="1:17" x14ac:dyDescent="0.35">
      <c r="A94" s="98" t="s">
        <v>4118</v>
      </c>
      <c r="B94" s="115">
        <v>0.26967960760811566</v>
      </c>
      <c r="D94" s="116" t="s">
        <v>4119</v>
      </c>
    </row>
    <row r="95" spans="1:17" x14ac:dyDescent="0.35">
      <c r="A95" s="98" t="s">
        <v>4120</v>
      </c>
      <c r="B95" s="115">
        <v>0.35313092081261371</v>
      </c>
    </row>
    <row r="96" spans="1:17" x14ac:dyDescent="0.35">
      <c r="A96" s="98" t="s">
        <v>4063</v>
      </c>
      <c r="B96" s="115">
        <v>0.23075099694560849</v>
      </c>
    </row>
    <row r="97" spans="1:23" x14ac:dyDescent="0.35">
      <c r="A97" s="98" t="s">
        <v>4121</v>
      </c>
      <c r="B97" s="115">
        <v>0.14643847463366214</v>
      </c>
    </row>
    <row r="99" spans="1:23" x14ac:dyDescent="0.35">
      <c r="A99" s="117" t="s">
        <v>4122</v>
      </c>
      <c r="B99" s="116"/>
      <c r="C99" s="116"/>
      <c r="D99" s="116"/>
      <c r="E99" s="116"/>
      <c r="F99" s="116"/>
      <c r="W99" s="116"/>
    </row>
    <row r="100" spans="1:23" x14ac:dyDescent="0.35">
      <c r="A100" s="98" t="s">
        <v>4123</v>
      </c>
      <c r="B100" s="98">
        <v>2018</v>
      </c>
      <c r="C100" s="98">
        <v>2019</v>
      </c>
      <c r="D100" s="98">
        <v>2020</v>
      </c>
      <c r="E100" s="98">
        <v>2021</v>
      </c>
      <c r="F100" s="98">
        <v>2030</v>
      </c>
      <c r="W100" s="116"/>
    </row>
    <row r="101" spans="1:23" x14ac:dyDescent="0.35">
      <c r="A101" s="98" t="s">
        <v>4066</v>
      </c>
      <c r="B101" s="98">
        <v>14775</v>
      </c>
      <c r="C101" s="98">
        <v>12365</v>
      </c>
      <c r="D101" s="98">
        <v>9564</v>
      </c>
      <c r="E101" s="98">
        <v>14239</v>
      </c>
      <c r="F101" s="118">
        <v>0</v>
      </c>
      <c r="W101" s="116"/>
    </row>
    <row r="102" spans="1:23" x14ac:dyDescent="0.35">
      <c r="A102" s="98" t="s">
        <v>4068</v>
      </c>
      <c r="B102" s="98">
        <v>18019</v>
      </c>
      <c r="C102" s="98">
        <v>16550</v>
      </c>
      <c r="D102" s="98">
        <v>25173</v>
      </c>
      <c r="E102" s="98">
        <v>37438</v>
      </c>
      <c r="F102" s="118">
        <v>0</v>
      </c>
      <c r="W102" s="116"/>
    </row>
    <row r="103" spans="1:23" x14ac:dyDescent="0.35">
      <c r="A103" s="98" t="s">
        <v>4069</v>
      </c>
      <c r="B103" s="98">
        <v>0</v>
      </c>
      <c r="C103" s="98">
        <v>0</v>
      </c>
      <c r="D103" s="98">
        <v>3</v>
      </c>
      <c r="E103" s="98">
        <v>27140</v>
      </c>
      <c r="F103" s="118">
        <v>0</v>
      </c>
      <c r="W103" s="116"/>
    </row>
    <row r="104" spans="1:23" x14ac:dyDescent="0.35">
      <c r="A104" s="98" t="s">
        <v>4070</v>
      </c>
      <c r="B104" s="98">
        <v>164220</v>
      </c>
      <c r="C104" s="98">
        <v>158253</v>
      </c>
      <c r="D104" s="98">
        <v>109589</v>
      </c>
      <c r="E104" s="98">
        <v>164966</v>
      </c>
      <c r="F104" s="118">
        <f>B94*100</f>
        <v>26.967960760811565</v>
      </c>
      <c r="W104" s="116"/>
    </row>
    <row r="105" spans="1:23" x14ac:dyDescent="0.35">
      <c r="A105" s="98" t="s">
        <v>4071</v>
      </c>
      <c r="B105" s="98">
        <v>0</v>
      </c>
      <c r="C105" s="98">
        <v>0</v>
      </c>
      <c r="D105" s="98">
        <v>0</v>
      </c>
      <c r="E105" s="98">
        <v>0</v>
      </c>
      <c r="F105" s="118">
        <v>0</v>
      </c>
      <c r="W105" s="116"/>
    </row>
    <row r="106" spans="1:23" x14ac:dyDescent="0.35">
      <c r="A106" s="98" t="s">
        <v>4072</v>
      </c>
      <c r="B106" s="98">
        <v>0</v>
      </c>
      <c r="C106" s="98">
        <v>0</v>
      </c>
      <c r="D106" s="98">
        <v>0</v>
      </c>
      <c r="E106" s="98">
        <v>125</v>
      </c>
      <c r="F106" s="118">
        <v>0</v>
      </c>
      <c r="W106" s="116"/>
    </row>
    <row r="107" spans="1:23" x14ac:dyDescent="0.35">
      <c r="A107" s="98" t="s">
        <v>4073</v>
      </c>
      <c r="B107" s="98">
        <v>0</v>
      </c>
      <c r="C107" s="98">
        <v>2508</v>
      </c>
      <c r="D107" s="98">
        <v>2848</v>
      </c>
      <c r="E107" s="98">
        <v>8717</v>
      </c>
      <c r="F107" s="118">
        <v>0</v>
      </c>
      <c r="W107" s="116"/>
    </row>
    <row r="108" spans="1:23" x14ac:dyDescent="0.35">
      <c r="A108" s="98" t="s">
        <v>4074</v>
      </c>
      <c r="B108" s="98">
        <v>0</v>
      </c>
      <c r="C108" s="98">
        <v>3603</v>
      </c>
      <c r="D108" s="98">
        <v>3116</v>
      </c>
      <c r="E108" s="98">
        <v>15328</v>
      </c>
      <c r="F108" s="118">
        <v>0</v>
      </c>
      <c r="W108" s="116"/>
    </row>
    <row r="109" spans="1:23" x14ac:dyDescent="0.35">
      <c r="A109" s="98" t="s">
        <v>4075</v>
      </c>
      <c r="B109" s="98">
        <v>0</v>
      </c>
      <c r="C109" s="98">
        <v>0</v>
      </c>
      <c r="D109" s="98">
        <v>75400</v>
      </c>
      <c r="E109" s="98">
        <v>188400</v>
      </c>
      <c r="F109" s="118">
        <v>0</v>
      </c>
      <c r="W109" s="116"/>
    </row>
    <row r="110" spans="1:23" x14ac:dyDescent="0.35">
      <c r="A110" s="98" t="s">
        <v>4076</v>
      </c>
      <c r="B110" s="98">
        <v>0</v>
      </c>
      <c r="C110" s="98">
        <v>0</v>
      </c>
      <c r="D110" s="98">
        <v>0</v>
      </c>
      <c r="E110" s="98">
        <v>0</v>
      </c>
      <c r="F110" s="118">
        <f>B95*100</f>
        <v>35.313092081261374</v>
      </c>
      <c r="W110" s="116"/>
    </row>
    <row r="111" spans="1:23" x14ac:dyDescent="0.35">
      <c r="A111" s="98" t="s">
        <v>4077</v>
      </c>
      <c r="B111" s="98">
        <v>0</v>
      </c>
      <c r="C111" s="98">
        <v>0</v>
      </c>
      <c r="D111" s="98">
        <v>0</v>
      </c>
      <c r="E111" s="98">
        <v>0</v>
      </c>
      <c r="F111" s="118">
        <v>0</v>
      </c>
      <c r="W111" s="116"/>
    </row>
    <row r="112" spans="1:23" x14ac:dyDescent="0.35">
      <c r="A112" s="98" t="s">
        <v>4078</v>
      </c>
      <c r="B112" s="98">
        <v>0</v>
      </c>
      <c r="C112" s="98">
        <v>0</v>
      </c>
      <c r="D112" s="98">
        <v>0</v>
      </c>
      <c r="E112" s="98">
        <v>0</v>
      </c>
      <c r="F112" s="118">
        <v>0</v>
      </c>
      <c r="W112" s="116"/>
    </row>
    <row r="113" spans="1:23" x14ac:dyDescent="0.35">
      <c r="A113" s="98" t="s">
        <v>4079</v>
      </c>
      <c r="B113" s="98">
        <v>0</v>
      </c>
      <c r="C113" s="98">
        <v>0</v>
      </c>
      <c r="D113" s="98">
        <v>0</v>
      </c>
      <c r="E113" s="98">
        <v>0</v>
      </c>
      <c r="F113" s="118">
        <v>0</v>
      </c>
      <c r="W113" s="116"/>
    </row>
    <row r="114" spans="1:23" x14ac:dyDescent="0.35">
      <c r="A114" s="98" t="s">
        <v>4080</v>
      </c>
      <c r="B114" s="98">
        <v>393</v>
      </c>
      <c r="C114" s="98">
        <v>7966</v>
      </c>
      <c r="D114" s="98">
        <v>8860</v>
      </c>
      <c r="E114" s="98">
        <v>27388</v>
      </c>
      <c r="F114" s="118">
        <v>0</v>
      </c>
      <c r="W114" s="116"/>
    </row>
    <row r="115" spans="1:23" x14ac:dyDescent="0.35">
      <c r="A115" s="98" t="s">
        <v>4081</v>
      </c>
      <c r="B115" s="98">
        <v>0</v>
      </c>
      <c r="C115" s="98">
        <v>0</v>
      </c>
      <c r="D115" s="98">
        <v>0</v>
      </c>
      <c r="E115" s="98">
        <v>0</v>
      </c>
      <c r="F115" s="118">
        <v>0</v>
      </c>
      <c r="W115" s="116"/>
    </row>
    <row r="116" spans="1:23" x14ac:dyDescent="0.35">
      <c r="A116" s="98" t="s">
        <v>4082</v>
      </c>
      <c r="B116" s="98">
        <v>24650</v>
      </c>
      <c r="C116" s="98">
        <v>18442</v>
      </c>
      <c r="D116" s="98">
        <v>16650</v>
      </c>
      <c r="E116" s="98">
        <v>1015</v>
      </c>
      <c r="F116" s="118">
        <f>B96*100</f>
        <v>23.075099694560848</v>
      </c>
      <c r="W116" s="116"/>
    </row>
    <row r="117" spans="1:23" x14ac:dyDescent="0.35">
      <c r="A117" s="98" t="s">
        <v>4083</v>
      </c>
      <c r="B117" s="98">
        <v>0</v>
      </c>
      <c r="C117" s="98">
        <v>0</v>
      </c>
      <c r="D117" s="98">
        <v>0</v>
      </c>
      <c r="E117" s="98">
        <v>0</v>
      </c>
      <c r="F117" s="118">
        <v>0</v>
      </c>
      <c r="W117" s="116"/>
    </row>
    <row r="118" spans="1:23" x14ac:dyDescent="0.35">
      <c r="A118" s="98" t="s">
        <v>4084</v>
      </c>
      <c r="B118" s="98">
        <v>0</v>
      </c>
      <c r="C118" s="98">
        <v>0</v>
      </c>
      <c r="D118" s="98">
        <v>0</v>
      </c>
      <c r="E118" s="98">
        <v>0</v>
      </c>
      <c r="F118" s="118">
        <v>0</v>
      </c>
      <c r="W118" s="116"/>
    </row>
    <row r="119" spans="1:23" x14ac:dyDescent="0.35">
      <c r="A119" s="98" t="s">
        <v>4085</v>
      </c>
      <c r="B119" s="98">
        <v>0</v>
      </c>
      <c r="C119" s="98">
        <v>0</v>
      </c>
      <c r="D119" s="98">
        <v>0</v>
      </c>
      <c r="E119" s="98">
        <v>0</v>
      </c>
      <c r="F119" s="118">
        <v>0</v>
      </c>
      <c r="W119" s="116"/>
    </row>
    <row r="120" spans="1:23" x14ac:dyDescent="0.35">
      <c r="A120" s="98" t="s">
        <v>4086</v>
      </c>
      <c r="B120" s="98">
        <v>0</v>
      </c>
      <c r="C120" s="98">
        <v>0</v>
      </c>
      <c r="D120" s="98">
        <v>0</v>
      </c>
      <c r="E120" s="98">
        <v>76</v>
      </c>
      <c r="F120" s="118">
        <v>0</v>
      </c>
      <c r="W120" s="116"/>
    </row>
    <row r="121" spans="1:23" x14ac:dyDescent="0.35">
      <c r="A121" s="98" t="s">
        <v>4087</v>
      </c>
      <c r="B121" s="98">
        <v>0</v>
      </c>
      <c r="C121" s="98">
        <v>0</v>
      </c>
      <c r="D121" s="98">
        <v>0</v>
      </c>
      <c r="E121" s="98">
        <v>0</v>
      </c>
      <c r="F121" s="118">
        <v>0</v>
      </c>
      <c r="W121" s="116"/>
    </row>
    <row r="122" spans="1:23" x14ac:dyDescent="0.35">
      <c r="A122" s="98" t="s">
        <v>4088</v>
      </c>
      <c r="B122" s="98">
        <v>0</v>
      </c>
      <c r="C122" s="98">
        <v>0</v>
      </c>
      <c r="D122" s="98">
        <v>0</v>
      </c>
      <c r="E122" s="98">
        <v>913</v>
      </c>
      <c r="F122" s="119">
        <f>B97*100</f>
        <v>14.643847463366214</v>
      </c>
      <c r="W122" s="116"/>
    </row>
    <row r="123" spans="1:23" x14ac:dyDescent="0.35">
      <c r="A123" s="98" t="s">
        <v>4089</v>
      </c>
      <c r="B123" s="98">
        <v>0</v>
      </c>
      <c r="C123" s="98">
        <v>0</v>
      </c>
      <c r="D123" s="98">
        <v>0</v>
      </c>
      <c r="E123" s="98">
        <v>0</v>
      </c>
      <c r="F123" s="118">
        <v>0</v>
      </c>
      <c r="W123" s="116"/>
    </row>
    <row r="124" spans="1:23" x14ac:dyDescent="0.35">
      <c r="A124" s="98" t="s">
        <v>4090</v>
      </c>
      <c r="B124" s="98">
        <v>0</v>
      </c>
      <c r="C124" s="98">
        <v>0</v>
      </c>
      <c r="D124" s="98">
        <v>0</v>
      </c>
      <c r="E124" s="98">
        <v>0</v>
      </c>
      <c r="F124" s="118">
        <v>0</v>
      </c>
      <c r="W124" s="116"/>
    </row>
    <row r="125" spans="1:23" x14ac:dyDescent="0.35">
      <c r="W125" s="116"/>
    </row>
    <row r="126" spans="1:23" x14ac:dyDescent="0.35">
      <c r="W126" s="116"/>
    </row>
    <row r="127" spans="1:23" x14ac:dyDescent="0.35">
      <c r="A127" s="117" t="s">
        <v>4124</v>
      </c>
      <c r="B127" s="116">
        <v>2018</v>
      </c>
      <c r="C127" s="116">
        <v>2019</v>
      </c>
      <c r="D127" s="116">
        <v>2020</v>
      </c>
      <c r="E127" s="116">
        <v>2021</v>
      </c>
      <c r="F127" s="98">
        <v>2030</v>
      </c>
      <c r="W127" s="116"/>
    </row>
    <row r="128" spans="1:23" x14ac:dyDescent="0.35">
      <c r="A128" s="98" t="s">
        <v>4092</v>
      </c>
      <c r="B128" s="98">
        <v>51806</v>
      </c>
      <c r="C128" s="98">
        <v>39780</v>
      </c>
      <c r="D128" s="98">
        <v>25570</v>
      </c>
      <c r="E128" s="98">
        <v>39782</v>
      </c>
      <c r="F128" s="118">
        <v>0</v>
      </c>
      <c r="W128" s="116"/>
    </row>
    <row r="129" spans="1:23" x14ac:dyDescent="0.35">
      <c r="A129" s="98" t="s">
        <v>4093</v>
      </c>
      <c r="B129" s="98">
        <v>261</v>
      </c>
      <c r="C129" s="98">
        <v>42</v>
      </c>
      <c r="D129" s="98">
        <v>10</v>
      </c>
      <c r="E129" s="98">
        <v>18</v>
      </c>
      <c r="F129" s="118">
        <v>0</v>
      </c>
      <c r="W129" s="116"/>
    </row>
    <row r="130" spans="1:23" x14ac:dyDescent="0.35">
      <c r="A130" s="98" t="s">
        <v>4094</v>
      </c>
      <c r="B130" s="98">
        <v>18602</v>
      </c>
      <c r="C130" s="98">
        <v>10758</v>
      </c>
      <c r="D130" s="98">
        <v>7140</v>
      </c>
      <c r="E130" s="98">
        <v>30021</v>
      </c>
      <c r="F130" s="118">
        <v>0</v>
      </c>
      <c r="W130" s="116"/>
    </row>
    <row r="131" spans="1:23" x14ac:dyDescent="0.35">
      <c r="A131" s="98" t="s">
        <v>4095</v>
      </c>
      <c r="B131" s="98">
        <v>18306</v>
      </c>
      <c r="C131" s="98">
        <v>4493</v>
      </c>
      <c r="D131" s="98">
        <v>43</v>
      </c>
      <c r="E131" s="98">
        <v>16</v>
      </c>
      <c r="F131" s="118">
        <f>B94*100</f>
        <v>26.967960760811565</v>
      </c>
      <c r="W131" s="116"/>
    </row>
    <row r="132" spans="1:23" x14ac:dyDescent="0.35">
      <c r="A132" s="98" t="s">
        <v>4096</v>
      </c>
      <c r="B132" s="98">
        <v>0</v>
      </c>
      <c r="C132" s="98">
        <v>0</v>
      </c>
      <c r="D132" s="98">
        <v>0</v>
      </c>
      <c r="E132" s="98">
        <v>99</v>
      </c>
      <c r="F132" s="118">
        <v>0</v>
      </c>
      <c r="W132" s="116"/>
    </row>
    <row r="133" spans="1:23" x14ac:dyDescent="0.35">
      <c r="A133" s="98" t="s">
        <v>4097</v>
      </c>
      <c r="B133" s="98">
        <v>0</v>
      </c>
      <c r="C133" s="98">
        <v>0</v>
      </c>
      <c r="D133" s="98">
        <v>0</v>
      </c>
      <c r="E133" s="98">
        <v>0</v>
      </c>
      <c r="F133" s="118">
        <v>0</v>
      </c>
      <c r="W133" s="116"/>
    </row>
    <row r="134" spans="1:23" x14ac:dyDescent="0.35">
      <c r="A134" s="98" t="s">
        <v>4098</v>
      </c>
      <c r="B134" s="98">
        <v>7892</v>
      </c>
      <c r="C134" s="98">
        <v>6846</v>
      </c>
      <c r="D134" s="98">
        <v>8713</v>
      </c>
      <c r="E134" s="98">
        <v>45098</v>
      </c>
      <c r="F134" s="118">
        <v>0</v>
      </c>
      <c r="W134" s="116"/>
    </row>
    <row r="135" spans="1:23" x14ac:dyDescent="0.35">
      <c r="A135" s="98" t="s">
        <v>4099</v>
      </c>
      <c r="B135" s="98">
        <v>0</v>
      </c>
      <c r="C135" s="98">
        <v>0</v>
      </c>
      <c r="D135" s="98">
        <v>27</v>
      </c>
      <c r="E135" s="98">
        <v>7201</v>
      </c>
      <c r="F135" s="118">
        <v>0</v>
      </c>
      <c r="W135" s="116"/>
    </row>
    <row r="136" spans="1:23" x14ac:dyDescent="0.35">
      <c r="A136" s="98" t="s">
        <v>4100</v>
      </c>
      <c r="B136" s="98">
        <v>0</v>
      </c>
      <c r="C136" s="98">
        <v>0</v>
      </c>
      <c r="D136" s="98">
        <v>0</v>
      </c>
      <c r="E136" s="98">
        <v>0</v>
      </c>
      <c r="F136" s="118">
        <v>0</v>
      </c>
      <c r="W136" s="116"/>
    </row>
    <row r="137" spans="1:23" x14ac:dyDescent="0.35">
      <c r="A137" s="98" t="s">
        <v>4101</v>
      </c>
      <c r="B137" s="98">
        <v>0</v>
      </c>
      <c r="C137" s="98">
        <v>0</v>
      </c>
      <c r="D137" s="98">
        <v>0</v>
      </c>
      <c r="E137" s="98">
        <v>0</v>
      </c>
      <c r="F137" s="118">
        <f>B95*100</f>
        <v>35.313092081261374</v>
      </c>
      <c r="W137" s="116"/>
    </row>
    <row r="138" spans="1:23" x14ac:dyDescent="0.35">
      <c r="A138" s="98" t="s">
        <v>4102</v>
      </c>
      <c r="B138" s="98">
        <v>0</v>
      </c>
      <c r="C138" s="98">
        <v>0</v>
      </c>
      <c r="D138" s="98">
        <v>0</v>
      </c>
      <c r="E138" s="98">
        <v>0</v>
      </c>
      <c r="F138" s="118">
        <v>0</v>
      </c>
      <c r="W138" s="116"/>
    </row>
    <row r="139" spans="1:23" x14ac:dyDescent="0.35">
      <c r="A139" s="98" t="s">
        <v>4103</v>
      </c>
      <c r="B139" s="98">
        <v>0</v>
      </c>
      <c r="C139" s="98">
        <v>0</v>
      </c>
      <c r="D139" s="98">
        <v>0</v>
      </c>
      <c r="E139" s="98">
        <v>0</v>
      </c>
      <c r="F139" s="118">
        <v>0</v>
      </c>
      <c r="W139" s="116"/>
    </row>
    <row r="140" spans="1:23" x14ac:dyDescent="0.35">
      <c r="A140" s="98" t="s">
        <v>4104</v>
      </c>
      <c r="B140" s="98">
        <v>0</v>
      </c>
      <c r="C140" s="98">
        <v>78</v>
      </c>
      <c r="D140" s="98">
        <v>1843</v>
      </c>
      <c r="E140" s="98">
        <v>2901</v>
      </c>
      <c r="F140" s="118">
        <v>0</v>
      </c>
      <c r="W140" s="116"/>
    </row>
    <row r="141" spans="1:23" x14ac:dyDescent="0.35">
      <c r="A141" s="98" t="s">
        <v>4105</v>
      </c>
      <c r="B141" s="98">
        <v>7062</v>
      </c>
      <c r="C141" s="98">
        <v>5228</v>
      </c>
      <c r="D141" s="98">
        <v>5765</v>
      </c>
      <c r="E141" s="98">
        <v>15321</v>
      </c>
      <c r="F141" s="118">
        <v>0</v>
      </c>
      <c r="W141" s="116"/>
    </row>
    <row r="142" spans="1:23" x14ac:dyDescent="0.35">
      <c r="A142" s="98" t="s">
        <v>4106</v>
      </c>
      <c r="B142" s="98">
        <v>0</v>
      </c>
      <c r="C142" s="98">
        <v>0</v>
      </c>
      <c r="D142" s="98">
        <v>0</v>
      </c>
      <c r="E142" s="98">
        <v>0</v>
      </c>
      <c r="F142" s="118">
        <v>0</v>
      </c>
      <c r="W142" s="116"/>
    </row>
    <row r="143" spans="1:23" x14ac:dyDescent="0.35">
      <c r="A143" s="98" t="s">
        <v>4107</v>
      </c>
      <c r="B143" s="98">
        <v>0</v>
      </c>
      <c r="C143" s="98">
        <v>0</v>
      </c>
      <c r="D143" s="98">
        <v>0</v>
      </c>
      <c r="E143" s="98">
        <v>0</v>
      </c>
      <c r="F143" s="118">
        <f>B96*100</f>
        <v>23.075099694560848</v>
      </c>
      <c r="W143" s="116"/>
    </row>
    <row r="144" spans="1:23" x14ac:dyDescent="0.35">
      <c r="A144" s="98" t="s">
        <v>4108</v>
      </c>
      <c r="B144" s="98">
        <v>596</v>
      </c>
      <c r="C144" s="98">
        <v>2906</v>
      </c>
      <c r="D144" s="98">
        <v>160</v>
      </c>
      <c r="E144" s="98">
        <v>0</v>
      </c>
      <c r="F144" s="118">
        <v>0</v>
      </c>
      <c r="W144" s="116"/>
    </row>
    <row r="145" spans="1:23" x14ac:dyDescent="0.35">
      <c r="A145" s="98" t="s">
        <v>4109</v>
      </c>
      <c r="B145" s="98">
        <v>0</v>
      </c>
      <c r="C145" s="98">
        <v>0</v>
      </c>
      <c r="D145" s="98">
        <v>0</v>
      </c>
      <c r="E145" s="98">
        <v>0</v>
      </c>
      <c r="F145" s="118">
        <v>0</v>
      </c>
      <c r="W145" s="116"/>
    </row>
    <row r="146" spans="1:23" x14ac:dyDescent="0.35">
      <c r="A146" s="98" t="s">
        <v>4110</v>
      </c>
      <c r="B146" s="98">
        <v>0</v>
      </c>
      <c r="C146" s="98">
        <v>0</v>
      </c>
      <c r="D146" s="98">
        <v>0</v>
      </c>
      <c r="E146" s="98">
        <v>0</v>
      </c>
      <c r="F146" s="118">
        <v>0</v>
      </c>
      <c r="W146" s="116"/>
    </row>
    <row r="147" spans="1:23" x14ac:dyDescent="0.35">
      <c r="A147" s="98" t="s">
        <v>4111</v>
      </c>
      <c r="B147" s="98">
        <v>0</v>
      </c>
      <c r="C147" s="98">
        <v>0</v>
      </c>
      <c r="D147" s="98">
        <v>0</v>
      </c>
      <c r="E147" s="98">
        <v>0</v>
      </c>
      <c r="F147" s="118">
        <v>0</v>
      </c>
      <c r="W147" s="116"/>
    </row>
    <row r="148" spans="1:23" x14ac:dyDescent="0.35">
      <c r="A148" s="98" t="s">
        <v>4112</v>
      </c>
      <c r="B148" s="98">
        <v>0</v>
      </c>
      <c r="C148" s="98">
        <v>0</v>
      </c>
      <c r="D148" s="98">
        <v>0</v>
      </c>
      <c r="E148" s="98">
        <v>0</v>
      </c>
      <c r="F148" s="118">
        <v>0</v>
      </c>
      <c r="W148" s="116"/>
    </row>
    <row r="149" spans="1:23" x14ac:dyDescent="0.35">
      <c r="A149" s="98" t="s">
        <v>4113</v>
      </c>
      <c r="B149" s="98">
        <v>0</v>
      </c>
      <c r="C149" s="98">
        <v>0</v>
      </c>
      <c r="D149" s="98">
        <v>0</v>
      </c>
      <c r="E149" s="98">
        <v>0</v>
      </c>
      <c r="F149" s="119">
        <f>B97*100</f>
        <v>14.643847463366214</v>
      </c>
      <c r="W149" s="116"/>
    </row>
    <row r="150" spans="1:23" x14ac:dyDescent="0.35">
      <c r="A150" s="98" t="s">
        <v>4114</v>
      </c>
      <c r="B150" s="98">
        <v>0</v>
      </c>
      <c r="C150" s="98">
        <v>0</v>
      </c>
      <c r="D150" s="98">
        <v>0</v>
      </c>
      <c r="E150" s="98">
        <v>0</v>
      </c>
      <c r="F150" s="118">
        <v>0</v>
      </c>
      <c r="W150" s="116"/>
    </row>
    <row r="151" spans="1:23" x14ac:dyDescent="0.35">
      <c r="A151" s="98" t="s">
        <v>4115</v>
      </c>
      <c r="B151" s="98">
        <v>0</v>
      </c>
      <c r="C151" s="98">
        <v>0</v>
      </c>
      <c r="D151" s="98">
        <v>0</v>
      </c>
      <c r="E151" s="98">
        <v>0</v>
      </c>
      <c r="F151" s="118">
        <v>0</v>
      </c>
      <c r="W151" s="116"/>
    </row>
    <row r="152" spans="1:23" x14ac:dyDescent="0.35">
      <c r="W152" s="116"/>
    </row>
    <row r="153" spans="1:23" x14ac:dyDescent="0.35">
      <c r="A153" s="99" t="s">
        <v>4125</v>
      </c>
      <c r="W153" s="116"/>
    </row>
    <row r="154" spans="1:23" x14ac:dyDescent="0.35">
      <c r="A154" s="120" t="s">
        <v>4126</v>
      </c>
      <c r="B154" s="121"/>
      <c r="C154" s="121"/>
      <c r="D154" s="121"/>
      <c r="E154" s="121"/>
      <c r="F154" s="121"/>
      <c r="G154" s="121"/>
      <c r="H154" s="121"/>
      <c r="I154" s="121"/>
      <c r="J154" s="121"/>
      <c r="K154" s="121"/>
      <c r="L154" s="121"/>
      <c r="M154" s="121"/>
      <c r="N154" s="121"/>
      <c r="W154" s="116"/>
    </row>
    <row r="155" spans="1:23" x14ac:dyDescent="0.35">
      <c r="B155" s="97">
        <v>2023</v>
      </c>
      <c r="C155" s="97">
        <v>2024</v>
      </c>
      <c r="D155" s="97">
        <v>2025</v>
      </c>
      <c r="E155" s="97">
        <v>2026</v>
      </c>
      <c r="F155" s="97">
        <v>2027</v>
      </c>
      <c r="G155" s="97">
        <v>2028</v>
      </c>
      <c r="H155" s="97">
        <v>2029</v>
      </c>
      <c r="I155" s="97">
        <v>2030</v>
      </c>
      <c r="J155" s="97">
        <v>2031</v>
      </c>
      <c r="K155" s="97">
        <v>2032</v>
      </c>
      <c r="L155" s="97">
        <v>2033</v>
      </c>
      <c r="M155" s="97">
        <v>2034</v>
      </c>
      <c r="N155" s="97">
        <v>2035</v>
      </c>
      <c r="W155" s="116"/>
    </row>
    <row r="156" spans="1:23" x14ac:dyDescent="0.35">
      <c r="A156" s="112" t="s">
        <v>4066</v>
      </c>
      <c r="B156" s="122">
        <f>E101/SUM($E$101:$E$106)*$B$94</f>
        <v>1.5743509572182787E-2</v>
      </c>
      <c r="C156" s="123">
        <f t="shared" ref="C156:H171" si="2">($I156-$B156)/($I$155-$B$155)+B156</f>
        <v>1.3494436776156674E-2</v>
      </c>
      <c r="D156" s="123">
        <f t="shared" si="2"/>
        <v>1.1245363980130561E-2</v>
      </c>
      <c r="E156" s="123">
        <f t="shared" si="2"/>
        <v>8.9962911841044487E-3</v>
      </c>
      <c r="F156" s="123">
        <f t="shared" si="2"/>
        <v>6.7472183880783361E-3</v>
      </c>
      <c r="G156" s="123">
        <f t="shared" si="2"/>
        <v>4.4981455920522235E-3</v>
      </c>
      <c r="H156" s="123">
        <f t="shared" si="2"/>
        <v>2.2490727960261113E-3</v>
      </c>
      <c r="I156" s="122">
        <f t="shared" ref="I156:I179" si="3">F101/SUM($F$101:$F$124)</f>
        <v>0</v>
      </c>
      <c r="J156" s="115">
        <f>I156</f>
        <v>0</v>
      </c>
      <c r="K156" s="115">
        <f t="shared" ref="K156:N171" si="4">J156</f>
        <v>0</v>
      </c>
      <c r="L156" s="115">
        <f t="shared" si="4"/>
        <v>0</v>
      </c>
      <c r="M156" s="115">
        <f t="shared" si="4"/>
        <v>0</v>
      </c>
      <c r="N156" s="115">
        <f t="shared" si="4"/>
        <v>0</v>
      </c>
    </row>
    <row r="157" spans="1:23" x14ac:dyDescent="0.35">
      <c r="A157" s="112" t="s">
        <v>4068</v>
      </c>
      <c r="B157" s="122">
        <f t="shared" ref="B157:B161" si="5">E102/SUM($E$101:$E$106)*$B$94</f>
        <v>4.139374333614574E-2</v>
      </c>
      <c r="C157" s="123">
        <f t="shared" si="2"/>
        <v>3.5480351430982063E-2</v>
      </c>
      <c r="D157" s="123">
        <f t="shared" si="2"/>
        <v>2.9566959525818386E-2</v>
      </c>
      <c r="E157" s="123">
        <f t="shared" si="2"/>
        <v>2.3653567620654709E-2</v>
      </c>
      <c r="F157" s="123">
        <f t="shared" si="2"/>
        <v>1.7740175715491031E-2</v>
      </c>
      <c r="G157" s="123">
        <f t="shared" si="2"/>
        <v>1.1826783810327354E-2</v>
      </c>
      <c r="H157" s="123">
        <f t="shared" si="2"/>
        <v>5.9133919051636771E-3</v>
      </c>
      <c r="I157" s="122">
        <f t="shared" si="3"/>
        <v>0</v>
      </c>
      <c r="J157" s="115">
        <f>I157</f>
        <v>0</v>
      </c>
      <c r="K157" s="115">
        <f t="shared" si="4"/>
        <v>0</v>
      </c>
      <c r="L157" s="115">
        <f t="shared" si="4"/>
        <v>0</v>
      </c>
      <c r="M157" s="115">
        <f t="shared" si="4"/>
        <v>0</v>
      </c>
      <c r="N157" s="115">
        <f t="shared" si="4"/>
        <v>0</v>
      </c>
    </row>
    <row r="158" spans="1:23" x14ac:dyDescent="0.35">
      <c r="A158" s="112" t="s">
        <v>4069</v>
      </c>
      <c r="B158" s="122">
        <f t="shared" si="5"/>
        <v>3.0007644482691258E-2</v>
      </c>
      <c r="C158" s="123">
        <f t="shared" si="2"/>
        <v>2.5720838128021079E-2</v>
      </c>
      <c r="D158" s="123">
        <f t="shared" si="2"/>
        <v>2.14340317733509E-2</v>
      </c>
      <c r="E158" s="123">
        <f t="shared" si="2"/>
        <v>1.7147225418680721E-2</v>
      </c>
      <c r="F158" s="123">
        <f t="shared" si="2"/>
        <v>1.2860419064010541E-2</v>
      </c>
      <c r="G158" s="123">
        <f t="shared" si="2"/>
        <v>8.573612709340362E-3</v>
      </c>
      <c r="H158" s="123">
        <f t="shared" si="2"/>
        <v>4.2868063546701819E-3</v>
      </c>
      <c r="I158" s="122">
        <f t="shared" si="3"/>
        <v>0</v>
      </c>
      <c r="J158" s="115">
        <f t="shared" ref="J158:N173" si="6">I158</f>
        <v>0</v>
      </c>
      <c r="K158" s="115">
        <f t="shared" si="6"/>
        <v>0</v>
      </c>
      <c r="L158" s="115">
        <f t="shared" si="6"/>
        <v>0</v>
      </c>
      <c r="M158" s="115">
        <f t="shared" si="6"/>
        <v>0</v>
      </c>
      <c r="N158" s="115">
        <f t="shared" si="4"/>
        <v>0</v>
      </c>
    </row>
    <row r="159" spans="1:23" x14ac:dyDescent="0.35">
      <c r="A159" s="112" t="s">
        <v>4070</v>
      </c>
      <c r="B159" s="122">
        <f t="shared" si="5"/>
        <v>0.18239650256933107</v>
      </c>
      <c r="C159" s="123">
        <f t="shared" si="2"/>
        <v>0.19486551757487172</v>
      </c>
      <c r="D159" s="123">
        <f t="shared" si="2"/>
        <v>0.20733453258041237</v>
      </c>
      <c r="E159" s="123">
        <f t="shared" si="2"/>
        <v>0.21980354758595302</v>
      </c>
      <c r="F159" s="123">
        <f t="shared" si="2"/>
        <v>0.23227256259149368</v>
      </c>
      <c r="G159" s="123">
        <f t="shared" si="2"/>
        <v>0.24474157759703433</v>
      </c>
      <c r="H159" s="123">
        <f t="shared" si="2"/>
        <v>0.25721059260257501</v>
      </c>
      <c r="I159" s="122">
        <f t="shared" si="3"/>
        <v>0.26967960760811566</v>
      </c>
      <c r="J159" s="115">
        <f t="shared" si="6"/>
        <v>0.26967960760811566</v>
      </c>
      <c r="K159" s="115">
        <f t="shared" si="6"/>
        <v>0.26967960760811566</v>
      </c>
      <c r="L159" s="115">
        <f t="shared" si="6"/>
        <v>0.26967960760811566</v>
      </c>
      <c r="M159" s="115">
        <f t="shared" si="6"/>
        <v>0.26967960760811566</v>
      </c>
      <c r="N159" s="115">
        <f t="shared" si="4"/>
        <v>0.26967960760811566</v>
      </c>
    </row>
    <row r="160" spans="1:23" x14ac:dyDescent="0.35">
      <c r="A160" s="112" t="s">
        <v>4071</v>
      </c>
      <c r="B160" s="122">
        <f t="shared" si="5"/>
        <v>0</v>
      </c>
      <c r="C160" s="123">
        <f t="shared" si="2"/>
        <v>0</v>
      </c>
      <c r="D160" s="123">
        <f t="shared" si="2"/>
        <v>0</v>
      </c>
      <c r="E160" s="123">
        <f t="shared" si="2"/>
        <v>0</v>
      </c>
      <c r="F160" s="123">
        <f t="shared" si="2"/>
        <v>0</v>
      </c>
      <c r="G160" s="123">
        <f t="shared" si="2"/>
        <v>0</v>
      </c>
      <c r="H160" s="123">
        <f t="shared" si="2"/>
        <v>0</v>
      </c>
      <c r="I160" s="122">
        <f t="shared" si="3"/>
        <v>0</v>
      </c>
      <c r="J160" s="115">
        <f t="shared" si="6"/>
        <v>0</v>
      </c>
      <c r="K160" s="115">
        <f t="shared" si="6"/>
        <v>0</v>
      </c>
      <c r="L160" s="115">
        <f t="shared" si="6"/>
        <v>0</v>
      </c>
      <c r="M160" s="115">
        <f t="shared" si="6"/>
        <v>0</v>
      </c>
      <c r="N160" s="115">
        <f t="shared" si="4"/>
        <v>0</v>
      </c>
    </row>
    <row r="161" spans="1:14" x14ac:dyDescent="0.35">
      <c r="A161" s="112" t="s">
        <v>4072</v>
      </c>
      <c r="B161" s="122">
        <f t="shared" si="5"/>
        <v>1.3820764776479024E-4</v>
      </c>
      <c r="C161" s="123">
        <f t="shared" si="2"/>
        <v>1.1846369808410592E-4</v>
      </c>
      <c r="D161" s="123">
        <f t="shared" si="2"/>
        <v>9.8719748403421607E-5</v>
      </c>
      <c r="E161" s="123">
        <f t="shared" si="2"/>
        <v>7.8975798722737291E-5</v>
      </c>
      <c r="F161" s="123">
        <f t="shared" si="2"/>
        <v>5.9231849042052975E-5</v>
      </c>
      <c r="G161" s="123">
        <f t="shared" si="2"/>
        <v>3.9487899361368659E-5</v>
      </c>
      <c r="H161" s="123">
        <f t="shared" si="2"/>
        <v>1.974394968068434E-5</v>
      </c>
      <c r="I161" s="122">
        <f t="shared" si="3"/>
        <v>0</v>
      </c>
      <c r="J161" s="115">
        <f t="shared" si="6"/>
        <v>0</v>
      </c>
      <c r="K161" s="115">
        <f t="shared" si="6"/>
        <v>0</v>
      </c>
      <c r="L161" s="115">
        <f t="shared" si="6"/>
        <v>0</v>
      </c>
      <c r="M161" s="115">
        <f t="shared" si="6"/>
        <v>0</v>
      </c>
      <c r="N161" s="115">
        <f t="shared" si="4"/>
        <v>0</v>
      </c>
    </row>
    <row r="162" spans="1:14" x14ac:dyDescent="0.35">
      <c r="A162" s="112" t="s">
        <v>4073</v>
      </c>
      <c r="B162" s="122">
        <f>E107/SUM($E$107:$E$112)*$B$95</f>
        <v>1.4489596068269685E-2</v>
      </c>
      <c r="C162" s="123">
        <f t="shared" si="2"/>
        <v>1.2419653772802589E-2</v>
      </c>
      <c r="D162" s="123">
        <f t="shared" si="2"/>
        <v>1.0349711477335492E-2</v>
      </c>
      <c r="E162" s="123">
        <f t="shared" si="2"/>
        <v>8.2797691818683947E-3</v>
      </c>
      <c r="F162" s="123">
        <f t="shared" si="2"/>
        <v>6.2098268864012969E-3</v>
      </c>
      <c r="G162" s="123">
        <f t="shared" si="2"/>
        <v>4.1398845909341991E-3</v>
      </c>
      <c r="H162" s="123">
        <f t="shared" si="2"/>
        <v>2.0699422954671013E-3</v>
      </c>
      <c r="I162" s="122">
        <f t="shared" si="3"/>
        <v>0</v>
      </c>
      <c r="J162" s="115">
        <f t="shared" si="6"/>
        <v>0</v>
      </c>
      <c r="K162" s="115">
        <f t="shared" si="6"/>
        <v>0</v>
      </c>
      <c r="L162" s="115">
        <f t="shared" si="6"/>
        <v>0</v>
      </c>
      <c r="M162" s="115">
        <f t="shared" si="6"/>
        <v>0</v>
      </c>
      <c r="N162" s="115">
        <f t="shared" si="4"/>
        <v>0</v>
      </c>
    </row>
    <row r="163" spans="1:14" x14ac:dyDescent="0.35">
      <c r="A163" s="112" t="s">
        <v>4074</v>
      </c>
      <c r="B163" s="122">
        <f t="shared" ref="B163:B167" si="7">E108/SUM($E$107:$E$112)*$B$95</f>
        <v>2.5478550938905331E-2</v>
      </c>
      <c r="C163" s="123">
        <f t="shared" si="2"/>
        <v>2.1838757947633142E-2</v>
      </c>
      <c r="D163" s="123">
        <f t="shared" si="2"/>
        <v>1.8198964956360954E-2</v>
      </c>
      <c r="E163" s="123">
        <f t="shared" si="2"/>
        <v>1.4559171965088763E-2</v>
      </c>
      <c r="F163" s="123">
        <f t="shared" si="2"/>
        <v>1.0919378973816573E-2</v>
      </c>
      <c r="G163" s="123">
        <f t="shared" si="2"/>
        <v>7.2795859825443825E-3</v>
      </c>
      <c r="H163" s="123">
        <f t="shared" si="2"/>
        <v>3.6397929912721926E-3</v>
      </c>
      <c r="I163" s="122">
        <f t="shared" si="3"/>
        <v>0</v>
      </c>
      <c r="J163" s="115">
        <f t="shared" si="6"/>
        <v>0</v>
      </c>
      <c r="K163" s="115">
        <f t="shared" si="6"/>
        <v>0</v>
      </c>
      <c r="L163" s="115">
        <f t="shared" si="6"/>
        <v>0</v>
      </c>
      <c r="M163" s="115">
        <f t="shared" si="6"/>
        <v>0</v>
      </c>
      <c r="N163" s="115">
        <f t="shared" si="4"/>
        <v>0</v>
      </c>
    </row>
    <row r="164" spans="1:14" x14ac:dyDescent="0.35">
      <c r="A164" s="112" t="s">
        <v>4075</v>
      </c>
      <c r="B164" s="122">
        <f t="shared" si="7"/>
        <v>0.31316277380543872</v>
      </c>
      <c r="C164" s="123">
        <f t="shared" si="2"/>
        <v>0.26842523469037605</v>
      </c>
      <c r="D164" s="123">
        <f t="shared" si="2"/>
        <v>0.22368769557531337</v>
      </c>
      <c r="E164" s="123">
        <f t="shared" si="2"/>
        <v>0.1789501564602507</v>
      </c>
      <c r="F164" s="123">
        <f t="shared" si="2"/>
        <v>0.13421261734518802</v>
      </c>
      <c r="G164" s="123">
        <f t="shared" si="2"/>
        <v>8.9475078230125349E-2</v>
      </c>
      <c r="H164" s="123">
        <f t="shared" si="2"/>
        <v>4.4737539115062674E-2</v>
      </c>
      <c r="I164" s="122">
        <f t="shared" si="3"/>
        <v>0</v>
      </c>
      <c r="J164" s="115">
        <f t="shared" si="6"/>
        <v>0</v>
      </c>
      <c r="K164" s="115">
        <f t="shared" si="6"/>
        <v>0</v>
      </c>
      <c r="L164" s="115">
        <f t="shared" si="6"/>
        <v>0</v>
      </c>
      <c r="M164" s="115">
        <f t="shared" si="6"/>
        <v>0</v>
      </c>
      <c r="N164" s="115">
        <f t="shared" si="4"/>
        <v>0</v>
      </c>
    </row>
    <row r="165" spans="1:14" x14ac:dyDescent="0.35">
      <c r="A165" s="112" t="s">
        <v>4076</v>
      </c>
      <c r="B165" s="122">
        <f t="shared" si="7"/>
        <v>0</v>
      </c>
      <c r="C165" s="123">
        <f t="shared" si="2"/>
        <v>5.044727440180196E-2</v>
      </c>
      <c r="D165" s="123">
        <f t="shared" si="2"/>
        <v>0.10089454880360392</v>
      </c>
      <c r="E165" s="123">
        <f t="shared" si="2"/>
        <v>0.15134182320540587</v>
      </c>
      <c r="F165" s="123">
        <f t="shared" si="2"/>
        <v>0.20178909760720784</v>
      </c>
      <c r="G165" s="123">
        <f t="shared" si="2"/>
        <v>0.25223637200900978</v>
      </c>
      <c r="H165" s="123">
        <f t="shared" si="2"/>
        <v>0.30268364641081175</v>
      </c>
      <c r="I165" s="122">
        <f t="shared" si="3"/>
        <v>0.35313092081261371</v>
      </c>
      <c r="J165" s="115">
        <f t="shared" si="6"/>
        <v>0.35313092081261371</v>
      </c>
      <c r="K165" s="115">
        <f t="shared" si="6"/>
        <v>0.35313092081261371</v>
      </c>
      <c r="L165" s="115">
        <f t="shared" si="6"/>
        <v>0.35313092081261371</v>
      </c>
      <c r="M165" s="115">
        <f t="shared" si="6"/>
        <v>0.35313092081261371</v>
      </c>
      <c r="N165" s="115">
        <f t="shared" si="4"/>
        <v>0.35313092081261371</v>
      </c>
    </row>
    <row r="166" spans="1:14" x14ac:dyDescent="0.35">
      <c r="A166" s="112" t="s">
        <v>4077</v>
      </c>
      <c r="B166" s="122">
        <f t="shared" si="7"/>
        <v>0</v>
      </c>
      <c r="C166" s="123">
        <f t="shared" si="2"/>
        <v>0</v>
      </c>
      <c r="D166" s="123">
        <f t="shared" si="2"/>
        <v>0</v>
      </c>
      <c r="E166" s="123">
        <f t="shared" si="2"/>
        <v>0</v>
      </c>
      <c r="F166" s="123">
        <f t="shared" si="2"/>
        <v>0</v>
      </c>
      <c r="G166" s="123">
        <f t="shared" si="2"/>
        <v>0</v>
      </c>
      <c r="H166" s="123">
        <f t="shared" si="2"/>
        <v>0</v>
      </c>
      <c r="I166" s="122">
        <f t="shared" si="3"/>
        <v>0</v>
      </c>
      <c r="J166" s="115">
        <f t="shared" si="6"/>
        <v>0</v>
      </c>
      <c r="K166" s="115">
        <f t="shared" si="6"/>
        <v>0</v>
      </c>
      <c r="L166" s="115">
        <f t="shared" si="6"/>
        <v>0</v>
      </c>
      <c r="M166" s="115">
        <f t="shared" si="6"/>
        <v>0</v>
      </c>
      <c r="N166" s="115">
        <f t="shared" si="4"/>
        <v>0</v>
      </c>
    </row>
    <row r="167" spans="1:14" x14ac:dyDescent="0.35">
      <c r="A167" s="112" t="s">
        <v>4078</v>
      </c>
      <c r="B167" s="122">
        <f t="shared" si="7"/>
        <v>0</v>
      </c>
      <c r="C167" s="123">
        <f t="shared" si="2"/>
        <v>0</v>
      </c>
      <c r="D167" s="123">
        <f t="shared" si="2"/>
        <v>0</v>
      </c>
      <c r="E167" s="123">
        <f t="shared" si="2"/>
        <v>0</v>
      </c>
      <c r="F167" s="123">
        <f t="shared" si="2"/>
        <v>0</v>
      </c>
      <c r="G167" s="123">
        <f t="shared" si="2"/>
        <v>0</v>
      </c>
      <c r="H167" s="123">
        <f t="shared" si="2"/>
        <v>0</v>
      </c>
      <c r="I167" s="122">
        <f t="shared" si="3"/>
        <v>0</v>
      </c>
      <c r="J167" s="115">
        <f t="shared" si="6"/>
        <v>0</v>
      </c>
      <c r="K167" s="115">
        <f t="shared" si="6"/>
        <v>0</v>
      </c>
      <c r="L167" s="115">
        <f t="shared" si="6"/>
        <v>0</v>
      </c>
      <c r="M167" s="115">
        <f t="shared" si="6"/>
        <v>0</v>
      </c>
      <c r="N167" s="115">
        <f t="shared" si="4"/>
        <v>0</v>
      </c>
    </row>
    <row r="168" spans="1:14" x14ac:dyDescent="0.35">
      <c r="A168" s="112" t="s">
        <v>4079</v>
      </c>
      <c r="B168" s="122">
        <f>E113/SUM($E$113:$E$118)*$B$96</f>
        <v>0</v>
      </c>
      <c r="C168" s="123">
        <f t="shared" si="2"/>
        <v>0</v>
      </c>
      <c r="D168" s="123">
        <f t="shared" si="2"/>
        <v>0</v>
      </c>
      <c r="E168" s="123">
        <f t="shared" si="2"/>
        <v>0</v>
      </c>
      <c r="F168" s="123">
        <f t="shared" si="2"/>
        <v>0</v>
      </c>
      <c r="G168" s="123">
        <f t="shared" si="2"/>
        <v>0</v>
      </c>
      <c r="H168" s="123">
        <f t="shared" si="2"/>
        <v>0</v>
      </c>
      <c r="I168" s="122">
        <f t="shared" si="3"/>
        <v>0</v>
      </c>
      <c r="J168" s="115">
        <f t="shared" si="6"/>
        <v>0</v>
      </c>
      <c r="K168" s="115">
        <f t="shared" si="6"/>
        <v>0</v>
      </c>
      <c r="L168" s="115">
        <f t="shared" si="6"/>
        <v>0</v>
      </c>
      <c r="M168" s="115">
        <f t="shared" si="6"/>
        <v>0</v>
      </c>
      <c r="N168" s="115">
        <f t="shared" si="4"/>
        <v>0</v>
      </c>
    </row>
    <row r="169" spans="1:14" x14ac:dyDescent="0.35">
      <c r="A169" s="112" t="s">
        <v>4080</v>
      </c>
      <c r="B169" s="122">
        <f t="shared" ref="B169:B173" si="8">E114/SUM($E$113:$E$118)*$B$96</f>
        <v>0.22250495737585202</v>
      </c>
      <c r="C169" s="123">
        <f t="shared" si="2"/>
        <v>0.19071853489358745</v>
      </c>
      <c r="D169" s="123">
        <f t="shared" si="2"/>
        <v>0.15893211241132288</v>
      </c>
      <c r="E169" s="123">
        <f t="shared" si="2"/>
        <v>0.12714568992905831</v>
      </c>
      <c r="F169" s="123">
        <f t="shared" si="2"/>
        <v>9.5359267446793738E-2</v>
      </c>
      <c r="G169" s="123">
        <f t="shared" si="2"/>
        <v>6.3572844964529168E-2</v>
      </c>
      <c r="H169" s="123">
        <f t="shared" si="2"/>
        <v>3.1786422482264591E-2</v>
      </c>
      <c r="I169" s="122">
        <f t="shared" si="3"/>
        <v>0</v>
      </c>
      <c r="J169" s="115">
        <f t="shared" si="6"/>
        <v>0</v>
      </c>
      <c r="K169" s="115">
        <f t="shared" si="6"/>
        <v>0</v>
      </c>
      <c r="L169" s="115">
        <f t="shared" si="6"/>
        <v>0</v>
      </c>
      <c r="M169" s="115">
        <f t="shared" si="6"/>
        <v>0</v>
      </c>
      <c r="N169" s="115">
        <f t="shared" si="4"/>
        <v>0</v>
      </c>
    </row>
    <row r="170" spans="1:14" x14ac:dyDescent="0.35">
      <c r="A170" s="112" t="s">
        <v>4081</v>
      </c>
      <c r="B170" s="122">
        <f t="shared" si="8"/>
        <v>0</v>
      </c>
      <c r="C170" s="123">
        <f t="shared" si="2"/>
        <v>0</v>
      </c>
      <c r="D170" s="123">
        <f t="shared" si="2"/>
        <v>0</v>
      </c>
      <c r="E170" s="123">
        <f t="shared" si="2"/>
        <v>0</v>
      </c>
      <c r="F170" s="123">
        <f t="shared" si="2"/>
        <v>0</v>
      </c>
      <c r="G170" s="123">
        <f t="shared" si="2"/>
        <v>0</v>
      </c>
      <c r="H170" s="123">
        <f t="shared" si="2"/>
        <v>0</v>
      </c>
      <c r="I170" s="122">
        <f t="shared" si="3"/>
        <v>0</v>
      </c>
      <c r="J170" s="115">
        <f t="shared" si="6"/>
        <v>0</v>
      </c>
      <c r="K170" s="115">
        <f t="shared" si="6"/>
        <v>0</v>
      </c>
      <c r="L170" s="115">
        <f t="shared" si="6"/>
        <v>0</v>
      </c>
      <c r="M170" s="115">
        <f t="shared" si="6"/>
        <v>0</v>
      </c>
      <c r="N170" s="115">
        <f t="shared" si="4"/>
        <v>0</v>
      </c>
    </row>
    <row r="171" spans="1:14" x14ac:dyDescent="0.35">
      <c r="A171" s="112" t="s">
        <v>4082</v>
      </c>
      <c r="B171" s="122">
        <f t="shared" si="8"/>
        <v>8.2460395697564557E-3</v>
      </c>
      <c r="C171" s="123">
        <f t="shared" si="2"/>
        <v>4.0032462052021031E-2</v>
      </c>
      <c r="D171" s="123">
        <f t="shared" si="2"/>
        <v>7.1818884534285615E-2</v>
      </c>
      <c r="E171" s="123">
        <f t="shared" si="2"/>
        <v>0.10360530701655019</v>
      </c>
      <c r="F171" s="123">
        <f t="shared" si="2"/>
        <v>0.13539172949881476</v>
      </c>
      <c r="G171" s="123">
        <f t="shared" si="2"/>
        <v>0.16717815198107933</v>
      </c>
      <c r="H171" s="123">
        <f t="shared" si="2"/>
        <v>0.1989645744633439</v>
      </c>
      <c r="I171" s="122">
        <f t="shared" si="3"/>
        <v>0.23075099694560847</v>
      </c>
      <c r="J171" s="115">
        <f t="shared" si="6"/>
        <v>0.23075099694560847</v>
      </c>
      <c r="K171" s="115">
        <f t="shared" si="6"/>
        <v>0.23075099694560847</v>
      </c>
      <c r="L171" s="115">
        <f t="shared" si="6"/>
        <v>0.23075099694560847</v>
      </c>
      <c r="M171" s="115">
        <f t="shared" si="6"/>
        <v>0.23075099694560847</v>
      </c>
      <c r="N171" s="115">
        <f t="shared" si="4"/>
        <v>0.23075099694560847</v>
      </c>
    </row>
    <row r="172" spans="1:14" x14ac:dyDescent="0.35">
      <c r="A172" s="112" t="s">
        <v>4083</v>
      </c>
      <c r="B172" s="122">
        <f t="shared" si="8"/>
        <v>0</v>
      </c>
      <c r="C172" s="123">
        <f t="shared" ref="C172:H179" si="9">($I172-$B172)/($I$155-$B$155)+B172</f>
        <v>0</v>
      </c>
      <c r="D172" s="123">
        <f t="shared" si="9"/>
        <v>0</v>
      </c>
      <c r="E172" s="123">
        <f t="shared" si="9"/>
        <v>0</v>
      </c>
      <c r="F172" s="123">
        <f t="shared" si="9"/>
        <v>0</v>
      </c>
      <c r="G172" s="123">
        <f t="shared" si="9"/>
        <v>0</v>
      </c>
      <c r="H172" s="123">
        <f t="shared" si="9"/>
        <v>0</v>
      </c>
      <c r="I172" s="122">
        <f t="shared" si="3"/>
        <v>0</v>
      </c>
      <c r="J172" s="115">
        <f t="shared" si="6"/>
        <v>0</v>
      </c>
      <c r="K172" s="115">
        <f t="shared" si="6"/>
        <v>0</v>
      </c>
      <c r="L172" s="115">
        <f t="shared" si="6"/>
        <v>0</v>
      </c>
      <c r="M172" s="115">
        <f t="shared" si="6"/>
        <v>0</v>
      </c>
      <c r="N172" s="115">
        <f t="shared" si="6"/>
        <v>0</v>
      </c>
    </row>
    <row r="173" spans="1:14" x14ac:dyDescent="0.35">
      <c r="A173" s="112" t="s">
        <v>4084</v>
      </c>
      <c r="B173" s="122">
        <f t="shared" si="8"/>
        <v>0</v>
      </c>
      <c r="C173" s="123">
        <f t="shared" si="9"/>
        <v>0</v>
      </c>
      <c r="D173" s="123">
        <f t="shared" si="9"/>
        <v>0</v>
      </c>
      <c r="E173" s="123">
        <f t="shared" si="9"/>
        <v>0</v>
      </c>
      <c r="F173" s="123">
        <f t="shared" si="9"/>
        <v>0</v>
      </c>
      <c r="G173" s="123">
        <f t="shared" si="9"/>
        <v>0</v>
      </c>
      <c r="H173" s="123">
        <f t="shared" si="9"/>
        <v>0</v>
      </c>
      <c r="I173" s="122">
        <f t="shared" si="3"/>
        <v>0</v>
      </c>
      <c r="J173" s="115">
        <f t="shared" si="6"/>
        <v>0</v>
      </c>
      <c r="K173" s="115">
        <f t="shared" si="6"/>
        <v>0</v>
      </c>
      <c r="L173" s="115">
        <f t="shared" si="6"/>
        <v>0</v>
      </c>
      <c r="M173" s="115">
        <f t="shared" si="6"/>
        <v>0</v>
      </c>
      <c r="N173" s="115">
        <f t="shared" si="6"/>
        <v>0</v>
      </c>
    </row>
    <row r="174" spans="1:14" x14ac:dyDescent="0.35">
      <c r="A174" s="112" t="s">
        <v>4085</v>
      </c>
      <c r="B174" s="122">
        <f>E119/SUM($E$119:$E$124)*$B$97</f>
        <v>0</v>
      </c>
      <c r="C174" s="123">
        <f t="shared" si="9"/>
        <v>0</v>
      </c>
      <c r="D174" s="123">
        <f t="shared" si="9"/>
        <v>0</v>
      </c>
      <c r="E174" s="123">
        <f t="shared" si="9"/>
        <v>0</v>
      </c>
      <c r="F174" s="123">
        <f t="shared" si="9"/>
        <v>0</v>
      </c>
      <c r="G174" s="123">
        <f t="shared" si="9"/>
        <v>0</v>
      </c>
      <c r="H174" s="123">
        <f t="shared" si="9"/>
        <v>0</v>
      </c>
      <c r="I174" s="122">
        <f t="shared" si="3"/>
        <v>0</v>
      </c>
      <c r="J174" s="115">
        <f t="shared" ref="J174:N179" si="10">I174</f>
        <v>0</v>
      </c>
      <c r="K174" s="115">
        <f t="shared" si="10"/>
        <v>0</v>
      </c>
      <c r="L174" s="115">
        <f t="shared" si="10"/>
        <v>0</v>
      </c>
      <c r="M174" s="115">
        <f t="shared" si="10"/>
        <v>0</v>
      </c>
      <c r="N174" s="115">
        <f t="shared" si="10"/>
        <v>0</v>
      </c>
    </row>
    <row r="175" spans="1:14" x14ac:dyDescent="0.35">
      <c r="A175" s="112" t="s">
        <v>4086</v>
      </c>
      <c r="B175" s="122">
        <f t="shared" ref="B175:B179" si="11">E120/SUM($E$119:$E$124)*$B$97</f>
        <v>1.1253108263051894E-2</v>
      </c>
      <c r="C175" s="123">
        <f t="shared" si="9"/>
        <v>9.6455213683301951E-3</v>
      </c>
      <c r="D175" s="123">
        <f t="shared" si="9"/>
        <v>8.0379344736084962E-3</v>
      </c>
      <c r="E175" s="123">
        <f t="shared" si="9"/>
        <v>6.4303475788867973E-3</v>
      </c>
      <c r="F175" s="123">
        <f t="shared" si="9"/>
        <v>4.8227606841650984E-3</v>
      </c>
      <c r="G175" s="123">
        <f t="shared" si="9"/>
        <v>3.2151737894433995E-3</v>
      </c>
      <c r="H175" s="123">
        <f t="shared" si="9"/>
        <v>1.6075868947217004E-3</v>
      </c>
      <c r="I175" s="122">
        <f t="shared" si="3"/>
        <v>0</v>
      </c>
      <c r="J175" s="115">
        <f t="shared" si="10"/>
        <v>0</v>
      </c>
      <c r="K175" s="115">
        <f t="shared" si="10"/>
        <v>0</v>
      </c>
      <c r="L175" s="115">
        <f t="shared" si="10"/>
        <v>0</v>
      </c>
      <c r="M175" s="115">
        <f t="shared" si="10"/>
        <v>0</v>
      </c>
      <c r="N175" s="115">
        <f t="shared" si="10"/>
        <v>0</v>
      </c>
    </row>
    <row r="176" spans="1:14" x14ac:dyDescent="0.35">
      <c r="A176" s="112" t="s">
        <v>4087</v>
      </c>
      <c r="B176" s="122">
        <f t="shared" si="11"/>
        <v>0</v>
      </c>
      <c r="C176" s="123">
        <f t="shared" si="9"/>
        <v>0</v>
      </c>
      <c r="D176" s="123">
        <f t="shared" si="9"/>
        <v>0</v>
      </c>
      <c r="E176" s="123">
        <f t="shared" si="9"/>
        <v>0</v>
      </c>
      <c r="F176" s="123">
        <f t="shared" si="9"/>
        <v>0</v>
      </c>
      <c r="G176" s="123">
        <f t="shared" si="9"/>
        <v>0</v>
      </c>
      <c r="H176" s="123">
        <f t="shared" si="9"/>
        <v>0</v>
      </c>
      <c r="I176" s="122">
        <f t="shared" si="3"/>
        <v>0</v>
      </c>
      <c r="J176" s="115">
        <f t="shared" si="10"/>
        <v>0</v>
      </c>
      <c r="K176" s="115">
        <f t="shared" si="10"/>
        <v>0</v>
      </c>
      <c r="L176" s="115">
        <f t="shared" si="10"/>
        <v>0</v>
      </c>
      <c r="M176" s="115">
        <f t="shared" si="10"/>
        <v>0</v>
      </c>
      <c r="N176" s="115">
        <f t="shared" si="10"/>
        <v>0</v>
      </c>
    </row>
    <row r="177" spans="1:14" x14ac:dyDescent="0.35">
      <c r="A177" s="112" t="s">
        <v>4088</v>
      </c>
      <c r="B177" s="122">
        <f t="shared" si="11"/>
        <v>0.13518536637061024</v>
      </c>
      <c r="C177" s="123">
        <f t="shared" si="9"/>
        <v>0.13679295326533195</v>
      </c>
      <c r="D177" s="123">
        <f t="shared" si="9"/>
        <v>0.13840054016005365</v>
      </c>
      <c r="E177" s="123">
        <f t="shared" si="9"/>
        <v>0.14000812705477536</v>
      </c>
      <c r="F177" s="123">
        <f t="shared" si="9"/>
        <v>0.14161571394949707</v>
      </c>
      <c r="G177" s="123">
        <f t="shared" si="9"/>
        <v>0.14322330084421878</v>
      </c>
      <c r="H177" s="123">
        <f t="shared" si="9"/>
        <v>0.14483088773894048</v>
      </c>
      <c r="I177" s="122">
        <f t="shared" si="3"/>
        <v>0.14643847463366214</v>
      </c>
      <c r="J177" s="115">
        <f t="shared" si="10"/>
        <v>0.14643847463366214</v>
      </c>
      <c r="K177" s="115">
        <f t="shared" si="10"/>
        <v>0.14643847463366214</v>
      </c>
      <c r="L177" s="115">
        <f t="shared" si="10"/>
        <v>0.14643847463366214</v>
      </c>
      <c r="M177" s="115">
        <f t="shared" si="10"/>
        <v>0.14643847463366214</v>
      </c>
      <c r="N177" s="115">
        <f t="shared" si="10"/>
        <v>0.14643847463366214</v>
      </c>
    </row>
    <row r="178" spans="1:14" x14ac:dyDescent="0.35">
      <c r="A178" s="112" t="s">
        <v>4089</v>
      </c>
      <c r="B178" s="122">
        <f t="shared" si="11"/>
        <v>0</v>
      </c>
      <c r="C178" s="123">
        <f t="shared" si="9"/>
        <v>0</v>
      </c>
      <c r="D178" s="123">
        <f t="shared" si="9"/>
        <v>0</v>
      </c>
      <c r="E178" s="123">
        <f t="shared" si="9"/>
        <v>0</v>
      </c>
      <c r="F178" s="123">
        <f t="shared" si="9"/>
        <v>0</v>
      </c>
      <c r="G178" s="123">
        <f t="shared" si="9"/>
        <v>0</v>
      </c>
      <c r="H178" s="123">
        <f t="shared" si="9"/>
        <v>0</v>
      </c>
      <c r="I178" s="122">
        <f t="shared" si="3"/>
        <v>0</v>
      </c>
      <c r="J178" s="115">
        <f t="shared" si="10"/>
        <v>0</v>
      </c>
      <c r="K178" s="115">
        <f t="shared" si="10"/>
        <v>0</v>
      </c>
      <c r="L178" s="115">
        <f t="shared" si="10"/>
        <v>0</v>
      </c>
      <c r="M178" s="115">
        <f t="shared" si="10"/>
        <v>0</v>
      </c>
      <c r="N178" s="115">
        <f t="shared" si="10"/>
        <v>0</v>
      </c>
    </row>
    <row r="179" spans="1:14" x14ac:dyDescent="0.35">
      <c r="A179" s="112" t="s">
        <v>4090</v>
      </c>
      <c r="B179" s="122">
        <f t="shared" si="11"/>
        <v>0</v>
      </c>
      <c r="C179" s="123">
        <f t="shared" si="9"/>
        <v>0</v>
      </c>
      <c r="D179" s="123">
        <f t="shared" si="9"/>
        <v>0</v>
      </c>
      <c r="E179" s="123">
        <f t="shared" si="9"/>
        <v>0</v>
      </c>
      <c r="F179" s="123">
        <f t="shared" si="9"/>
        <v>0</v>
      </c>
      <c r="G179" s="123">
        <f t="shared" si="9"/>
        <v>0</v>
      </c>
      <c r="H179" s="123">
        <f t="shared" si="9"/>
        <v>0</v>
      </c>
      <c r="I179" s="122">
        <f t="shared" si="3"/>
        <v>0</v>
      </c>
      <c r="J179" s="123">
        <f t="shared" si="10"/>
        <v>0</v>
      </c>
      <c r="K179" s="123">
        <f t="shared" si="10"/>
        <v>0</v>
      </c>
      <c r="L179" s="123">
        <f t="shared" si="10"/>
        <v>0</v>
      </c>
      <c r="M179" s="123">
        <f t="shared" si="10"/>
        <v>0</v>
      </c>
      <c r="N179" s="115">
        <f t="shared" si="10"/>
        <v>0</v>
      </c>
    </row>
    <row r="180" spans="1:14" s="116" customFormat="1" ht="12.5" x14ac:dyDescent="0.25"/>
    <row r="181" spans="1:14" x14ac:dyDescent="0.35">
      <c r="A181" s="99" t="s">
        <v>4127</v>
      </c>
    </row>
    <row r="182" spans="1:14" x14ac:dyDescent="0.35">
      <c r="A182" s="120" t="s">
        <v>4128</v>
      </c>
      <c r="B182" s="121"/>
      <c r="C182" s="121"/>
      <c r="D182" s="121"/>
      <c r="E182" s="121"/>
      <c r="F182" s="121"/>
      <c r="G182" s="121"/>
      <c r="H182" s="121"/>
      <c r="I182" s="121"/>
      <c r="J182" s="121"/>
      <c r="K182" s="121"/>
      <c r="L182" s="121"/>
      <c r="M182" s="121"/>
      <c r="N182" s="121"/>
    </row>
    <row r="183" spans="1:14" x14ac:dyDescent="0.35">
      <c r="B183" s="97">
        <v>2023</v>
      </c>
      <c r="C183" s="97">
        <v>2024</v>
      </c>
      <c r="D183" s="97">
        <v>2025</v>
      </c>
      <c r="E183" s="97">
        <v>2026</v>
      </c>
      <c r="F183" s="97">
        <v>2027</v>
      </c>
      <c r="G183" s="97">
        <v>2028</v>
      </c>
      <c r="H183" s="97">
        <v>2029</v>
      </c>
      <c r="I183" s="97">
        <v>2030</v>
      </c>
      <c r="J183" s="97">
        <v>2031</v>
      </c>
      <c r="K183" s="97">
        <v>2032</v>
      </c>
      <c r="L183" s="97">
        <v>2033</v>
      </c>
      <c r="M183" s="97">
        <v>2034</v>
      </c>
      <c r="N183" s="97">
        <v>2035</v>
      </c>
    </row>
    <row r="184" spans="1:14" x14ac:dyDescent="0.35">
      <c r="A184" s="112" t="s">
        <v>4092</v>
      </c>
      <c r="B184" s="124">
        <f>B128/SUM($B$128:$B$133)*$B$94</f>
        <v>0.15702187976112436</v>
      </c>
      <c r="C184" s="124">
        <f>($I184-$B184)/($I$183-$B$183)+B184</f>
        <v>0.13459018265239231</v>
      </c>
      <c r="D184" s="124">
        <f t="shared" ref="D184:H184" si="12">($I184-$B184)/($I$183-$B$183)+C184</f>
        <v>0.11215848554366026</v>
      </c>
      <c r="E184" s="124">
        <f t="shared" si="12"/>
        <v>8.9726788434928206E-2</v>
      </c>
      <c r="F184" s="124">
        <f t="shared" si="12"/>
        <v>6.7295091326196155E-2</v>
      </c>
      <c r="G184" s="124">
        <f t="shared" si="12"/>
        <v>4.4863394217464103E-2</v>
      </c>
      <c r="H184" s="124">
        <f t="shared" si="12"/>
        <v>2.2431697108732052E-2</v>
      </c>
      <c r="I184" s="124">
        <f>F128/SUM($F$128:$F$151)</f>
        <v>0</v>
      </c>
      <c r="J184" s="122">
        <f>I184</f>
        <v>0</v>
      </c>
      <c r="K184" s="122">
        <f t="shared" ref="K184:N184" si="13">J184</f>
        <v>0</v>
      </c>
      <c r="L184" s="122">
        <f t="shared" si="13"/>
        <v>0</v>
      </c>
      <c r="M184" s="122">
        <f t="shared" si="13"/>
        <v>0</v>
      </c>
      <c r="N184" s="122">
        <f t="shared" si="13"/>
        <v>0</v>
      </c>
    </row>
    <row r="185" spans="1:14" x14ac:dyDescent="0.35">
      <c r="A185" s="112" t="s">
        <v>4093</v>
      </c>
      <c r="B185" s="124">
        <f t="shared" ref="B185:B189" si="14">B129/SUM($B$128:$B$133)*$B$94</f>
        <v>7.9108038871276412E-4</v>
      </c>
      <c r="C185" s="124">
        <f t="shared" ref="C185:H200" si="15">($I185-$B185)/($I$183-$B$183)+B185</f>
        <v>6.7806890461094072E-4</v>
      </c>
      <c r="D185" s="124">
        <f t="shared" si="15"/>
        <v>5.6505742050911732E-4</v>
      </c>
      <c r="E185" s="124">
        <f t="shared" si="15"/>
        <v>4.5204593640729387E-4</v>
      </c>
      <c r="F185" s="124">
        <f t="shared" si="15"/>
        <v>3.3903445230547041E-4</v>
      </c>
      <c r="G185" s="124">
        <f t="shared" si="15"/>
        <v>2.2602296820364696E-4</v>
      </c>
      <c r="H185" s="124">
        <f t="shared" si="15"/>
        <v>1.1301148410182352E-4</v>
      </c>
      <c r="I185" s="124">
        <f t="shared" ref="I185:I207" si="16">F129/SUM($F$128:$F$151)</f>
        <v>0</v>
      </c>
      <c r="J185" s="122">
        <f t="shared" ref="J185:N200" si="17">I185</f>
        <v>0</v>
      </c>
      <c r="K185" s="122">
        <f t="shared" si="17"/>
        <v>0</v>
      </c>
      <c r="L185" s="122">
        <f t="shared" si="17"/>
        <v>0</v>
      </c>
      <c r="M185" s="122">
        <f t="shared" si="17"/>
        <v>0</v>
      </c>
      <c r="N185" s="122">
        <f t="shared" si="17"/>
        <v>0</v>
      </c>
    </row>
    <row r="186" spans="1:14" x14ac:dyDescent="0.35">
      <c r="A186" s="112" t="s">
        <v>4094</v>
      </c>
      <c r="B186" s="124">
        <f t="shared" si="14"/>
        <v>5.6381905712010877E-2</v>
      </c>
      <c r="C186" s="124">
        <f t="shared" si="15"/>
        <v>4.8327347753152179E-2</v>
      </c>
      <c r="D186" s="124">
        <f t="shared" si="15"/>
        <v>4.0272789794293481E-2</v>
      </c>
      <c r="E186" s="124">
        <f t="shared" si="15"/>
        <v>3.2218231835434784E-2</v>
      </c>
      <c r="F186" s="124">
        <f t="shared" si="15"/>
        <v>2.4163673876576086E-2</v>
      </c>
      <c r="G186" s="124">
        <f t="shared" si="15"/>
        <v>1.6109115917717388E-2</v>
      </c>
      <c r="H186" s="124">
        <f t="shared" si="15"/>
        <v>8.0545579588586925E-3</v>
      </c>
      <c r="I186" s="124">
        <f t="shared" si="16"/>
        <v>0</v>
      </c>
      <c r="J186" s="122">
        <f t="shared" si="17"/>
        <v>0</v>
      </c>
      <c r="K186" s="122">
        <f t="shared" si="17"/>
        <v>0</v>
      </c>
      <c r="L186" s="122">
        <f t="shared" si="17"/>
        <v>0</v>
      </c>
      <c r="M186" s="122">
        <f t="shared" si="17"/>
        <v>0</v>
      </c>
      <c r="N186" s="122">
        <f t="shared" si="17"/>
        <v>0</v>
      </c>
    </row>
    <row r="187" spans="1:14" x14ac:dyDescent="0.35">
      <c r="A187" s="112" t="s">
        <v>4095</v>
      </c>
      <c r="B187" s="124">
        <f t="shared" si="14"/>
        <v>5.5484741746267663E-2</v>
      </c>
      <c r="C187" s="124">
        <f t="shared" si="15"/>
        <v>8.6084008297960229E-2</v>
      </c>
      <c r="D187" s="124">
        <f t="shared" si="15"/>
        <v>0.1166832748496528</v>
      </c>
      <c r="E187" s="124">
        <f t="shared" si="15"/>
        <v>0.14728254140134536</v>
      </c>
      <c r="F187" s="124">
        <f t="shared" si="15"/>
        <v>0.17788180795303793</v>
      </c>
      <c r="G187" s="124">
        <f t="shared" si="15"/>
        <v>0.2084810745047305</v>
      </c>
      <c r="H187" s="124">
        <f t="shared" si="15"/>
        <v>0.23908034105642306</v>
      </c>
      <c r="I187" s="124">
        <f t="shared" si="16"/>
        <v>0.26967960760811566</v>
      </c>
      <c r="J187" s="122">
        <f t="shared" si="17"/>
        <v>0.26967960760811566</v>
      </c>
      <c r="K187" s="122">
        <f t="shared" si="17"/>
        <v>0.26967960760811566</v>
      </c>
      <c r="L187" s="122">
        <f t="shared" si="17"/>
        <v>0.26967960760811566</v>
      </c>
      <c r="M187" s="122">
        <f t="shared" si="17"/>
        <v>0.26967960760811566</v>
      </c>
      <c r="N187" s="122">
        <f t="shared" si="17"/>
        <v>0.26967960760811566</v>
      </c>
    </row>
    <row r="188" spans="1:14" x14ac:dyDescent="0.35">
      <c r="A188" s="112" t="s">
        <v>4096</v>
      </c>
      <c r="B188" s="124">
        <f t="shared" si="14"/>
        <v>0</v>
      </c>
      <c r="C188" s="124">
        <f t="shared" si="15"/>
        <v>0</v>
      </c>
      <c r="D188" s="124">
        <f t="shared" si="15"/>
        <v>0</v>
      </c>
      <c r="E188" s="124">
        <f t="shared" si="15"/>
        <v>0</v>
      </c>
      <c r="F188" s="124">
        <f t="shared" si="15"/>
        <v>0</v>
      </c>
      <c r="G188" s="124">
        <f t="shared" si="15"/>
        <v>0</v>
      </c>
      <c r="H188" s="124">
        <f t="shared" si="15"/>
        <v>0</v>
      </c>
      <c r="I188" s="124">
        <f t="shared" si="16"/>
        <v>0</v>
      </c>
      <c r="J188" s="122">
        <f t="shared" si="17"/>
        <v>0</v>
      </c>
      <c r="K188" s="122">
        <f t="shared" si="17"/>
        <v>0</v>
      </c>
      <c r="L188" s="122">
        <f t="shared" si="17"/>
        <v>0</v>
      </c>
      <c r="M188" s="122">
        <f t="shared" si="17"/>
        <v>0</v>
      </c>
      <c r="N188" s="122">
        <f t="shared" si="17"/>
        <v>0</v>
      </c>
    </row>
    <row r="189" spans="1:14" x14ac:dyDescent="0.35">
      <c r="A189" s="112" t="s">
        <v>4097</v>
      </c>
      <c r="B189" s="124">
        <f t="shared" si="14"/>
        <v>0</v>
      </c>
      <c r="C189" s="124">
        <f t="shared" si="15"/>
        <v>0</v>
      </c>
      <c r="D189" s="124">
        <f t="shared" si="15"/>
        <v>0</v>
      </c>
      <c r="E189" s="124">
        <f t="shared" si="15"/>
        <v>0</v>
      </c>
      <c r="F189" s="124">
        <f t="shared" si="15"/>
        <v>0</v>
      </c>
      <c r="G189" s="124">
        <f t="shared" si="15"/>
        <v>0</v>
      </c>
      <c r="H189" s="124">
        <f t="shared" si="15"/>
        <v>0</v>
      </c>
      <c r="I189" s="124">
        <f t="shared" si="16"/>
        <v>0</v>
      </c>
      <c r="J189" s="122">
        <f t="shared" si="17"/>
        <v>0</v>
      </c>
      <c r="K189" s="122">
        <f t="shared" si="17"/>
        <v>0</v>
      </c>
      <c r="L189" s="122">
        <f t="shared" si="17"/>
        <v>0</v>
      </c>
      <c r="M189" s="122">
        <f t="shared" si="17"/>
        <v>0</v>
      </c>
      <c r="N189" s="122">
        <f t="shared" si="17"/>
        <v>0</v>
      </c>
    </row>
    <row r="190" spans="1:14" x14ac:dyDescent="0.35">
      <c r="A190" s="112" t="s">
        <v>4098</v>
      </c>
      <c r="B190" s="124">
        <f>B134/SUM($B$134:$B$139)*$B$95</f>
        <v>0.35313092081261371</v>
      </c>
      <c r="C190" s="124">
        <f t="shared" si="15"/>
        <v>0.30268364641081175</v>
      </c>
      <c r="D190" s="124">
        <f t="shared" si="15"/>
        <v>0.25223637200900978</v>
      </c>
      <c r="E190" s="124">
        <f t="shared" si="15"/>
        <v>0.20178909760720781</v>
      </c>
      <c r="F190" s="124">
        <f t="shared" si="15"/>
        <v>0.15134182320540585</v>
      </c>
      <c r="G190" s="124">
        <f t="shared" si="15"/>
        <v>0.10089454880360388</v>
      </c>
      <c r="H190" s="124">
        <f t="shared" si="15"/>
        <v>5.0447274401801918E-2</v>
      </c>
      <c r="I190" s="124">
        <f t="shared" si="16"/>
        <v>0</v>
      </c>
      <c r="J190" s="122">
        <f t="shared" si="17"/>
        <v>0</v>
      </c>
      <c r="K190" s="122">
        <f t="shared" si="17"/>
        <v>0</v>
      </c>
      <c r="L190" s="122">
        <f t="shared" si="17"/>
        <v>0</v>
      </c>
      <c r="M190" s="122">
        <f t="shared" si="17"/>
        <v>0</v>
      </c>
      <c r="N190" s="122">
        <f t="shared" si="17"/>
        <v>0</v>
      </c>
    </row>
    <row r="191" spans="1:14" x14ac:dyDescent="0.35">
      <c r="A191" s="112" t="s">
        <v>4099</v>
      </c>
      <c r="B191" s="124">
        <f t="shared" ref="B191:B195" si="18">B135/SUM($B$134:$B$139)*$B$95</f>
        <v>0</v>
      </c>
      <c r="C191" s="124">
        <f t="shared" si="15"/>
        <v>0</v>
      </c>
      <c r="D191" s="124">
        <f t="shared" si="15"/>
        <v>0</v>
      </c>
      <c r="E191" s="124">
        <f t="shared" si="15"/>
        <v>0</v>
      </c>
      <c r="F191" s="124">
        <f t="shared" si="15"/>
        <v>0</v>
      </c>
      <c r="G191" s="124">
        <f t="shared" si="15"/>
        <v>0</v>
      </c>
      <c r="H191" s="124">
        <f t="shared" si="15"/>
        <v>0</v>
      </c>
      <c r="I191" s="124">
        <f t="shared" si="16"/>
        <v>0</v>
      </c>
      <c r="J191" s="122">
        <f t="shared" si="17"/>
        <v>0</v>
      </c>
      <c r="K191" s="122">
        <f t="shared" si="17"/>
        <v>0</v>
      </c>
      <c r="L191" s="122">
        <f t="shared" si="17"/>
        <v>0</v>
      </c>
      <c r="M191" s="122">
        <f t="shared" si="17"/>
        <v>0</v>
      </c>
      <c r="N191" s="122">
        <f t="shared" si="17"/>
        <v>0</v>
      </c>
    </row>
    <row r="192" spans="1:14" x14ac:dyDescent="0.35">
      <c r="A192" s="112" t="s">
        <v>4100</v>
      </c>
      <c r="B192" s="124">
        <f t="shared" si="18"/>
        <v>0</v>
      </c>
      <c r="C192" s="124">
        <f t="shared" si="15"/>
        <v>0</v>
      </c>
      <c r="D192" s="124">
        <f t="shared" si="15"/>
        <v>0</v>
      </c>
      <c r="E192" s="124">
        <f t="shared" si="15"/>
        <v>0</v>
      </c>
      <c r="F192" s="124">
        <f t="shared" si="15"/>
        <v>0</v>
      </c>
      <c r="G192" s="124">
        <f t="shared" si="15"/>
        <v>0</v>
      </c>
      <c r="H192" s="124">
        <f t="shared" si="15"/>
        <v>0</v>
      </c>
      <c r="I192" s="124">
        <f t="shared" si="16"/>
        <v>0</v>
      </c>
      <c r="J192" s="122">
        <f t="shared" si="17"/>
        <v>0</v>
      </c>
      <c r="K192" s="122">
        <f t="shared" si="17"/>
        <v>0</v>
      </c>
      <c r="L192" s="122">
        <f t="shared" si="17"/>
        <v>0</v>
      </c>
      <c r="M192" s="122">
        <f t="shared" si="17"/>
        <v>0</v>
      </c>
      <c r="N192" s="122">
        <f t="shared" si="17"/>
        <v>0</v>
      </c>
    </row>
    <row r="193" spans="1:15" x14ac:dyDescent="0.35">
      <c r="A193" s="112" t="s">
        <v>4101</v>
      </c>
      <c r="B193" s="124">
        <f t="shared" si="18"/>
        <v>0</v>
      </c>
      <c r="C193" s="124">
        <f t="shared" si="15"/>
        <v>5.044727440180196E-2</v>
      </c>
      <c r="D193" s="124">
        <f t="shared" si="15"/>
        <v>0.10089454880360392</v>
      </c>
      <c r="E193" s="124">
        <f t="shared" si="15"/>
        <v>0.15134182320540587</v>
      </c>
      <c r="F193" s="124">
        <f t="shared" si="15"/>
        <v>0.20178909760720784</v>
      </c>
      <c r="G193" s="124">
        <f t="shared" si="15"/>
        <v>0.25223637200900978</v>
      </c>
      <c r="H193" s="124">
        <f t="shared" si="15"/>
        <v>0.30268364641081175</v>
      </c>
      <c r="I193" s="124">
        <f t="shared" si="16"/>
        <v>0.35313092081261371</v>
      </c>
      <c r="J193" s="122">
        <f t="shared" si="17"/>
        <v>0.35313092081261371</v>
      </c>
      <c r="K193" s="122">
        <f t="shared" si="17"/>
        <v>0.35313092081261371</v>
      </c>
      <c r="L193" s="122">
        <f t="shared" si="17"/>
        <v>0.35313092081261371</v>
      </c>
      <c r="M193" s="122">
        <f t="shared" si="17"/>
        <v>0.35313092081261371</v>
      </c>
      <c r="N193" s="122">
        <f t="shared" si="17"/>
        <v>0.35313092081261371</v>
      </c>
    </row>
    <row r="194" spans="1:15" x14ac:dyDescent="0.35">
      <c r="A194" s="112" t="s">
        <v>4102</v>
      </c>
      <c r="B194" s="124">
        <f t="shared" si="18"/>
        <v>0</v>
      </c>
      <c r="C194" s="124">
        <f t="shared" si="15"/>
        <v>0</v>
      </c>
      <c r="D194" s="124">
        <f t="shared" si="15"/>
        <v>0</v>
      </c>
      <c r="E194" s="124">
        <f t="shared" si="15"/>
        <v>0</v>
      </c>
      <c r="F194" s="124">
        <f t="shared" si="15"/>
        <v>0</v>
      </c>
      <c r="G194" s="124">
        <f t="shared" si="15"/>
        <v>0</v>
      </c>
      <c r="H194" s="124">
        <f t="shared" si="15"/>
        <v>0</v>
      </c>
      <c r="I194" s="124">
        <f t="shared" si="16"/>
        <v>0</v>
      </c>
      <c r="J194" s="122">
        <f t="shared" si="17"/>
        <v>0</v>
      </c>
      <c r="K194" s="122">
        <f t="shared" si="17"/>
        <v>0</v>
      </c>
      <c r="L194" s="122">
        <f t="shared" si="17"/>
        <v>0</v>
      </c>
      <c r="M194" s="122">
        <f t="shared" si="17"/>
        <v>0</v>
      </c>
      <c r="N194" s="122">
        <f t="shared" si="17"/>
        <v>0</v>
      </c>
    </row>
    <row r="195" spans="1:15" x14ac:dyDescent="0.35">
      <c r="A195" s="112" t="s">
        <v>4103</v>
      </c>
      <c r="B195" s="124">
        <f t="shared" si="18"/>
        <v>0</v>
      </c>
      <c r="C195" s="124">
        <f t="shared" si="15"/>
        <v>0</v>
      </c>
      <c r="D195" s="124">
        <f t="shared" si="15"/>
        <v>0</v>
      </c>
      <c r="E195" s="124">
        <f t="shared" si="15"/>
        <v>0</v>
      </c>
      <c r="F195" s="124">
        <f t="shared" si="15"/>
        <v>0</v>
      </c>
      <c r="G195" s="124">
        <f t="shared" si="15"/>
        <v>0</v>
      </c>
      <c r="H195" s="124">
        <f t="shared" si="15"/>
        <v>0</v>
      </c>
      <c r="I195" s="124">
        <f t="shared" si="16"/>
        <v>0</v>
      </c>
      <c r="J195" s="122">
        <f t="shared" si="17"/>
        <v>0</v>
      </c>
      <c r="K195" s="122">
        <f t="shared" si="17"/>
        <v>0</v>
      </c>
      <c r="L195" s="122">
        <f t="shared" si="17"/>
        <v>0</v>
      </c>
      <c r="M195" s="122">
        <f t="shared" si="17"/>
        <v>0</v>
      </c>
      <c r="N195" s="122">
        <f t="shared" si="17"/>
        <v>0</v>
      </c>
    </row>
    <row r="196" spans="1:15" x14ac:dyDescent="0.35">
      <c r="A196" s="112" t="s">
        <v>4104</v>
      </c>
      <c r="B196" s="124">
        <f>B140/SUM($B$140:$B$145)*$B$96</f>
        <v>0</v>
      </c>
      <c r="C196" s="124">
        <f t="shared" si="15"/>
        <v>0</v>
      </c>
      <c r="D196" s="124">
        <f t="shared" si="15"/>
        <v>0</v>
      </c>
      <c r="E196" s="124">
        <f t="shared" si="15"/>
        <v>0</v>
      </c>
      <c r="F196" s="124">
        <f t="shared" si="15"/>
        <v>0</v>
      </c>
      <c r="G196" s="124">
        <f t="shared" si="15"/>
        <v>0</v>
      </c>
      <c r="H196" s="124">
        <f t="shared" si="15"/>
        <v>0</v>
      </c>
      <c r="I196" s="124">
        <f t="shared" si="16"/>
        <v>0</v>
      </c>
      <c r="J196" s="122">
        <f t="shared" si="17"/>
        <v>0</v>
      </c>
      <c r="K196" s="122">
        <f t="shared" si="17"/>
        <v>0</v>
      </c>
      <c r="L196" s="122">
        <f t="shared" si="17"/>
        <v>0</v>
      </c>
      <c r="M196" s="122">
        <f t="shared" si="17"/>
        <v>0</v>
      </c>
      <c r="N196" s="122">
        <f t="shared" si="17"/>
        <v>0</v>
      </c>
    </row>
    <row r="197" spans="1:15" x14ac:dyDescent="0.35">
      <c r="A197" s="112" t="s">
        <v>4105</v>
      </c>
      <c r="B197" s="124">
        <f t="shared" ref="B197:B201" si="19">B141/SUM($B$140:$B$145)*$B$96</f>
        <v>0.21279231397621926</v>
      </c>
      <c r="C197" s="124">
        <f t="shared" si="15"/>
        <v>0.1823934119796165</v>
      </c>
      <c r="D197" s="124">
        <f t="shared" si="15"/>
        <v>0.15199450998301375</v>
      </c>
      <c r="E197" s="124">
        <f t="shared" si="15"/>
        <v>0.121595607986411</v>
      </c>
      <c r="F197" s="124">
        <f t="shared" si="15"/>
        <v>9.1196705989808252E-2</v>
      </c>
      <c r="G197" s="124">
        <f t="shared" si="15"/>
        <v>6.0797803993205501E-2</v>
      </c>
      <c r="H197" s="124">
        <f t="shared" si="15"/>
        <v>3.0398901996602751E-2</v>
      </c>
      <c r="I197" s="124">
        <f t="shared" si="16"/>
        <v>0</v>
      </c>
      <c r="J197" s="122">
        <f t="shared" si="17"/>
        <v>0</v>
      </c>
      <c r="K197" s="122">
        <f t="shared" si="17"/>
        <v>0</v>
      </c>
      <c r="L197" s="122">
        <f t="shared" si="17"/>
        <v>0</v>
      </c>
      <c r="M197" s="122">
        <f t="shared" si="17"/>
        <v>0</v>
      </c>
      <c r="N197" s="122">
        <f t="shared" si="17"/>
        <v>0</v>
      </c>
    </row>
    <row r="198" spans="1:15" x14ac:dyDescent="0.35">
      <c r="A198" s="112" t="s">
        <v>4106</v>
      </c>
      <c r="B198" s="124">
        <f t="shared" si="19"/>
        <v>0</v>
      </c>
      <c r="C198" s="124">
        <f t="shared" si="15"/>
        <v>0</v>
      </c>
      <c r="D198" s="124">
        <f t="shared" si="15"/>
        <v>0</v>
      </c>
      <c r="E198" s="124">
        <f t="shared" si="15"/>
        <v>0</v>
      </c>
      <c r="F198" s="124">
        <f t="shared" si="15"/>
        <v>0</v>
      </c>
      <c r="G198" s="124">
        <f t="shared" si="15"/>
        <v>0</v>
      </c>
      <c r="H198" s="124">
        <f t="shared" si="15"/>
        <v>0</v>
      </c>
      <c r="I198" s="124">
        <f t="shared" si="16"/>
        <v>0</v>
      </c>
      <c r="J198" s="122">
        <f t="shared" si="17"/>
        <v>0</v>
      </c>
      <c r="K198" s="122">
        <f t="shared" si="17"/>
        <v>0</v>
      </c>
      <c r="L198" s="122">
        <f t="shared" si="17"/>
        <v>0</v>
      </c>
      <c r="M198" s="122">
        <f t="shared" si="17"/>
        <v>0</v>
      </c>
      <c r="N198" s="122">
        <f t="shared" si="17"/>
        <v>0</v>
      </c>
    </row>
    <row r="199" spans="1:15" x14ac:dyDescent="0.35">
      <c r="A199" s="112" t="s">
        <v>4107</v>
      </c>
      <c r="B199" s="124">
        <f t="shared" si="19"/>
        <v>0</v>
      </c>
      <c r="C199" s="124">
        <f t="shared" si="15"/>
        <v>3.2964428135086925E-2</v>
      </c>
      <c r="D199" s="124">
        <f t="shared" si="15"/>
        <v>6.592885627017385E-2</v>
      </c>
      <c r="E199" s="124">
        <f t="shared" si="15"/>
        <v>9.8893284405260767E-2</v>
      </c>
      <c r="F199" s="124">
        <f t="shared" si="15"/>
        <v>0.1318577125403477</v>
      </c>
      <c r="G199" s="124">
        <f t="shared" si="15"/>
        <v>0.16482214067543463</v>
      </c>
      <c r="H199" s="124">
        <f t="shared" si="15"/>
        <v>0.19778656881052156</v>
      </c>
      <c r="I199" s="124">
        <f t="shared" si="16"/>
        <v>0.23075099694560847</v>
      </c>
      <c r="J199" s="122">
        <f t="shared" si="17"/>
        <v>0.23075099694560847</v>
      </c>
      <c r="K199" s="122">
        <f t="shared" si="17"/>
        <v>0.23075099694560847</v>
      </c>
      <c r="L199" s="122">
        <f t="shared" si="17"/>
        <v>0.23075099694560847</v>
      </c>
      <c r="M199" s="122">
        <f t="shared" si="17"/>
        <v>0.23075099694560847</v>
      </c>
      <c r="N199" s="122">
        <f t="shared" si="17"/>
        <v>0.23075099694560847</v>
      </c>
    </row>
    <row r="200" spans="1:15" x14ac:dyDescent="0.35">
      <c r="A200" s="112" t="s">
        <v>4108</v>
      </c>
      <c r="B200" s="124">
        <f t="shared" si="19"/>
        <v>1.7958682969389222E-2</v>
      </c>
      <c r="C200" s="124">
        <f t="shared" si="15"/>
        <v>1.5393156830905048E-2</v>
      </c>
      <c r="D200" s="124">
        <f t="shared" si="15"/>
        <v>1.2827630692420874E-2</v>
      </c>
      <c r="E200" s="124">
        <f t="shared" si="15"/>
        <v>1.02621045539367E-2</v>
      </c>
      <c r="F200" s="124">
        <f t="shared" si="15"/>
        <v>7.6965784154525256E-3</v>
      </c>
      <c r="G200" s="124">
        <f t="shared" si="15"/>
        <v>5.1310522769683516E-3</v>
      </c>
      <c r="H200" s="124">
        <f t="shared" si="15"/>
        <v>2.5655261384841771E-3</v>
      </c>
      <c r="I200" s="124">
        <f t="shared" si="16"/>
        <v>0</v>
      </c>
      <c r="J200" s="122">
        <f t="shared" si="17"/>
        <v>0</v>
      </c>
      <c r="K200" s="122">
        <f t="shared" si="17"/>
        <v>0</v>
      </c>
      <c r="L200" s="122">
        <f t="shared" si="17"/>
        <v>0</v>
      </c>
      <c r="M200" s="122">
        <f t="shared" si="17"/>
        <v>0</v>
      </c>
      <c r="N200" s="122">
        <f t="shared" si="17"/>
        <v>0</v>
      </c>
    </row>
    <row r="201" spans="1:15" x14ac:dyDescent="0.35">
      <c r="A201" s="112" t="s">
        <v>4109</v>
      </c>
      <c r="B201" s="124">
        <f t="shared" si="19"/>
        <v>0</v>
      </c>
      <c r="C201" s="124">
        <f t="shared" ref="C201:H207" si="20">($I201-$B201)/($I$183-$B$183)+B201</f>
        <v>0</v>
      </c>
      <c r="D201" s="124">
        <f t="shared" si="20"/>
        <v>0</v>
      </c>
      <c r="E201" s="124">
        <f t="shared" si="20"/>
        <v>0</v>
      </c>
      <c r="F201" s="124">
        <f t="shared" si="20"/>
        <v>0</v>
      </c>
      <c r="G201" s="124">
        <f t="shared" si="20"/>
        <v>0</v>
      </c>
      <c r="H201" s="124">
        <f t="shared" si="20"/>
        <v>0</v>
      </c>
      <c r="I201" s="124">
        <f t="shared" si="16"/>
        <v>0</v>
      </c>
      <c r="J201" s="122">
        <f t="shared" ref="J201:N207" si="21">I201</f>
        <v>0</v>
      </c>
      <c r="K201" s="122">
        <f t="shared" si="21"/>
        <v>0</v>
      </c>
      <c r="L201" s="122">
        <f t="shared" si="21"/>
        <v>0</v>
      </c>
      <c r="M201" s="122">
        <f t="shared" si="21"/>
        <v>0</v>
      </c>
      <c r="N201" s="122">
        <f t="shared" si="21"/>
        <v>0</v>
      </c>
    </row>
    <row r="202" spans="1:15" x14ac:dyDescent="0.35">
      <c r="A202" s="112" t="s">
        <v>4110</v>
      </c>
      <c r="B202" s="124">
        <v>0</v>
      </c>
      <c r="C202" s="124">
        <f t="shared" si="20"/>
        <v>0</v>
      </c>
      <c r="D202" s="124">
        <f t="shared" si="20"/>
        <v>0</v>
      </c>
      <c r="E202" s="124">
        <f t="shared" si="20"/>
        <v>0</v>
      </c>
      <c r="F202" s="124">
        <f t="shared" si="20"/>
        <v>0</v>
      </c>
      <c r="G202" s="124">
        <f t="shared" si="20"/>
        <v>0</v>
      </c>
      <c r="H202" s="124">
        <f t="shared" si="20"/>
        <v>0</v>
      </c>
      <c r="I202" s="124">
        <f t="shared" si="16"/>
        <v>0</v>
      </c>
      <c r="J202" s="122">
        <f t="shared" si="21"/>
        <v>0</v>
      </c>
      <c r="K202" s="122">
        <f t="shared" si="21"/>
        <v>0</v>
      </c>
      <c r="L202" s="122">
        <f t="shared" si="21"/>
        <v>0</v>
      </c>
      <c r="M202" s="122">
        <f t="shared" si="21"/>
        <v>0</v>
      </c>
      <c r="N202" s="122">
        <f t="shared" si="21"/>
        <v>0</v>
      </c>
    </row>
    <row r="203" spans="1:15" x14ac:dyDescent="0.35">
      <c r="A203" s="112" t="s">
        <v>4111</v>
      </c>
      <c r="B203" s="124">
        <v>0</v>
      </c>
      <c r="C203" s="124">
        <f t="shared" si="20"/>
        <v>0</v>
      </c>
      <c r="D203" s="124">
        <f t="shared" si="20"/>
        <v>0</v>
      </c>
      <c r="E203" s="124">
        <f t="shared" si="20"/>
        <v>0</v>
      </c>
      <c r="F203" s="124">
        <f t="shared" si="20"/>
        <v>0</v>
      </c>
      <c r="G203" s="124">
        <f t="shared" si="20"/>
        <v>0</v>
      </c>
      <c r="H203" s="124">
        <f t="shared" si="20"/>
        <v>0</v>
      </c>
      <c r="I203" s="124">
        <f t="shared" si="16"/>
        <v>0</v>
      </c>
      <c r="J203" s="122">
        <f t="shared" si="21"/>
        <v>0</v>
      </c>
      <c r="K203" s="122">
        <f t="shared" si="21"/>
        <v>0</v>
      </c>
      <c r="L203" s="122">
        <f t="shared" si="21"/>
        <v>0</v>
      </c>
      <c r="M203" s="122">
        <f t="shared" si="21"/>
        <v>0</v>
      </c>
      <c r="N203" s="122">
        <f t="shared" si="21"/>
        <v>0</v>
      </c>
    </row>
    <row r="204" spans="1:15" x14ac:dyDescent="0.35">
      <c r="A204" s="112" t="s">
        <v>4112</v>
      </c>
      <c r="B204" s="124">
        <v>0</v>
      </c>
      <c r="C204" s="124">
        <f t="shared" si="20"/>
        <v>0</v>
      </c>
      <c r="D204" s="124">
        <f t="shared" si="20"/>
        <v>0</v>
      </c>
      <c r="E204" s="124">
        <f t="shared" si="20"/>
        <v>0</v>
      </c>
      <c r="F204" s="124">
        <f t="shared" si="20"/>
        <v>0</v>
      </c>
      <c r="G204" s="124">
        <f t="shared" si="20"/>
        <v>0</v>
      </c>
      <c r="H204" s="124">
        <f t="shared" si="20"/>
        <v>0</v>
      </c>
      <c r="I204" s="124">
        <f t="shared" si="16"/>
        <v>0</v>
      </c>
      <c r="J204" s="122">
        <f t="shared" si="21"/>
        <v>0</v>
      </c>
      <c r="K204" s="122">
        <f t="shared" si="21"/>
        <v>0</v>
      </c>
      <c r="L204" s="122">
        <f t="shared" si="21"/>
        <v>0</v>
      </c>
      <c r="M204" s="122">
        <f t="shared" si="21"/>
        <v>0</v>
      </c>
      <c r="N204" s="122">
        <f t="shared" si="21"/>
        <v>0</v>
      </c>
    </row>
    <row r="205" spans="1:15" x14ac:dyDescent="0.35">
      <c r="A205" s="112" t="s">
        <v>4113</v>
      </c>
      <c r="B205" s="125">
        <f>I205</f>
        <v>0.14643847463366214</v>
      </c>
      <c r="C205" s="125">
        <f t="shared" si="20"/>
        <v>0.14643847463366214</v>
      </c>
      <c r="D205" s="125">
        <f t="shared" si="20"/>
        <v>0.14643847463366214</v>
      </c>
      <c r="E205" s="125">
        <f t="shared" si="20"/>
        <v>0.14643847463366214</v>
      </c>
      <c r="F205" s="125">
        <f t="shared" si="20"/>
        <v>0.14643847463366214</v>
      </c>
      <c r="G205" s="125">
        <f t="shared" si="20"/>
        <v>0.14643847463366214</v>
      </c>
      <c r="H205" s="125">
        <f t="shared" si="20"/>
        <v>0.14643847463366214</v>
      </c>
      <c r="I205" s="125">
        <f t="shared" si="16"/>
        <v>0.14643847463366214</v>
      </c>
      <c r="J205" s="122">
        <f t="shared" si="21"/>
        <v>0.14643847463366214</v>
      </c>
      <c r="K205" s="122">
        <f t="shared" si="21"/>
        <v>0.14643847463366214</v>
      </c>
      <c r="L205" s="122">
        <f t="shared" si="21"/>
        <v>0.14643847463366214</v>
      </c>
      <c r="M205" s="122">
        <f t="shared" si="21"/>
        <v>0.14643847463366214</v>
      </c>
      <c r="N205" s="122">
        <f t="shared" si="21"/>
        <v>0.14643847463366214</v>
      </c>
      <c r="O205" s="98" t="s">
        <v>4129</v>
      </c>
    </row>
    <row r="206" spans="1:15" x14ac:dyDescent="0.35">
      <c r="A206" s="112" t="s">
        <v>4114</v>
      </c>
      <c r="B206" s="124">
        <v>0</v>
      </c>
      <c r="C206" s="124">
        <f t="shared" si="20"/>
        <v>0</v>
      </c>
      <c r="D206" s="124">
        <f t="shared" si="20"/>
        <v>0</v>
      </c>
      <c r="E206" s="124">
        <f t="shared" si="20"/>
        <v>0</v>
      </c>
      <c r="F206" s="124">
        <f t="shared" si="20"/>
        <v>0</v>
      </c>
      <c r="G206" s="124">
        <f t="shared" si="20"/>
        <v>0</v>
      </c>
      <c r="H206" s="124">
        <f t="shared" si="20"/>
        <v>0</v>
      </c>
      <c r="I206" s="124">
        <f t="shared" si="16"/>
        <v>0</v>
      </c>
      <c r="J206" s="122">
        <f t="shared" si="21"/>
        <v>0</v>
      </c>
      <c r="K206" s="122">
        <f t="shared" si="21"/>
        <v>0</v>
      </c>
      <c r="L206" s="122">
        <f t="shared" si="21"/>
        <v>0</v>
      </c>
      <c r="M206" s="122">
        <f t="shared" si="21"/>
        <v>0</v>
      </c>
      <c r="N206" s="122">
        <f t="shared" si="21"/>
        <v>0</v>
      </c>
    </row>
    <row r="207" spans="1:15" x14ac:dyDescent="0.35">
      <c r="A207" s="112" t="s">
        <v>4115</v>
      </c>
      <c r="B207" s="124">
        <v>0</v>
      </c>
      <c r="C207" s="124">
        <f t="shared" si="20"/>
        <v>0</v>
      </c>
      <c r="D207" s="124">
        <f t="shared" si="20"/>
        <v>0</v>
      </c>
      <c r="E207" s="124">
        <f t="shared" si="20"/>
        <v>0</v>
      </c>
      <c r="F207" s="124">
        <f t="shared" si="20"/>
        <v>0</v>
      </c>
      <c r="G207" s="124">
        <f t="shared" si="20"/>
        <v>0</v>
      </c>
      <c r="H207" s="124">
        <f t="shared" si="20"/>
        <v>0</v>
      </c>
      <c r="I207" s="124">
        <f t="shared" si="16"/>
        <v>0</v>
      </c>
      <c r="J207" s="122">
        <f t="shared" si="21"/>
        <v>0</v>
      </c>
      <c r="K207" s="122">
        <f t="shared" si="21"/>
        <v>0</v>
      </c>
      <c r="L207" s="122">
        <f t="shared" si="21"/>
        <v>0</v>
      </c>
      <c r="M207" s="122">
        <f t="shared" si="21"/>
        <v>0</v>
      </c>
      <c r="N207" s="122">
        <f t="shared" si="21"/>
        <v>0</v>
      </c>
    </row>
    <row r="209" spans="1:32" x14ac:dyDescent="0.35">
      <c r="A209" s="97" t="s">
        <v>4130</v>
      </c>
    </row>
    <row r="210" spans="1:32" x14ac:dyDescent="0.35">
      <c r="A210" s="99" t="s">
        <v>4131</v>
      </c>
    </row>
    <row r="211" spans="1:32" x14ac:dyDescent="0.35">
      <c r="A211" s="99" t="s">
        <v>4132</v>
      </c>
    </row>
    <row r="212" spans="1:32" s="97" customFormat="1" x14ac:dyDescent="0.35">
      <c r="A212" s="97" t="s">
        <v>4048</v>
      </c>
      <c r="B212" s="97">
        <v>2020</v>
      </c>
      <c r="C212" s="97">
        <v>2021</v>
      </c>
      <c r="D212" s="97">
        <v>2022</v>
      </c>
      <c r="E212" s="97">
        <v>2023</v>
      </c>
      <c r="F212" s="97">
        <v>2024</v>
      </c>
      <c r="G212" s="97">
        <v>2025</v>
      </c>
      <c r="H212" s="97">
        <v>2026</v>
      </c>
      <c r="I212" s="97">
        <v>2027</v>
      </c>
      <c r="J212" s="97">
        <v>2028</v>
      </c>
      <c r="K212" s="97">
        <v>2029</v>
      </c>
      <c r="L212" s="97">
        <v>2030</v>
      </c>
      <c r="M212" s="97">
        <v>2031</v>
      </c>
      <c r="N212" s="97">
        <v>2032</v>
      </c>
      <c r="O212" s="97">
        <v>2033</v>
      </c>
      <c r="P212" s="97">
        <v>2034</v>
      </c>
      <c r="Q212" s="97">
        <v>2035</v>
      </c>
    </row>
    <row r="213" spans="1:32" x14ac:dyDescent="0.35">
      <c r="A213" s="97" t="s">
        <v>4133</v>
      </c>
      <c r="B213" s="103"/>
      <c r="C213" s="103"/>
      <c r="D213" s="103">
        <f>SUMPRODUCT(D41:D64,B$156:B$179)</f>
        <v>45427.325443424619</v>
      </c>
      <c r="E213" s="103">
        <f t="shared" ref="E213:Q213" si="22">SUMPRODUCT(E41:E64,B$156:B$179)</f>
        <v>43061.681823371029</v>
      </c>
      <c r="F213" s="103">
        <f t="shared" si="22"/>
        <v>41386.120232925365</v>
      </c>
      <c r="G213" s="103">
        <f>SUMPRODUCT(G41:G64,D$156:D$179)</f>
        <v>39920.004984259882</v>
      </c>
      <c r="H213" s="103">
        <f t="shared" si="22"/>
        <v>38611.244518004096</v>
      </c>
      <c r="I213" s="103">
        <f t="shared" si="22"/>
        <v>37423.7875428193</v>
      </c>
      <c r="J213" s="103">
        <f t="shared" si="22"/>
        <v>36380.969541362894</v>
      </c>
      <c r="K213" s="103">
        <f t="shared" si="22"/>
        <v>35458.484876324532</v>
      </c>
      <c r="L213" s="103">
        <f t="shared" si="22"/>
        <v>34747.085424210192</v>
      </c>
      <c r="M213" s="103">
        <f t="shared" si="22"/>
        <v>34165.909159196039</v>
      </c>
      <c r="N213" s="103">
        <f t="shared" si="22"/>
        <v>33732.251635191729</v>
      </c>
      <c r="O213" s="103">
        <f t="shared" si="22"/>
        <v>33400.576651574949</v>
      </c>
      <c r="P213" s="103">
        <f t="shared" si="22"/>
        <v>33143.349331133686</v>
      </c>
      <c r="Q213" s="103">
        <f t="shared" si="22"/>
        <v>32954.060064883153</v>
      </c>
      <c r="R213" s="103"/>
      <c r="S213" s="103"/>
      <c r="T213" s="103"/>
      <c r="U213" s="103"/>
      <c r="V213" s="103"/>
      <c r="W213" s="103"/>
      <c r="X213" s="103"/>
      <c r="Y213" s="103"/>
      <c r="Z213" s="103"/>
      <c r="AA213" s="103"/>
      <c r="AB213" s="103"/>
      <c r="AC213" s="103"/>
      <c r="AD213" s="103"/>
      <c r="AE213" s="103"/>
      <c r="AF213" s="103"/>
    </row>
    <row r="214" spans="1:32" x14ac:dyDescent="0.35">
      <c r="A214" s="97" t="s">
        <v>4134</v>
      </c>
      <c r="B214" s="103"/>
      <c r="C214" s="103"/>
      <c r="D214" s="103">
        <f>SUMPRODUCT(D34:D37,$B$94:$B$97)</f>
        <v>36360.422829860981</v>
      </c>
      <c r="E214" s="103">
        <f>SUMPRODUCT(E34:E37,$B$94:$B$97)</f>
        <v>36479.659753997897</v>
      </c>
      <c r="F214" s="103">
        <f>SUMPRODUCT(F34:F37,$B$94:$B$97)</f>
        <v>36600.164055072019</v>
      </c>
      <c r="G214" s="103">
        <f>SUMPRODUCT(G34:G37,$B$94:$B$97)</f>
        <v>36721.94925844828</v>
      </c>
      <c r="H214" s="103">
        <f t="shared" ref="H214:Q214" si="23">SUMPRODUCT(H34:H37,$B$94:$B$97)</f>
        <v>36845.029034411804</v>
      </c>
      <c r="I214" s="103">
        <f t="shared" si="23"/>
        <v>36969.417199726762</v>
      </c>
      <c r="J214" s="103">
        <f t="shared" si="23"/>
        <v>37095.127719212207</v>
      </c>
      <c r="K214" s="103">
        <f t="shared" si="23"/>
        <v>37222.174707334823</v>
      </c>
      <c r="L214" s="103">
        <f t="shared" si="23"/>
        <v>37350.572429818945</v>
      </c>
      <c r="M214" s="103">
        <f t="shared" si="23"/>
        <v>37480.335305273926</v>
      </c>
      <c r="N214" s="103">
        <f t="shared" si="23"/>
        <v>37611.477906839093</v>
      </c>
      <c r="O214" s="103">
        <f t="shared" si="23"/>
        <v>37744.014963846486</v>
      </c>
      <c r="P214" s="103">
        <f t="shared" si="23"/>
        <v>37877.961363501563</v>
      </c>
      <c r="Q214" s="103">
        <f t="shared" si="23"/>
        <v>38013.332152581977</v>
      </c>
      <c r="R214" s="103"/>
      <c r="S214" s="103"/>
      <c r="T214" s="103"/>
      <c r="U214" s="103"/>
      <c r="V214" s="103"/>
      <c r="W214" s="103"/>
      <c r="X214" s="103"/>
      <c r="Y214" s="103"/>
      <c r="Z214" s="103"/>
      <c r="AA214" s="103"/>
      <c r="AB214" s="103"/>
      <c r="AC214" s="103"/>
      <c r="AD214" s="103"/>
      <c r="AE214" s="103"/>
      <c r="AF214" s="103"/>
    </row>
    <row r="215" spans="1:32" x14ac:dyDescent="0.35">
      <c r="A215" s="97" t="s">
        <v>4135</v>
      </c>
      <c r="B215" s="103"/>
      <c r="C215" s="103"/>
      <c r="D215" s="103">
        <f>SUMPRODUCT(D68:D91,$B184:$B207)</f>
        <v>43569.480020804542</v>
      </c>
      <c r="E215" s="103">
        <f t="shared" ref="E215:Q215" si="24">SUMPRODUCT(E68:E91,B$184:B$207)</f>
        <v>42905.000234243271</v>
      </c>
      <c r="F215" s="103">
        <f t="shared" si="24"/>
        <v>42603.736373945452</v>
      </c>
      <c r="G215" s="103">
        <f t="shared" si="24"/>
        <v>42344.738873989627</v>
      </c>
      <c r="H215" s="103">
        <f t="shared" si="24"/>
        <v>42119.001308394741</v>
      </c>
      <c r="I215" s="103">
        <f t="shared" si="24"/>
        <v>41917.916998222208</v>
      </c>
      <c r="J215" s="103">
        <f t="shared" si="24"/>
        <v>41760.552870786196</v>
      </c>
      <c r="K215" s="103">
        <f t="shared" si="24"/>
        <v>41623.466803676696</v>
      </c>
      <c r="L215" s="103">
        <f t="shared" si="24"/>
        <v>41524.312212592129</v>
      </c>
      <c r="M215" s="103">
        <f t="shared" si="24"/>
        <v>41409.402193612215</v>
      </c>
      <c r="N215" s="103">
        <f t="shared" si="24"/>
        <v>41342.042978212594</v>
      </c>
      <c r="O215" s="103">
        <f t="shared" si="24"/>
        <v>41308.624830575456</v>
      </c>
      <c r="P215" s="103">
        <f t="shared" si="24"/>
        <v>41306.350199118424</v>
      </c>
      <c r="Q215" s="103">
        <f t="shared" si="24"/>
        <v>41333.117273094329</v>
      </c>
    </row>
    <row r="218" spans="1:32" x14ac:dyDescent="0.35">
      <c r="A218" s="99" t="s">
        <v>4136</v>
      </c>
    </row>
    <row r="220" spans="1:32" s="97" customFormat="1" x14ac:dyDescent="0.35">
      <c r="A220" s="97" t="s">
        <v>4048</v>
      </c>
      <c r="B220" s="97">
        <v>2020</v>
      </c>
      <c r="C220" s="97">
        <v>2021</v>
      </c>
      <c r="D220" s="97">
        <v>2022</v>
      </c>
      <c r="E220" s="97">
        <v>2023</v>
      </c>
      <c r="F220" s="97">
        <v>2024</v>
      </c>
      <c r="G220" s="97">
        <v>2025</v>
      </c>
      <c r="H220" s="97">
        <v>2026</v>
      </c>
      <c r="I220" s="97">
        <v>2027</v>
      </c>
      <c r="J220" s="97">
        <v>2028</v>
      </c>
      <c r="K220" s="97">
        <v>2029</v>
      </c>
      <c r="L220" s="97">
        <v>2030</v>
      </c>
      <c r="M220" s="97">
        <v>2031</v>
      </c>
      <c r="N220" s="97">
        <v>2032</v>
      </c>
      <c r="O220" s="97">
        <v>2033</v>
      </c>
      <c r="P220" s="97">
        <v>2034</v>
      </c>
      <c r="Q220" s="97">
        <v>2035</v>
      </c>
    </row>
    <row r="221" spans="1:32" x14ac:dyDescent="0.35">
      <c r="A221" s="97" t="s">
        <v>4133</v>
      </c>
      <c r="B221" s="103">
        <f>B213</f>
        <v>0</v>
      </c>
      <c r="C221" s="103">
        <f t="shared" ref="C221:Q221" si="25">C213</f>
        <v>0</v>
      </c>
      <c r="D221" s="103">
        <f>D213</f>
        <v>45427.325443424619</v>
      </c>
      <c r="E221" s="103">
        <f t="shared" si="25"/>
        <v>43061.681823371029</v>
      </c>
      <c r="F221" s="103">
        <f t="shared" si="25"/>
        <v>41386.120232925365</v>
      </c>
      <c r="G221" s="103">
        <f>G213</f>
        <v>39920.004984259882</v>
      </c>
      <c r="H221" s="103">
        <f t="shared" si="25"/>
        <v>38611.244518004096</v>
      </c>
      <c r="I221" s="103">
        <f t="shared" si="25"/>
        <v>37423.7875428193</v>
      </c>
      <c r="J221" s="103">
        <f t="shared" si="25"/>
        <v>36380.969541362894</v>
      </c>
      <c r="K221" s="103">
        <f t="shared" si="25"/>
        <v>35458.484876324532</v>
      </c>
      <c r="L221" s="103">
        <f t="shared" si="25"/>
        <v>34747.085424210192</v>
      </c>
      <c r="M221" s="103">
        <f t="shared" si="25"/>
        <v>34165.909159196039</v>
      </c>
      <c r="N221" s="103">
        <f t="shared" si="25"/>
        <v>33732.251635191729</v>
      </c>
      <c r="O221" s="103">
        <f t="shared" si="25"/>
        <v>33400.576651574949</v>
      </c>
      <c r="P221" s="103">
        <f t="shared" si="25"/>
        <v>33143.349331133686</v>
      </c>
      <c r="Q221" s="103">
        <f t="shared" si="25"/>
        <v>32954.060064883153</v>
      </c>
      <c r="R221" s="103"/>
      <c r="S221" s="103"/>
      <c r="T221" s="103"/>
      <c r="U221" s="103"/>
      <c r="V221" s="103"/>
      <c r="W221" s="103"/>
      <c r="X221" s="103"/>
      <c r="Y221" s="103"/>
      <c r="Z221" s="103"/>
      <c r="AA221" s="103"/>
      <c r="AB221" s="103"/>
      <c r="AC221" s="103"/>
      <c r="AD221" s="103"/>
      <c r="AE221" s="103"/>
      <c r="AF221" s="103"/>
    </row>
    <row r="222" spans="1:32" x14ac:dyDescent="0.35">
      <c r="A222" s="97" t="s">
        <v>4137</v>
      </c>
      <c r="B222" s="103">
        <f t="shared" ref="B222:Q222" si="26">B223*(B20/B21)</f>
        <v>0</v>
      </c>
      <c r="C222" s="103">
        <f t="shared" si="26"/>
        <v>0</v>
      </c>
      <c r="D222" s="103">
        <f t="shared" si="26"/>
        <v>42616.455111594762</v>
      </c>
      <c r="E222" s="103">
        <f t="shared" si="26"/>
        <v>42805.820425122591</v>
      </c>
      <c r="F222" s="103">
        <f t="shared" si="26"/>
        <v>42876.62889730098</v>
      </c>
      <c r="G222" s="103">
        <f t="shared" si="26"/>
        <v>43017.899843977342</v>
      </c>
      <c r="H222" s="103">
        <f t="shared" si="26"/>
        <v>43258.789067689271</v>
      </c>
      <c r="I222" s="103">
        <f t="shared" si="26"/>
        <v>43528.301933573246</v>
      </c>
      <c r="J222" s="103">
        <f t="shared" si="26"/>
        <v>43765.412362988689</v>
      </c>
      <c r="K222" s="103">
        <f t="shared" si="26"/>
        <v>44023.094262515129</v>
      </c>
      <c r="L222" s="103">
        <f t="shared" si="26"/>
        <v>44324.977684582445</v>
      </c>
      <c r="M222" s="103">
        <f t="shared" si="26"/>
        <v>44606.65587464362</v>
      </c>
      <c r="N222" s="103">
        <f t="shared" si="26"/>
        <v>44892.402639357198</v>
      </c>
      <c r="O222" s="103">
        <f t="shared" si="26"/>
        <v>45169.836587127807</v>
      </c>
      <c r="P222" s="103">
        <f t="shared" si="26"/>
        <v>45455.674264812318</v>
      </c>
      <c r="Q222" s="103">
        <f t="shared" si="26"/>
        <v>45713.911353030366</v>
      </c>
      <c r="R222" s="103"/>
      <c r="S222" s="103"/>
      <c r="T222" s="103"/>
      <c r="U222" s="103"/>
      <c r="V222" s="103"/>
      <c r="W222" s="103"/>
      <c r="X222" s="103"/>
      <c r="Y222" s="103"/>
      <c r="Z222" s="103"/>
      <c r="AA222" s="103"/>
      <c r="AB222" s="103"/>
      <c r="AC222" s="103"/>
      <c r="AD222" s="103"/>
      <c r="AE222" s="103"/>
      <c r="AF222" s="103"/>
    </row>
    <row r="223" spans="1:32" x14ac:dyDescent="0.35">
      <c r="A223" s="97" t="s">
        <v>4134</v>
      </c>
      <c r="B223" s="103">
        <f>B214</f>
        <v>0</v>
      </c>
      <c r="C223" s="103">
        <f t="shared" ref="C223:Q223" si="27">C214</f>
        <v>0</v>
      </c>
      <c r="D223" s="103">
        <f>D214</f>
        <v>36360.422829860981</v>
      </c>
      <c r="E223" s="103">
        <f t="shared" si="27"/>
        <v>36479.659753997897</v>
      </c>
      <c r="F223" s="103">
        <f t="shared" si="27"/>
        <v>36600.164055072019</v>
      </c>
      <c r="G223" s="103">
        <f>G214</f>
        <v>36721.94925844828</v>
      </c>
      <c r="H223" s="103">
        <f t="shared" si="27"/>
        <v>36845.029034411804</v>
      </c>
      <c r="I223" s="103">
        <f t="shared" si="27"/>
        <v>36969.417199726762</v>
      </c>
      <c r="J223" s="103">
        <f t="shared" si="27"/>
        <v>37095.127719212207</v>
      </c>
      <c r="K223" s="103">
        <f t="shared" si="27"/>
        <v>37222.174707334823</v>
      </c>
      <c r="L223" s="103">
        <f t="shared" si="27"/>
        <v>37350.572429818945</v>
      </c>
      <c r="M223" s="103">
        <f t="shared" si="27"/>
        <v>37480.335305273926</v>
      </c>
      <c r="N223" s="103">
        <f t="shared" si="27"/>
        <v>37611.477906839093</v>
      </c>
      <c r="O223" s="103">
        <f t="shared" si="27"/>
        <v>37744.014963846486</v>
      </c>
      <c r="P223" s="103">
        <f t="shared" si="27"/>
        <v>37877.961363501563</v>
      </c>
      <c r="Q223" s="103">
        <f t="shared" si="27"/>
        <v>38013.332152581977</v>
      </c>
      <c r="R223" s="103"/>
      <c r="S223" s="103"/>
      <c r="T223" s="103"/>
      <c r="U223" s="103"/>
      <c r="V223" s="103"/>
      <c r="W223" s="103"/>
      <c r="X223" s="103"/>
      <c r="Y223" s="103"/>
      <c r="Z223" s="103"/>
      <c r="AA223" s="103"/>
      <c r="AB223" s="103"/>
      <c r="AC223" s="103"/>
      <c r="AD223" s="103"/>
      <c r="AE223" s="103"/>
      <c r="AF223" s="103"/>
    </row>
    <row r="224" spans="1:32" x14ac:dyDescent="0.35">
      <c r="A224" s="97" t="s">
        <v>4138</v>
      </c>
      <c r="B224" s="103">
        <f t="shared" ref="B224:Q224" si="28">B223*(B22/B21)</f>
        <v>0</v>
      </c>
      <c r="C224" s="103">
        <f t="shared" si="28"/>
        <v>0</v>
      </c>
      <c r="D224" s="103">
        <f t="shared" si="28"/>
        <v>40273.0622974656</v>
      </c>
      <c r="E224" s="103">
        <f t="shared" si="28"/>
        <v>40383.134330030589</v>
      </c>
      <c r="F224" s="103">
        <f t="shared" si="28"/>
        <v>40491.827068522711</v>
      </c>
      <c r="G224" s="103">
        <f t="shared" si="28"/>
        <v>40590.336588298029</v>
      </c>
      <c r="H224" s="103">
        <f t="shared" si="28"/>
        <v>40663.238610979148</v>
      </c>
      <c r="I224" s="103">
        <f t="shared" si="28"/>
        <v>40746.130704017538</v>
      </c>
      <c r="J224" s="103">
        <f t="shared" si="28"/>
        <v>40842.309344464913</v>
      </c>
      <c r="K224" s="103">
        <f t="shared" si="28"/>
        <v>40934.406194087671</v>
      </c>
      <c r="L224" s="103">
        <f t="shared" si="28"/>
        <v>41019.472989689522</v>
      </c>
      <c r="M224" s="103">
        <f t="shared" si="28"/>
        <v>41108.896106491826</v>
      </c>
      <c r="N224" s="103">
        <f t="shared" si="28"/>
        <v>41202.776472653488</v>
      </c>
      <c r="O224" s="103">
        <f t="shared" si="28"/>
        <v>41299.678604576955</v>
      </c>
      <c r="P224" s="103">
        <f t="shared" si="28"/>
        <v>41407.629872880767</v>
      </c>
      <c r="Q224" s="103">
        <f t="shared" si="28"/>
        <v>41526.603160648956</v>
      </c>
      <c r="R224" s="103"/>
      <c r="S224" s="103"/>
      <c r="T224" s="103"/>
      <c r="U224" s="103"/>
      <c r="V224" s="103"/>
      <c r="W224" s="103"/>
      <c r="X224" s="103"/>
      <c r="Y224" s="103"/>
      <c r="Z224" s="103"/>
      <c r="AA224" s="103"/>
      <c r="AB224" s="103"/>
      <c r="AC224" s="103"/>
      <c r="AD224" s="103"/>
      <c r="AE224" s="103"/>
      <c r="AF224" s="103"/>
    </row>
    <row r="225" spans="1:32" x14ac:dyDescent="0.35">
      <c r="A225" s="97" t="s">
        <v>4135</v>
      </c>
      <c r="B225" s="103">
        <f>B215</f>
        <v>0</v>
      </c>
      <c r="C225" s="103">
        <f t="shared" ref="C225:Q225" si="29">C215</f>
        <v>0</v>
      </c>
      <c r="D225" s="103">
        <f t="shared" si="29"/>
        <v>43569.480020804542</v>
      </c>
      <c r="E225" s="103">
        <f t="shared" si="29"/>
        <v>42905.000234243271</v>
      </c>
      <c r="F225" s="103">
        <f t="shared" si="29"/>
        <v>42603.736373945452</v>
      </c>
      <c r="G225" s="103">
        <f t="shared" si="29"/>
        <v>42344.738873989627</v>
      </c>
      <c r="H225" s="103">
        <f t="shared" si="29"/>
        <v>42119.001308394741</v>
      </c>
      <c r="I225" s="103">
        <f t="shared" si="29"/>
        <v>41917.916998222208</v>
      </c>
      <c r="J225" s="103">
        <f t="shared" si="29"/>
        <v>41760.552870786196</v>
      </c>
      <c r="K225" s="103">
        <f t="shared" si="29"/>
        <v>41623.466803676696</v>
      </c>
      <c r="L225" s="103">
        <f t="shared" si="29"/>
        <v>41524.312212592129</v>
      </c>
      <c r="M225" s="103">
        <f t="shared" si="29"/>
        <v>41409.402193612215</v>
      </c>
      <c r="N225" s="103">
        <f t="shared" si="29"/>
        <v>41342.042978212594</v>
      </c>
      <c r="O225" s="103">
        <f t="shared" si="29"/>
        <v>41308.624830575456</v>
      </c>
      <c r="P225" s="103">
        <f t="shared" si="29"/>
        <v>41306.350199118424</v>
      </c>
      <c r="Q225" s="103">
        <f t="shared" si="29"/>
        <v>41333.117273094329</v>
      </c>
      <c r="R225" s="103"/>
      <c r="S225" s="103"/>
      <c r="T225" s="103"/>
      <c r="U225" s="103"/>
      <c r="V225" s="103"/>
      <c r="W225" s="103"/>
      <c r="X225" s="103"/>
      <c r="Y225" s="103"/>
      <c r="Z225" s="103"/>
      <c r="AA225" s="103"/>
      <c r="AB225" s="103"/>
      <c r="AC225" s="103"/>
      <c r="AD225" s="103"/>
      <c r="AE225" s="103"/>
      <c r="AF225" s="103"/>
    </row>
    <row r="226" spans="1:32" x14ac:dyDescent="0.35">
      <c r="A226" s="97" t="s">
        <v>4139</v>
      </c>
      <c r="B226" s="103">
        <f t="shared" ref="B226:Q226" si="30">B223*(B24/B21)</f>
        <v>0</v>
      </c>
      <c r="C226" s="103">
        <f t="shared" si="30"/>
        <v>0</v>
      </c>
      <c r="D226" s="103">
        <f t="shared" si="30"/>
        <v>42367.331384707708</v>
      </c>
      <c r="E226" s="103">
        <f t="shared" si="30"/>
        <v>42364.487387665751</v>
      </c>
      <c r="F226" s="103">
        <f t="shared" si="30"/>
        <v>42362.373427666425</v>
      </c>
      <c r="G226" s="103">
        <f t="shared" si="30"/>
        <v>42408.987023538029</v>
      </c>
      <c r="H226" s="103">
        <f t="shared" si="30"/>
        <v>42572.34339926282</v>
      </c>
      <c r="I226" s="103">
        <f t="shared" si="30"/>
        <v>42741.004207356898</v>
      </c>
      <c r="J226" s="103">
        <f t="shared" si="30"/>
        <v>42848.610424982224</v>
      </c>
      <c r="K226" s="103">
        <f t="shared" si="30"/>
        <v>43000.111484964538</v>
      </c>
      <c r="L226" s="103">
        <f t="shared" si="30"/>
        <v>43198.683449219003</v>
      </c>
      <c r="M226" s="103">
        <f t="shared" si="30"/>
        <v>43375.724724182182</v>
      </c>
      <c r="N226" s="103">
        <f t="shared" si="30"/>
        <v>43545.080393838172</v>
      </c>
      <c r="O226" s="103">
        <f t="shared" si="30"/>
        <v>43724.101403834109</v>
      </c>
      <c r="P226" s="103">
        <f t="shared" si="30"/>
        <v>43948.849824393088</v>
      </c>
      <c r="Q226" s="103">
        <f t="shared" si="30"/>
        <v>44161.260786355197</v>
      </c>
      <c r="R226" s="103"/>
      <c r="S226" s="103"/>
      <c r="T226" s="103"/>
      <c r="U226" s="103"/>
      <c r="V226" s="103"/>
      <c r="W226" s="103"/>
      <c r="X226" s="103"/>
      <c r="Y226" s="103"/>
      <c r="Z226" s="103"/>
      <c r="AA226" s="103"/>
      <c r="AB226" s="103"/>
      <c r="AC226" s="103"/>
      <c r="AD226" s="103"/>
      <c r="AE226" s="103"/>
      <c r="AF226" s="103"/>
    </row>
    <row r="227" spans="1:32" x14ac:dyDescent="0.35">
      <c r="A227" s="97" t="s">
        <v>4140</v>
      </c>
      <c r="B227" s="103">
        <f t="shared" ref="B227:Q227" si="31">B223*(B25/B21)</f>
        <v>0</v>
      </c>
      <c r="C227" s="103">
        <f t="shared" si="31"/>
        <v>0</v>
      </c>
      <c r="D227" s="103">
        <f t="shared" si="31"/>
        <v>74011.865347188039</v>
      </c>
      <c r="E227" s="103">
        <f t="shared" si="31"/>
        <v>72397.200586603401</v>
      </c>
      <c r="F227" s="103">
        <f t="shared" si="31"/>
        <v>70741.399366823855</v>
      </c>
      <c r="G227" s="103">
        <f t="shared" si="31"/>
        <v>69091.38505466716</v>
      </c>
      <c r="H227" s="103">
        <f t="shared" si="31"/>
        <v>67742.017908232781</v>
      </c>
      <c r="I227" s="103">
        <f t="shared" si="31"/>
        <v>66658.646013500009</v>
      </c>
      <c r="J227" s="103">
        <f t="shared" si="31"/>
        <v>65573.939879461017</v>
      </c>
      <c r="K227" s="103">
        <f t="shared" si="31"/>
        <v>64590.737779829258</v>
      </c>
      <c r="L227" s="103">
        <f t="shared" si="31"/>
        <v>63732.879281129564</v>
      </c>
      <c r="M227" s="103">
        <f t="shared" si="31"/>
        <v>62894.275310199177</v>
      </c>
      <c r="N227" s="103">
        <f t="shared" si="31"/>
        <v>62078.662594796224</v>
      </c>
      <c r="O227" s="103">
        <f t="shared" si="31"/>
        <v>61313.488305124214</v>
      </c>
      <c r="P227" s="103">
        <f t="shared" si="31"/>
        <v>60653.512639642657</v>
      </c>
      <c r="Q227" s="103">
        <f t="shared" si="31"/>
        <v>60010.594788752256</v>
      </c>
      <c r="R227" s="103"/>
      <c r="S227" s="103"/>
      <c r="T227" s="103"/>
      <c r="U227" s="103"/>
      <c r="V227" s="103"/>
      <c r="W227" s="103"/>
      <c r="X227" s="103"/>
      <c r="Y227" s="103"/>
      <c r="Z227" s="103"/>
      <c r="AA227" s="103"/>
      <c r="AB227" s="103"/>
      <c r="AC227" s="103"/>
      <c r="AD227" s="103"/>
      <c r="AE227" s="103"/>
      <c r="AF227" s="103"/>
    </row>
    <row r="229" spans="1:32" x14ac:dyDescent="0.35">
      <c r="A229" s="126" t="s">
        <v>4141</v>
      </c>
    </row>
    <row r="230" spans="1:32" x14ac:dyDescent="0.35">
      <c r="A230" s="99" t="s">
        <v>4142</v>
      </c>
    </row>
    <row r="231" spans="1:32" x14ac:dyDescent="0.35">
      <c r="A231" s="99" t="s">
        <v>4143</v>
      </c>
    </row>
    <row r="232" spans="1:32" x14ac:dyDescent="0.35">
      <c r="A232" s="99" t="s">
        <v>4144</v>
      </c>
    </row>
    <row r="233" spans="1:32" x14ac:dyDescent="0.35">
      <c r="A233" s="99" t="s">
        <v>4145</v>
      </c>
    </row>
    <row r="234" spans="1:32" x14ac:dyDescent="0.35">
      <c r="A234" s="99" t="s">
        <v>4146</v>
      </c>
    </row>
    <row r="235" spans="1:32" x14ac:dyDescent="0.35">
      <c r="A235" s="97" t="s">
        <v>4147</v>
      </c>
      <c r="B235" s="98">
        <v>0.88711067149387013</v>
      </c>
      <c r="C235" s="98" t="s">
        <v>4148</v>
      </c>
    </row>
    <row r="237" spans="1:32" x14ac:dyDescent="0.35">
      <c r="A237" s="126" t="s">
        <v>4149</v>
      </c>
      <c r="B237" s="126"/>
      <c r="C237" s="126"/>
      <c r="D237" s="126"/>
      <c r="E237" s="126"/>
      <c r="F237" s="126"/>
      <c r="G237" s="126"/>
      <c r="H237" s="126"/>
      <c r="I237" s="126"/>
      <c r="J237" s="126"/>
      <c r="K237" s="126"/>
      <c r="L237" s="126"/>
      <c r="M237" s="126"/>
      <c r="N237" s="126"/>
    </row>
    <row r="238" spans="1:32" x14ac:dyDescent="0.35">
      <c r="B238" s="97">
        <v>2023</v>
      </c>
      <c r="C238" s="97">
        <v>2024</v>
      </c>
      <c r="D238" s="97">
        <v>2025</v>
      </c>
      <c r="E238" s="97">
        <v>2026</v>
      </c>
      <c r="F238" s="97">
        <v>2027</v>
      </c>
      <c r="G238" s="97">
        <v>2028</v>
      </c>
      <c r="H238" s="97">
        <v>2029</v>
      </c>
      <c r="I238" s="97">
        <v>2030</v>
      </c>
      <c r="J238" s="97">
        <v>2031</v>
      </c>
      <c r="K238" s="97">
        <v>2032</v>
      </c>
      <c r="L238" s="97">
        <v>2033</v>
      </c>
      <c r="M238" s="97">
        <v>2034</v>
      </c>
      <c r="N238" s="97">
        <v>2035</v>
      </c>
    </row>
    <row r="239" spans="1:32" x14ac:dyDescent="0.35">
      <c r="A239" s="97" t="s">
        <v>4150</v>
      </c>
      <c r="B239" s="98">
        <f>SUMPRODUCT('[1]PV Discounted Annual Costs'!$H$8:$H$31,'[1]PV Discounted Annual Costs'!$B$71:$B$94)</f>
        <v>89.194162313237882</v>
      </c>
      <c r="C239" s="98">
        <f>($I$239-$B$239)/($I$238-$B$238)+B239</f>
        <v>87.176489081747505</v>
      </c>
      <c r="D239" s="98">
        <f t="shared" ref="D239:H239" si="32">($I$239-$B$239)/($I$238-$B$238)+C239</f>
        <v>85.158815850257128</v>
      </c>
      <c r="E239" s="98">
        <f t="shared" si="32"/>
        <v>83.14114261876675</v>
      </c>
      <c r="F239" s="98">
        <f t="shared" si="32"/>
        <v>81.123469387276373</v>
      </c>
      <c r="G239" s="98">
        <f t="shared" si="32"/>
        <v>79.105796155785995</v>
      </c>
      <c r="H239" s="98">
        <f t="shared" si="32"/>
        <v>77.088122924295618</v>
      </c>
      <c r="I239" s="98">
        <f>SUMPRODUCT('[1]PV Discounted Annual Costs'!$I$8:$I$31,'[1]PV Discounted Annual Costs'!$I$71:$I$94)</f>
        <v>75.070449692805283</v>
      </c>
      <c r="J239" s="98">
        <f>($N$239-$I$239)/($N$238-$I$238)+I239</f>
        <v>74.688318500623538</v>
      </c>
      <c r="K239" s="98">
        <f t="shared" ref="K239:M239" si="33">($N$239-$I$239)/($N$238-$I$238)+J239</f>
        <v>74.306187308441793</v>
      </c>
      <c r="L239" s="98">
        <f t="shared" si="33"/>
        <v>73.924056116260047</v>
      </c>
      <c r="M239" s="98">
        <f t="shared" si="33"/>
        <v>73.541924924078302</v>
      </c>
      <c r="N239" s="98">
        <f>SUMPRODUCT('[1]PV Discounted Annual Costs'!$J$8:$J$31,'[1]PV Discounted Annual Costs'!$N$71:$N$94)</f>
        <v>73.159793731896556</v>
      </c>
    </row>
    <row r="240" spans="1:32" x14ac:dyDescent="0.35">
      <c r="A240" s="97" t="s">
        <v>4151</v>
      </c>
      <c r="B240" s="98">
        <f>SUMPRODUCT('[1]PV Discounted Annual Costs'!$H$32:$H$55,'[1]PV Discounted Annual Costs'!$B$98:$B$121)</f>
        <v>16.316077589124674</v>
      </c>
      <c r="C240" s="98">
        <f>($I$240-$B$240)/($I$238-$B$238)+B240</f>
        <v>16.593982849429825</v>
      </c>
      <c r="D240" s="98">
        <f t="shared" ref="D240:H240" si="34">($I$240-$B$240)/($I$238-$B$238)+C240</f>
        <v>16.871888109734975</v>
      </c>
      <c r="E240" s="98">
        <f t="shared" si="34"/>
        <v>17.149793370040125</v>
      </c>
      <c r="F240" s="98">
        <f t="shared" si="34"/>
        <v>17.427698630345276</v>
      </c>
      <c r="G240" s="98">
        <f t="shared" si="34"/>
        <v>17.705603890650426</v>
      </c>
      <c r="H240" s="98">
        <f t="shared" si="34"/>
        <v>17.983509150955577</v>
      </c>
      <c r="I240" s="98">
        <f>SUMPRODUCT('[1]PV Discounted Annual Costs'!$I$32:$I$55,'[1]PV Discounted Annual Costs'!$I$98:$I$121)</f>
        <v>18.261414411260727</v>
      </c>
      <c r="J240" s="98">
        <f>($N$240-$I$240)/($N$238-$I$238)+I240</f>
        <v>18.171599418030326</v>
      </c>
      <c r="K240" s="98">
        <f t="shared" ref="K240:M240" si="35">($N$240-$I$240)/($N$238-$I$238)+J240</f>
        <v>18.081784424799924</v>
      </c>
      <c r="L240" s="98">
        <f t="shared" si="35"/>
        <v>17.991969431569522</v>
      </c>
      <c r="M240" s="98">
        <f t="shared" si="35"/>
        <v>17.902154438339121</v>
      </c>
      <c r="N240" s="98">
        <f>SUMPRODUCT('[1]PV Discounted Annual Costs'!$J$32:$J$55,'[1]PV Discounted Annual Costs'!$N$98:$N$121)</f>
        <v>17.812339445108712</v>
      </c>
    </row>
    <row r="241" spans="1:32" x14ac:dyDescent="0.35">
      <c r="A241" s="97" t="s">
        <v>4152</v>
      </c>
      <c r="B241" s="98">
        <f>B239*45*IF(Scenario="BAU",0,'[1]Control Levers Inputs'!$B$7)*0.5</f>
        <v>1003.4343260239261</v>
      </c>
      <c r="C241" s="98">
        <f>C239*45*IF(Scenario="BAU",0,'[1]Control Levers Inputs'!$B$7)</f>
        <v>1961.4710043393188</v>
      </c>
      <c r="D241" s="98">
        <f>D239*45*IF(Scenario="BAU",0,'[1]Control Levers Inputs'!$B$7)</f>
        <v>1916.0733566307854</v>
      </c>
      <c r="E241" s="98">
        <f>E239*45*IF(Scenario="BAU",0,'[1]Control Levers Inputs'!$B$7)</f>
        <v>1870.6757089222519</v>
      </c>
      <c r="F241" s="98">
        <f>F239*45*IF(Scenario="BAU",0,'[1]Control Levers Inputs'!$B$7)</f>
        <v>1825.2780612137185</v>
      </c>
      <c r="G241" s="98">
        <f>G239*45*IF(Scenario="BAU",0,'[1]Control Levers Inputs'!$B$7)</f>
        <v>1779.8804135051848</v>
      </c>
      <c r="H241" s="98">
        <f>H239*45*IF(Scenario="BAU",0,'[1]Control Levers Inputs'!$B$7)</f>
        <v>1734.4827657966514</v>
      </c>
      <c r="I241" s="98">
        <f>I239*45*IF(Scenario="BAU",0,'[1]Control Levers Inputs'!$B$7)*0.75</f>
        <v>1266.8138385660891</v>
      </c>
      <c r="J241" s="98">
        <f>J239*45*IF(Scenario="BAU",0,'[1]Control Levers Inputs'!$B$7)*0.5</f>
        <v>840.24358313201481</v>
      </c>
      <c r="K241" s="98">
        <f>K239*45*IF(Scenario="BAU",0,'[1]Control Levers Inputs'!$B$7)*0.25</f>
        <v>417.97230360998509</v>
      </c>
      <c r="L241" s="127">
        <v>0</v>
      </c>
      <c r="M241" s="127">
        <v>0</v>
      </c>
      <c r="N241" s="127">
        <v>0</v>
      </c>
    </row>
    <row r="242" spans="1:32" x14ac:dyDescent="0.35">
      <c r="A242" s="97" t="s">
        <v>4153</v>
      </c>
      <c r="B242" s="98">
        <f>B240*45*IF(Scenario="BAU",0,'[1]Control Levers Inputs'!$B$7)*0.5</f>
        <v>183.55587287765258</v>
      </c>
      <c r="C242" s="98">
        <f>C240*45*IF(Scenario="BAU",0,'[1]Control Levers Inputs'!$B$7)</f>
        <v>373.36461411217107</v>
      </c>
      <c r="D242" s="98">
        <f>D240*45*IF(Scenario="BAU",0,'[1]Control Levers Inputs'!$B$7)</f>
        <v>379.61748246903693</v>
      </c>
      <c r="E242" s="98">
        <f>E240*45*IF(Scenario="BAU",0,'[1]Control Levers Inputs'!$B$7)</f>
        <v>385.87035082590285</v>
      </c>
      <c r="F242" s="98">
        <f>F240*45*IF(Scenario="BAU",0,'[1]Control Levers Inputs'!$B$7)</f>
        <v>392.12321918276871</v>
      </c>
      <c r="G242" s="98">
        <f>G240*45*IF(Scenario="BAU",0,'[1]Control Levers Inputs'!$B$7)</f>
        <v>398.37608753963457</v>
      </c>
      <c r="H242" s="98">
        <f>H240*45*IF(Scenario="BAU",0,'[1]Control Levers Inputs'!$B$7)</f>
        <v>404.62895589650049</v>
      </c>
      <c r="I242" s="98">
        <f>I240*45*IF(Scenario="BAU",0,'[1]Control Levers Inputs'!$B$7)*0.75</f>
        <v>308.16136819002475</v>
      </c>
      <c r="J242" s="98">
        <f>J240*45*IF(Scenario="BAU",0,'[1]Control Levers Inputs'!$B$7)*0.5</f>
        <v>204.43049345284118</v>
      </c>
      <c r="K242" s="98">
        <f>K240*45*IF(Scenario="BAU",0,'[1]Control Levers Inputs'!$B$7)*0.25</f>
        <v>101.71003738949958</v>
      </c>
      <c r="L242" s="127">
        <v>0</v>
      </c>
      <c r="M242" s="127">
        <v>0</v>
      </c>
      <c r="N242" s="127">
        <v>0</v>
      </c>
    </row>
    <row r="243" spans="1:32" x14ac:dyDescent="0.35">
      <c r="B243" s="115">
        <v>0.5</v>
      </c>
      <c r="C243" s="115">
        <v>1</v>
      </c>
      <c r="D243" s="115">
        <v>1</v>
      </c>
      <c r="E243" s="115">
        <v>1</v>
      </c>
      <c r="F243" s="115">
        <v>1</v>
      </c>
      <c r="G243" s="115">
        <v>1</v>
      </c>
      <c r="H243" s="115">
        <v>1</v>
      </c>
      <c r="I243" s="115">
        <v>0.75</v>
      </c>
      <c r="J243" s="115">
        <v>0.5</v>
      </c>
      <c r="K243" s="115">
        <v>0.25</v>
      </c>
      <c r="L243" s="128">
        <v>0</v>
      </c>
      <c r="M243" s="128">
        <v>0</v>
      </c>
      <c r="N243" s="128">
        <v>0</v>
      </c>
    </row>
    <row r="244" spans="1:32" x14ac:dyDescent="0.35">
      <c r="A244" s="129" t="s">
        <v>4154</v>
      </c>
    </row>
    <row r="246" spans="1:32" x14ac:dyDescent="0.35">
      <c r="A246" s="97" t="s">
        <v>4048</v>
      </c>
      <c r="B246" s="97">
        <v>2020</v>
      </c>
      <c r="C246" s="97">
        <v>2021</v>
      </c>
      <c r="D246" s="97">
        <v>2022</v>
      </c>
      <c r="E246" s="97">
        <v>2023</v>
      </c>
      <c r="F246" s="97">
        <v>2024</v>
      </c>
      <c r="G246" s="97">
        <v>2025</v>
      </c>
      <c r="H246" s="97">
        <v>2026</v>
      </c>
      <c r="I246" s="97">
        <v>2027</v>
      </c>
      <c r="J246" s="97">
        <v>2028</v>
      </c>
      <c r="K246" s="97">
        <v>2029</v>
      </c>
      <c r="L246" s="97">
        <v>2030</v>
      </c>
      <c r="M246" s="97">
        <v>2031</v>
      </c>
      <c r="N246" s="97">
        <v>2032</v>
      </c>
      <c r="O246" s="97">
        <v>2033</v>
      </c>
      <c r="P246" s="97">
        <v>2034</v>
      </c>
      <c r="Q246" s="97">
        <v>2035</v>
      </c>
      <c r="R246" s="97"/>
      <c r="S246" s="97"/>
      <c r="T246" s="97"/>
      <c r="U246" s="97"/>
      <c r="V246" s="97"/>
      <c r="W246" s="97"/>
      <c r="X246" s="97"/>
      <c r="Y246" s="97"/>
      <c r="Z246" s="97"/>
      <c r="AA246" s="97"/>
      <c r="AB246" s="97"/>
      <c r="AC246" s="97"/>
      <c r="AD246" s="97"/>
      <c r="AE246" s="97"/>
      <c r="AF246" s="97"/>
    </row>
    <row r="247" spans="1:32" x14ac:dyDescent="0.35">
      <c r="A247" s="97" t="s">
        <v>4155</v>
      </c>
      <c r="B247" s="103">
        <f>B221*$B$235</f>
        <v>0</v>
      </c>
      <c r="C247" s="103">
        <f t="shared" ref="C247:Q253" si="36">C221*$B$235</f>
        <v>0</v>
      </c>
      <c r="D247" s="103">
        <f>D221*$B$235</f>
        <v>40299.065178286983</v>
      </c>
      <c r="E247" s="103">
        <f t="shared" ref="E247:Q247" si="37">E221*$B$235</f>
        <v>38200.477477986053</v>
      </c>
      <c r="F247" s="103">
        <f t="shared" si="37"/>
        <v>36714.068910356465</v>
      </c>
      <c r="G247" s="103">
        <f t="shared" si="37"/>
        <v>35413.462427625425</v>
      </c>
      <c r="H247" s="103">
        <f t="shared" si="37"/>
        <v>34252.447051580624</v>
      </c>
      <c r="I247" s="103">
        <f t="shared" si="37"/>
        <v>33199.041296954361</v>
      </c>
      <c r="J247" s="103">
        <f t="shared" si="37"/>
        <v>32273.946319436473</v>
      </c>
      <c r="K247" s="103">
        <f t="shared" si="37"/>
        <v>31455.600328791494</v>
      </c>
      <c r="L247" s="103">
        <f t="shared" si="37"/>
        <v>30824.510283125972</v>
      </c>
      <c r="M247" s="103">
        <f t="shared" si="37"/>
        <v>30308.942616412965</v>
      </c>
      <c r="N247" s="103">
        <f t="shared" si="37"/>
        <v>29924.240399095135</v>
      </c>
      <c r="O247" s="103">
        <f t="shared" si="37"/>
        <v>29630.007981661132</v>
      </c>
      <c r="P247" s="103">
        <f t="shared" si="37"/>
        <v>29401.818880697916</v>
      </c>
      <c r="Q247" s="103">
        <f t="shared" si="37"/>
        <v>29233.898352607823</v>
      </c>
      <c r="R247" s="103"/>
      <c r="S247" s="103"/>
      <c r="T247" s="103"/>
      <c r="U247" s="103"/>
      <c r="V247" s="103"/>
      <c r="W247" s="103"/>
      <c r="X247" s="103"/>
      <c r="Y247" s="103"/>
      <c r="Z247" s="103"/>
      <c r="AA247" s="103"/>
      <c r="AB247" s="103"/>
      <c r="AC247" s="103"/>
      <c r="AD247" s="103"/>
      <c r="AE247" s="103"/>
      <c r="AF247" s="103"/>
    </row>
    <row r="248" spans="1:32" x14ac:dyDescent="0.35">
      <c r="A248" s="97" t="s">
        <v>4156</v>
      </c>
      <c r="B248" s="103">
        <f t="shared" ref="B248:Q253" si="38">B222*$B$235</f>
        <v>0</v>
      </c>
      <c r="C248" s="103">
        <f t="shared" si="38"/>
        <v>0</v>
      </c>
      <c r="D248" s="103">
        <f t="shared" si="38"/>
        <v>37805.512110735202</v>
      </c>
      <c r="E248" s="103">
        <f t="shared" si="38"/>
        <v>37973.50010117652</v>
      </c>
      <c r="F248" s="103">
        <f t="shared" si="38"/>
        <v>38036.315052478145</v>
      </c>
      <c r="G248" s="103">
        <f t="shared" si="38"/>
        <v>38161.638016846788</v>
      </c>
      <c r="H248" s="103">
        <f t="shared" si="38"/>
        <v>38375.333417849521</v>
      </c>
      <c r="I248" s="103">
        <f t="shared" si="38"/>
        <v>38614.421157280085</v>
      </c>
      <c r="J248" s="103">
        <f t="shared" si="38"/>
        <v>38824.764349537021</v>
      </c>
      <c r="K248" s="103">
        <f t="shared" si="38"/>
        <v>39053.356712457738</v>
      </c>
      <c r="L248" s="103">
        <f t="shared" si="38"/>
        <v>39321.160717720741</v>
      </c>
      <c r="M248" s="103">
        <f t="shared" si="38"/>
        <v>39571.040446051091</v>
      </c>
      <c r="N248" s="103">
        <f t="shared" si="38"/>
        <v>39824.529450373353</v>
      </c>
      <c r="O248" s="103">
        <f t="shared" si="38"/>
        <v>40070.644066075329</v>
      </c>
      <c r="P248" s="103">
        <f t="shared" si="38"/>
        <v>40324.213720264284</v>
      </c>
      <c r="Q248" s="103">
        <f t="shared" si="38"/>
        <v>40553.298596998022</v>
      </c>
      <c r="R248" s="103"/>
      <c r="S248" s="103"/>
      <c r="T248" s="103"/>
      <c r="U248" s="103"/>
      <c r="V248" s="103"/>
      <c r="W248" s="103"/>
      <c r="X248" s="103"/>
      <c r="Y248" s="103"/>
      <c r="Z248" s="103"/>
      <c r="AA248" s="103"/>
      <c r="AB248" s="103"/>
      <c r="AC248" s="103"/>
      <c r="AD248" s="103"/>
      <c r="AE248" s="103"/>
      <c r="AF248" s="103"/>
    </row>
    <row r="249" spans="1:32" x14ac:dyDescent="0.35">
      <c r="A249" s="97" t="s">
        <v>4157</v>
      </c>
      <c r="B249" s="103">
        <f t="shared" si="38"/>
        <v>0</v>
      </c>
      <c r="C249" s="103">
        <f t="shared" si="36"/>
        <v>0</v>
      </c>
      <c r="D249" s="103">
        <f>D223*$B$235</f>
        <v>32255.71911239902</v>
      </c>
      <c r="E249" s="103">
        <f t="shared" si="36"/>
        <v>32361.495460236983</v>
      </c>
      <c r="F249" s="103">
        <f t="shared" si="36"/>
        <v>32468.396111680748</v>
      </c>
      <c r="G249" s="103">
        <f>G223*$B$235</f>
        <v>32576.43306522588</v>
      </c>
      <c r="H249" s="103">
        <f t="shared" si="36"/>
        <v>32685.618447928198</v>
      </c>
      <c r="I249" s="103">
        <f t="shared" si="36"/>
        <v>32795.96451678664</v>
      </c>
      <c r="J249" s="103">
        <f t="shared" si="36"/>
        <v>32907.483660141217</v>
      </c>
      <c r="K249" s="103">
        <f t="shared" si="36"/>
        <v>33020.188399085942</v>
      </c>
      <c r="L249" s="103">
        <f t="shared" si="36"/>
        <v>33134.091388897119</v>
      </c>
      <c r="M249" s="103">
        <f t="shared" si="36"/>
        <v>33249.205420476959</v>
      </c>
      <c r="N249" s="103">
        <f t="shared" si="36"/>
        <v>33365.543421812887</v>
      </c>
      <c r="O249" s="103">
        <f t="shared" si="36"/>
        <v>33483.11845945254</v>
      </c>
      <c r="P249" s="103">
        <f t="shared" si="36"/>
        <v>33601.943739994742</v>
      </c>
      <c r="Q249" s="103">
        <f t="shared" si="36"/>
        <v>33722.032611596522</v>
      </c>
      <c r="R249" s="103"/>
      <c r="S249" s="103"/>
      <c r="T249" s="103"/>
      <c r="U249" s="103"/>
      <c r="V249" s="103"/>
      <c r="W249" s="103"/>
      <c r="X249" s="103"/>
      <c r="Y249" s="103"/>
      <c r="Z249" s="103"/>
      <c r="AA249" s="103"/>
      <c r="AB249" s="103"/>
      <c r="AC249" s="103"/>
      <c r="AD249" s="103"/>
      <c r="AE249" s="103"/>
      <c r="AF249" s="103"/>
    </row>
    <row r="250" spans="1:32" x14ac:dyDescent="0.35">
      <c r="A250" s="97" t="s">
        <v>4158</v>
      </c>
      <c r="B250" s="103">
        <f t="shared" si="38"/>
        <v>0</v>
      </c>
      <c r="C250" s="103">
        <f t="shared" si="36"/>
        <v>0</v>
      </c>
      <c r="D250" s="103">
        <f t="shared" si="36"/>
        <v>35726.663337819169</v>
      </c>
      <c r="E250" s="103">
        <f t="shared" si="36"/>
        <v>35824.309412540591</v>
      </c>
      <c r="F250" s="103">
        <f t="shared" si="36"/>
        <v>35920.73190077085</v>
      </c>
      <c r="G250" s="103">
        <f t="shared" si="36"/>
        <v>36008.12074700727</v>
      </c>
      <c r="H250" s="103">
        <f t="shared" si="36"/>
        <v>36072.792909301177</v>
      </c>
      <c r="I250" s="103">
        <f t="shared" si="36"/>
        <v>36146.327369617997</v>
      </c>
      <c r="J250" s="103">
        <f t="shared" si="36"/>
        <v>36231.648467928637</v>
      </c>
      <c r="K250" s="103">
        <f t="shared" si="36"/>
        <v>36313.348566039953</v>
      </c>
      <c r="L250" s="103">
        <f t="shared" si="36"/>
        <v>36388.812228208139</v>
      </c>
      <c r="M250" s="103">
        <f t="shared" si="36"/>
        <v>36468.140429401705</v>
      </c>
      <c r="N250" s="103">
        <f t="shared" si="36"/>
        <v>36551.422704067467</v>
      </c>
      <c r="O250" s="103">
        <f t="shared" si="36"/>
        <v>36637.385619387285</v>
      </c>
      <c r="P250" s="103">
        <f t="shared" si="36"/>
        <v>36733.150341500892</v>
      </c>
      <c r="Q250" s="103">
        <f t="shared" si="36"/>
        <v>36838.692814702765</v>
      </c>
      <c r="R250" s="103"/>
      <c r="S250" s="103"/>
      <c r="T250" s="103"/>
      <c r="U250" s="103"/>
      <c r="V250" s="103"/>
      <c r="W250" s="103"/>
      <c r="X250" s="103"/>
      <c r="Y250" s="103"/>
      <c r="Z250" s="103"/>
      <c r="AA250" s="103"/>
      <c r="AB250" s="103"/>
      <c r="AC250" s="103"/>
      <c r="AD250" s="103"/>
      <c r="AE250" s="103"/>
      <c r="AF250" s="103"/>
    </row>
    <row r="251" spans="1:32" x14ac:dyDescent="0.35">
      <c r="A251" s="97" t="s">
        <v>4159</v>
      </c>
      <c r="B251" s="103">
        <f t="shared" si="38"/>
        <v>0</v>
      </c>
      <c r="C251" s="103">
        <f t="shared" si="36"/>
        <v>0</v>
      </c>
      <c r="D251" s="103">
        <f>(D225-B242)*$B$235</f>
        <v>38488.116304249539</v>
      </c>
      <c r="E251" s="103">
        <f t="shared" ref="E251:L251" si="39">(E225-C242)*$B$235</f>
        <v>37730.267834707105</v>
      </c>
      <c r="F251" s="103">
        <f t="shared" si="39"/>
        <v>37457.466463054647</v>
      </c>
      <c r="G251" s="103">
        <f t="shared" si="39"/>
        <v>37222.160030706778</v>
      </c>
      <c r="H251" s="103">
        <f t="shared" si="39"/>
        <v>37016.358841063695</v>
      </c>
      <c r="I251" s="103">
        <f t="shared" si="39"/>
        <v>36832.427817392832</v>
      </c>
      <c r="J251" s="103">
        <f t="shared" si="39"/>
        <v>36687.281434387201</v>
      </c>
      <c r="K251" s="103">
        <f t="shared" si="39"/>
        <v>36651.248347848923</v>
      </c>
      <c r="L251" s="103">
        <f t="shared" si="39"/>
        <v>36655.308017912939</v>
      </c>
      <c r="M251" s="103">
        <f t="shared" si="36"/>
        <v>36734.722586135074</v>
      </c>
      <c r="N251" s="103">
        <f t="shared" si="36"/>
        <v>36674.967507330613</v>
      </c>
      <c r="O251" s="103">
        <f t="shared" si="36"/>
        <v>36645.321911940147</v>
      </c>
      <c r="P251" s="103">
        <f t="shared" si="36"/>
        <v>36643.304062100899</v>
      </c>
      <c r="Q251" s="103">
        <f t="shared" si="36"/>
        <v>36667.04941906959</v>
      </c>
      <c r="R251" s="103"/>
      <c r="S251" s="103"/>
      <c r="T251" s="103"/>
      <c r="U251" s="103"/>
      <c r="V251" s="103"/>
      <c r="W251" s="103"/>
      <c r="X251" s="103"/>
      <c r="Y251" s="103"/>
      <c r="Z251" s="103"/>
      <c r="AA251" s="103"/>
      <c r="AB251" s="103"/>
      <c r="AC251" s="103"/>
      <c r="AD251" s="103"/>
      <c r="AE251" s="103"/>
      <c r="AF251" s="103"/>
    </row>
    <row r="252" spans="1:32" x14ac:dyDescent="0.35">
      <c r="A252" s="97" t="s">
        <v>4160</v>
      </c>
      <c r="B252" s="103">
        <f t="shared" si="38"/>
        <v>0</v>
      </c>
      <c r="C252" s="103">
        <f t="shared" si="36"/>
        <v>0</v>
      </c>
      <c r="D252" s="103">
        <f t="shared" si="36"/>
        <v>37584.511794091377</v>
      </c>
      <c r="E252" s="103">
        <f t="shared" si="36"/>
        <v>37581.988853965755</v>
      </c>
      <c r="F252" s="103">
        <f t="shared" si="36"/>
        <v>37580.113537491241</v>
      </c>
      <c r="G252" s="103">
        <f t="shared" si="36"/>
        <v>37621.464955825642</v>
      </c>
      <c r="H252" s="103">
        <f t="shared" si="36"/>
        <v>37766.380139987668</v>
      </c>
      <c r="I252" s="103">
        <f t="shared" si="36"/>
        <v>37916.000942710707</v>
      </c>
      <c r="J252" s="103">
        <f t="shared" si="36"/>
        <v>38011.459566685226</v>
      </c>
      <c r="K252" s="103">
        <f t="shared" si="36"/>
        <v>38145.857773738171</v>
      </c>
      <c r="L252" s="103">
        <f t="shared" si="36"/>
        <v>38322.013082287805</v>
      </c>
      <c r="M252" s="103">
        <f t="shared" si="36"/>
        <v>38479.068286602524</v>
      </c>
      <c r="N252" s="103">
        <f t="shared" si="36"/>
        <v>38629.305508432342</v>
      </c>
      <c r="O252" s="103">
        <f t="shared" si="36"/>
        <v>38788.116956821345</v>
      </c>
      <c r="P252" s="103">
        <f t="shared" si="36"/>
        <v>38987.493679100611</v>
      </c>
      <c r="Q252" s="103">
        <f t="shared" si="36"/>
        <v>39175.925710199474</v>
      </c>
      <c r="R252" s="103"/>
      <c r="S252" s="103"/>
      <c r="T252" s="103"/>
      <c r="U252" s="103"/>
      <c r="V252" s="103"/>
      <c r="W252" s="103"/>
      <c r="X252" s="103"/>
      <c r="Y252" s="103"/>
      <c r="Z252" s="103"/>
      <c r="AA252" s="103"/>
      <c r="AB252" s="103"/>
      <c r="AC252" s="103"/>
      <c r="AD252" s="103"/>
      <c r="AE252" s="103"/>
      <c r="AF252" s="103"/>
    </row>
    <row r="253" spans="1:32" x14ac:dyDescent="0.35">
      <c r="A253" s="97" t="s">
        <v>4161</v>
      </c>
      <c r="B253" s="103">
        <f t="shared" si="38"/>
        <v>0</v>
      </c>
      <c r="C253" s="103">
        <f t="shared" si="36"/>
        <v>0</v>
      </c>
      <c r="D253" s="103">
        <f t="shared" si="36"/>
        <v>65656.715566657876</v>
      </c>
      <c r="E253" s="103">
        <f t="shared" si="36"/>
        <v>64224.329226658148</v>
      </c>
      <c r="F253" s="103">
        <f t="shared" si="36"/>
        <v>62755.45029471915</v>
      </c>
      <c r="G253" s="103">
        <f t="shared" si="36"/>
        <v>61291.704990287326</v>
      </c>
      <c r="H253" s="103">
        <f t="shared" si="36"/>
        <v>60094.666994922161</v>
      </c>
      <c r="I253" s="103">
        <f t="shared" si="36"/>
        <v>59133.596225908179</v>
      </c>
      <c r="J253" s="103">
        <f t="shared" si="36"/>
        <v>58171.341838967332</v>
      </c>
      <c r="K253" s="103">
        <f t="shared" si="36"/>
        <v>57299.132764148817</v>
      </c>
      <c r="L253" s="103">
        <f t="shared" si="36"/>
        <v>56538.11733532061</v>
      </c>
      <c r="M253" s="103">
        <f t="shared" si="36"/>
        <v>55794.182803551128</v>
      </c>
      <c r="N253" s="103">
        <f t="shared" si="36"/>
        <v>55070.644059911079</v>
      </c>
      <c r="O253" s="103">
        <f t="shared" si="36"/>
        <v>54391.849781990291</v>
      </c>
      <c r="P253" s="103">
        <f t="shared" si="36"/>
        <v>53806.378326215337</v>
      </c>
      <c r="Q253" s="103">
        <f t="shared" si="36"/>
        <v>53236.03903979656</v>
      </c>
      <c r="R253" s="103"/>
      <c r="S253" s="103"/>
      <c r="T253" s="103"/>
      <c r="U253" s="103"/>
      <c r="V253" s="103"/>
      <c r="W253" s="103"/>
      <c r="X253" s="103"/>
      <c r="Y253" s="103"/>
      <c r="Z253" s="103"/>
      <c r="AA253" s="103"/>
      <c r="AB253" s="103"/>
      <c r="AC253" s="103"/>
      <c r="AD253" s="103"/>
      <c r="AE253" s="103"/>
      <c r="AF253" s="103"/>
    </row>
    <row r="255" spans="1:32" x14ac:dyDescent="0.35">
      <c r="D255" s="103">
        <f>D247-D249</f>
        <v>8043.3460658879631</v>
      </c>
      <c r="E255" s="103">
        <f t="shared" ref="E255:H255" si="40">E247-E249</f>
        <v>5838.9820177490692</v>
      </c>
      <c r="F255" s="103">
        <f t="shared" si="40"/>
        <v>4245.6727986757178</v>
      </c>
      <c r="G255" s="103">
        <f t="shared" si="40"/>
        <v>2837.0293623995458</v>
      </c>
      <c r="H255" s="103">
        <f t="shared" si="40"/>
        <v>1566.828603652426</v>
      </c>
    </row>
    <row r="257" spans="4:17" x14ac:dyDescent="0.35">
      <c r="D257" s="103"/>
      <c r="E257" s="103"/>
      <c r="F257" s="103"/>
      <c r="G257" s="103"/>
      <c r="H257" s="103"/>
      <c r="I257" s="103"/>
      <c r="J257" s="103"/>
      <c r="K257" s="103"/>
      <c r="L257" s="103"/>
      <c r="M257" s="103"/>
      <c r="N257" s="103"/>
      <c r="O257" s="103"/>
      <c r="P257" s="103"/>
      <c r="Q257" s="103"/>
    </row>
    <row r="260" spans="4:17" x14ac:dyDescent="0.35">
      <c r="D260" s="98">
        <f>AVERAGE(B241:I241)</f>
        <v>1669.7636843747409</v>
      </c>
    </row>
  </sheetData>
  <mergeCells count="3">
    <mergeCell ref="B32:L32"/>
    <mergeCell ref="B39:L39"/>
    <mergeCell ref="B66:L66"/>
  </mergeCell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tabSelected="1" zoomScaleNormal="100" workbookViewId="0">
      <selection activeCell="I14" sqref="I14"/>
    </sheetView>
  </sheetViews>
  <sheetFormatPr defaultColWidth="8.81640625" defaultRowHeight="14.5" x14ac:dyDescent="0.35"/>
  <cols>
    <col min="1" max="1" width="24.453125" customWidth="1"/>
  </cols>
  <sheetData>
    <row r="1" spans="1:36" x14ac:dyDescent="0.3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35">
      <c r="A2" t="s">
        <v>0</v>
      </c>
      <c r="B2" s="69">
        <f>'LDV Cost Calcs'!C153</f>
        <v>49825.127915526456</v>
      </c>
      <c r="C2" s="69">
        <f>B2-(B2-D2)/2</f>
        <v>45062.096546906716</v>
      </c>
      <c r="D2" s="69">
        <f>'New PV Purchase Prices'!D247</f>
        <v>40299.065178286983</v>
      </c>
      <c r="E2" s="69">
        <f>'New PV Purchase Prices'!E247</f>
        <v>38200.477477986053</v>
      </c>
      <c r="F2" s="69">
        <f>'New PV Purchase Prices'!F247</f>
        <v>36714.068910356465</v>
      </c>
      <c r="G2" s="69">
        <f>'New PV Purchase Prices'!G247</f>
        <v>35413.462427625425</v>
      </c>
      <c r="H2" s="69">
        <f>'New PV Purchase Prices'!H247</f>
        <v>34252.447051580624</v>
      </c>
      <c r="I2" s="69">
        <f>'New PV Purchase Prices'!I247</f>
        <v>33199.041296954361</v>
      </c>
      <c r="J2" s="69">
        <f>'New PV Purchase Prices'!J247</f>
        <v>32273.946319436473</v>
      </c>
      <c r="K2" s="69">
        <f>'New PV Purchase Prices'!K247</f>
        <v>31455.600328791494</v>
      </c>
      <c r="L2" s="69">
        <f>'New PV Purchase Prices'!L247</f>
        <v>30824.510283125972</v>
      </c>
      <c r="M2" s="69">
        <f>'New PV Purchase Prices'!M247</f>
        <v>30308.942616412965</v>
      </c>
      <c r="N2" s="69">
        <f>'New PV Purchase Prices'!N247</f>
        <v>29924.240399095135</v>
      </c>
      <c r="O2" s="69">
        <f>'New PV Purchase Prices'!O247</f>
        <v>29630.007981661132</v>
      </c>
      <c r="P2" s="69">
        <f>'New PV Purchase Prices'!P247</f>
        <v>29401.818880697916</v>
      </c>
      <c r="Q2" s="69">
        <f>'New PV Purchase Prices'!Q247</f>
        <v>29233.898352607823</v>
      </c>
      <c r="R2" s="69" cm="1">
        <f t="array" ref="R2">TREND(P2:Q2,P1:Q1,R1)</f>
        <v>29065.9778245177</v>
      </c>
      <c r="S2" s="69" cm="1">
        <f t="array" ref="S2">TREND(Q2:R2,Q1:R1,S1)</f>
        <v>28898.057296427607</v>
      </c>
      <c r="T2" s="69" cm="1">
        <f t="array" ref="T2">TREND(R2:S2,R1:S1,T1)</f>
        <v>28730.136768337514</v>
      </c>
      <c r="U2" s="69" cm="1">
        <f t="array" ref="U2">TREND(S2:T2,S1:T1,U1)</f>
        <v>28562.216240247421</v>
      </c>
      <c r="V2" s="69" cm="1">
        <f t="array" ref="V2">TREND(T2:U2,T1:U1,V1)</f>
        <v>28394.295712157327</v>
      </c>
      <c r="W2" s="69" cm="1">
        <f t="array" ref="W2">TREND(U2:V2,U1:V1,W1)</f>
        <v>28226.375184067234</v>
      </c>
      <c r="X2" s="69" cm="1">
        <f t="array" ref="X2">TREND(V2:W2,V1:W1,X1)</f>
        <v>28058.454655977141</v>
      </c>
      <c r="Y2" s="69" cm="1">
        <f t="array" ref="Y2">TREND(W2:X2,W1:X1,Y1)</f>
        <v>27890.534127887047</v>
      </c>
      <c r="Z2" s="69" cm="1">
        <f t="array" ref="Z2">TREND(X2:Y2,X1:Y1,Z1)</f>
        <v>27722.613599796954</v>
      </c>
      <c r="AA2" s="69" cm="1">
        <f t="array" ref="AA2">TREND(Y2:Z2,Y1:Z1,AA1)</f>
        <v>27554.693071706861</v>
      </c>
      <c r="AB2" s="69" cm="1">
        <f t="array" ref="AB2">TREND(Z2:AA2,Z1:AA1,AB1)</f>
        <v>27386.772543616768</v>
      </c>
      <c r="AC2" s="69" cm="1">
        <f t="array" ref="AC2">TREND(AA2:AB2,AA1:AB1,AC1)</f>
        <v>27218.852015526674</v>
      </c>
      <c r="AD2" s="69" cm="1">
        <f t="array" ref="AD2">TREND(AB2:AC2,AB1:AC1,AD1)</f>
        <v>27050.931487436581</v>
      </c>
      <c r="AE2" s="69" cm="1">
        <f t="array" ref="AE2">TREND(AC2:AD2,AC1:AD1,AE1)</f>
        <v>26883.010959346488</v>
      </c>
      <c r="AF2" s="69" cm="1">
        <f t="array" ref="AF2">TREND(AD2:AE2,AD1:AE1,AF1)</f>
        <v>26715.090431256394</v>
      </c>
      <c r="AG2" s="4"/>
    </row>
    <row r="3" spans="1:36" x14ac:dyDescent="0.35">
      <c r="A3" t="s">
        <v>1</v>
      </c>
      <c r="B3" s="4">
        <f>SUMPRODUCT('LDV Shares'!C90:C105,'AEO 2021 52'!E118:E133)*10^3*cpi_2021to2012</f>
        <v>36759.749704715985</v>
      </c>
      <c r="C3" s="4">
        <f>SUMPRODUCT('LDV Shares'!D90:D105,'AEO 2022 52'!C123:C138)*10^3*cpi_2021to2012</f>
        <v>36495.301008765287</v>
      </c>
      <c r="D3" s="4">
        <f>'New PV Purchase Prices'!D248</f>
        <v>37805.512110735202</v>
      </c>
      <c r="E3" s="4">
        <f>'New PV Purchase Prices'!E248</f>
        <v>37973.50010117652</v>
      </c>
      <c r="F3" s="4">
        <f>'New PV Purchase Prices'!F248</f>
        <v>38036.315052478145</v>
      </c>
      <c r="G3" s="4">
        <f>'New PV Purchase Prices'!G248</f>
        <v>38161.638016846788</v>
      </c>
      <c r="H3" s="4">
        <f>'New PV Purchase Prices'!H248</f>
        <v>38375.333417849521</v>
      </c>
      <c r="I3" s="4">
        <f>'New PV Purchase Prices'!I248</f>
        <v>38614.421157280085</v>
      </c>
      <c r="J3" s="4">
        <f>'New PV Purchase Prices'!J248</f>
        <v>38824.764349537021</v>
      </c>
      <c r="K3" s="4">
        <f>'New PV Purchase Prices'!K248</f>
        <v>39053.356712457738</v>
      </c>
      <c r="L3" s="4">
        <f>'New PV Purchase Prices'!L248</f>
        <v>39321.160717720741</v>
      </c>
      <c r="M3" s="4">
        <f>'New PV Purchase Prices'!M248</f>
        <v>39571.040446051091</v>
      </c>
      <c r="N3" s="4">
        <f>'New PV Purchase Prices'!N248</f>
        <v>39824.529450373353</v>
      </c>
      <c r="O3" s="4">
        <f>'New PV Purchase Prices'!O248</f>
        <v>40070.644066075329</v>
      </c>
      <c r="P3" s="4">
        <f>'New PV Purchase Prices'!P248</f>
        <v>40324.213720264284</v>
      </c>
      <c r="Q3" s="4">
        <f>'New PV Purchase Prices'!Q248</f>
        <v>40553.298596998022</v>
      </c>
      <c r="R3" s="4">
        <f>'BNVP-LDVs-psgr'!Q3*'EPS BNVP-LDVs-psgr'!R3/'EPS BNVP-LDVs-psgr'!Q3</f>
        <v>40623.925318683643</v>
      </c>
      <c r="S3" s="4">
        <f>'BNVP-LDVs-psgr'!R3*'EPS BNVP-LDVs-psgr'!S3/'EPS BNVP-LDVs-psgr'!R3</f>
        <v>40693.348401773437</v>
      </c>
      <c r="T3" s="4">
        <f>'BNVP-LDVs-psgr'!S3*'EPS BNVP-LDVs-psgr'!T3/'EPS BNVP-LDVs-psgr'!S3</f>
        <v>40757.887636022919</v>
      </c>
      <c r="U3" s="4">
        <f>'BNVP-LDVs-psgr'!T3*'EPS BNVP-LDVs-psgr'!U3/'EPS BNVP-LDVs-psgr'!T3</f>
        <v>40824.153763069924</v>
      </c>
      <c r="V3" s="4">
        <f>'BNVP-LDVs-psgr'!U3*'EPS BNVP-LDVs-psgr'!V3/'EPS BNVP-LDVs-psgr'!U3</f>
        <v>40870.726498962897</v>
      </c>
      <c r="W3" s="4">
        <f>'BNVP-LDVs-psgr'!V3*'EPS BNVP-LDVs-psgr'!W3/'EPS BNVP-LDVs-psgr'!V3</f>
        <v>40923.572861112523</v>
      </c>
      <c r="X3" s="4">
        <f>'BNVP-LDVs-psgr'!W3*'EPS BNVP-LDVs-psgr'!X3/'EPS BNVP-LDVs-psgr'!W3</f>
        <v>40967.80658297769</v>
      </c>
      <c r="Y3" s="4">
        <f>'BNVP-LDVs-psgr'!X3*'EPS BNVP-LDVs-psgr'!Y3/'EPS BNVP-LDVs-psgr'!X3</f>
        <v>41004.690836641581</v>
      </c>
      <c r="Z3" s="4">
        <f>'BNVP-LDVs-psgr'!Y3*'EPS BNVP-LDVs-psgr'!Z3/'EPS BNVP-LDVs-psgr'!Y3</f>
        <v>41042.433475180034</v>
      </c>
      <c r="AA3" s="4">
        <f>'BNVP-LDVs-psgr'!Z3*'EPS BNVP-LDVs-psgr'!AA3/'EPS BNVP-LDVs-psgr'!Z3</f>
        <v>41078.103456915829</v>
      </c>
      <c r="AB3" s="4">
        <f>'BNVP-LDVs-psgr'!AA3*'EPS BNVP-LDVs-psgr'!AB3/'EPS BNVP-LDVs-psgr'!AA3</f>
        <v>41110.912198366081</v>
      </c>
      <c r="AC3" s="4">
        <f>'BNVP-LDVs-psgr'!AB3*'EPS BNVP-LDVs-psgr'!AC3/'EPS BNVP-LDVs-psgr'!AB3</f>
        <v>41145.34768669933</v>
      </c>
      <c r="AD3" s="4">
        <f>'BNVP-LDVs-psgr'!AC3*'EPS BNVP-LDVs-psgr'!AD3/'EPS BNVP-LDVs-psgr'!AC3</f>
        <v>41180.024599038392</v>
      </c>
      <c r="AE3" s="4">
        <f>'BNVP-LDVs-psgr'!AD3*'EPS BNVP-LDVs-psgr'!AE3/'EPS BNVP-LDVs-psgr'!AD3</f>
        <v>41210.573670777936</v>
      </c>
      <c r="AF3" s="4">
        <f>'BNVP-LDVs-psgr'!AE3*'EPS BNVP-LDVs-psgr'!AF3/'EPS BNVP-LDVs-psgr'!AE3</f>
        <v>41241.383181088495</v>
      </c>
      <c r="AG3" s="4"/>
      <c r="AH3" s="4"/>
      <c r="AI3" s="4"/>
      <c r="AJ3" s="4"/>
    </row>
    <row r="4" spans="1:36" x14ac:dyDescent="0.35">
      <c r="A4" t="s">
        <v>2</v>
      </c>
      <c r="B4" s="70">
        <f>'LDV Cost Calcs'!C152</f>
        <v>32342.6363589045</v>
      </c>
      <c r="C4" s="70">
        <f>'LDV Cost Calcs'!D152</f>
        <v>31217.362717887419</v>
      </c>
      <c r="D4" s="70">
        <f>'New PV Purchase Prices'!D249</f>
        <v>32255.71911239902</v>
      </c>
      <c r="E4" s="70">
        <f>'New PV Purchase Prices'!E249</f>
        <v>32361.495460236983</v>
      </c>
      <c r="F4" s="70">
        <f>'New PV Purchase Prices'!F249</f>
        <v>32468.396111680748</v>
      </c>
      <c r="G4" s="70">
        <f>'New PV Purchase Prices'!G249</f>
        <v>32576.43306522588</v>
      </c>
      <c r="H4" s="70">
        <f>'New PV Purchase Prices'!H249</f>
        <v>32685.618447928198</v>
      </c>
      <c r="I4" s="70">
        <f>'New PV Purchase Prices'!I249</f>
        <v>32795.96451678664</v>
      </c>
      <c r="J4" s="70">
        <f>'New PV Purchase Prices'!J249</f>
        <v>32907.483660141217</v>
      </c>
      <c r="K4" s="70">
        <f>'New PV Purchase Prices'!K249</f>
        <v>33020.188399085942</v>
      </c>
      <c r="L4" s="70">
        <f>'New PV Purchase Prices'!L249</f>
        <v>33134.091388897119</v>
      </c>
      <c r="M4" s="70">
        <f>'New PV Purchase Prices'!M249</f>
        <v>33249.205420476959</v>
      </c>
      <c r="N4" s="70">
        <f>'New PV Purchase Prices'!N249</f>
        <v>33365.543421812887</v>
      </c>
      <c r="O4" s="70">
        <f>'New PV Purchase Prices'!O249</f>
        <v>33483.11845945254</v>
      </c>
      <c r="P4" s="70">
        <f>'New PV Purchase Prices'!P249</f>
        <v>33601.943739994742</v>
      </c>
      <c r="Q4" s="70">
        <f>'New PV Purchase Prices'!Q249</f>
        <v>33722.032611596522</v>
      </c>
      <c r="R4" s="70">
        <f>'BNVP-LDVs-psgr'!Q4*'EPS BNVP-LDVs-psgr'!R4/'EPS BNVP-LDVs-psgr'!Q4</f>
        <v>33713.975175169944</v>
      </c>
      <c r="S4" s="70">
        <f>'BNVP-LDVs-psgr'!R4*'EPS BNVP-LDVs-psgr'!S4/'EPS BNVP-LDVs-psgr'!R4</f>
        <v>33692.359799899103</v>
      </c>
      <c r="T4" s="70">
        <f>'BNVP-LDVs-psgr'!S4*'EPS BNVP-LDVs-psgr'!T4/'EPS BNVP-LDVs-psgr'!S4</f>
        <v>33664.964898722217</v>
      </c>
      <c r="U4" s="70">
        <f>'BNVP-LDVs-psgr'!T4*'EPS BNVP-LDVs-psgr'!U4/'EPS BNVP-LDVs-psgr'!T4</f>
        <v>33641.782482050599</v>
      </c>
      <c r="V4" s="70">
        <f>'BNVP-LDVs-psgr'!U4*'EPS BNVP-LDVs-psgr'!V4/'EPS BNVP-LDVs-psgr'!U4</f>
        <v>33607.698262069243</v>
      </c>
      <c r="W4" s="70">
        <f>'BNVP-LDVs-psgr'!V4*'EPS BNVP-LDVs-psgr'!W4/'EPS BNVP-LDVs-psgr'!V4</f>
        <v>33585.246248870724</v>
      </c>
      <c r="X4" s="70">
        <f>'BNVP-LDVs-psgr'!W4*'EPS BNVP-LDVs-psgr'!X4/'EPS BNVP-LDVs-psgr'!W4</f>
        <v>33569.712016562982</v>
      </c>
      <c r="Y4" s="70">
        <f>'BNVP-LDVs-psgr'!X4*'EPS BNVP-LDVs-psgr'!Y4/'EPS BNVP-LDVs-psgr'!X4</f>
        <v>33546.405608177905</v>
      </c>
      <c r="Z4" s="70">
        <f>'BNVP-LDVs-psgr'!Y4*'EPS BNVP-LDVs-psgr'!Z4/'EPS BNVP-LDVs-psgr'!Y4</f>
        <v>33528.031622087059</v>
      </c>
      <c r="AA4" s="70">
        <f>'BNVP-LDVs-psgr'!Z4*'EPS BNVP-LDVs-psgr'!AA4/'EPS BNVP-LDVs-psgr'!Z4</f>
        <v>33523.61133748405</v>
      </c>
      <c r="AB4" s="70">
        <f>'BNVP-LDVs-psgr'!AA4*'EPS BNVP-LDVs-psgr'!AB4/'EPS BNVP-LDVs-psgr'!AA4</f>
        <v>33493.315341093672</v>
      </c>
      <c r="AC4" s="70">
        <f>'BNVP-LDVs-psgr'!AB4*'EPS BNVP-LDVs-psgr'!AC4/'EPS BNVP-LDVs-psgr'!AB4</f>
        <v>33468.714440692012</v>
      </c>
      <c r="AD4" s="70">
        <f>'BNVP-LDVs-psgr'!AC4*'EPS BNVP-LDVs-psgr'!AD4/'EPS BNVP-LDVs-psgr'!AC4</f>
        <v>33463.510529772735</v>
      </c>
      <c r="AE4" s="70">
        <f>'BNVP-LDVs-psgr'!AD4*'EPS BNVP-LDVs-psgr'!AE4/'EPS BNVP-LDVs-psgr'!AD4</f>
        <v>33431.96704916341</v>
      </c>
      <c r="AF4" s="70">
        <f>'BNVP-LDVs-psgr'!AE4*'EPS BNVP-LDVs-psgr'!AF4/'EPS BNVP-LDVs-psgr'!AE4</f>
        <v>33407.384633229187</v>
      </c>
      <c r="AG4" s="4"/>
      <c r="AH4" s="4"/>
      <c r="AI4" s="4"/>
      <c r="AJ4" s="4"/>
    </row>
    <row r="5" spans="1:36" x14ac:dyDescent="0.35">
      <c r="A5" t="s">
        <v>3</v>
      </c>
      <c r="B5" s="71">
        <f>'LDV Cost Calcs'!C154</f>
        <v>35443.546139439881</v>
      </c>
      <c r="C5" s="71">
        <f>'LDV Cost Calcs'!D154</f>
        <v>34572.73032047251</v>
      </c>
      <c r="D5" s="71">
        <f>'New PV Purchase Prices'!D250</f>
        <v>35726.663337819169</v>
      </c>
      <c r="E5" s="71">
        <f>'New PV Purchase Prices'!E250</f>
        <v>35824.309412540591</v>
      </c>
      <c r="F5" s="71">
        <f>'New PV Purchase Prices'!F250</f>
        <v>35920.73190077085</v>
      </c>
      <c r="G5" s="71">
        <f>'New PV Purchase Prices'!G250</f>
        <v>36008.12074700727</v>
      </c>
      <c r="H5" s="71">
        <f>'New PV Purchase Prices'!H250</f>
        <v>36072.792909301177</v>
      </c>
      <c r="I5" s="71">
        <f>'New PV Purchase Prices'!I250</f>
        <v>36146.327369617997</v>
      </c>
      <c r="J5" s="71">
        <f>'New PV Purchase Prices'!J250</f>
        <v>36231.648467928637</v>
      </c>
      <c r="K5" s="71">
        <f>'New PV Purchase Prices'!K250</f>
        <v>36313.348566039953</v>
      </c>
      <c r="L5" s="71">
        <f>'New PV Purchase Prices'!L250</f>
        <v>36388.812228208139</v>
      </c>
      <c r="M5" s="71">
        <f>'New PV Purchase Prices'!M250</f>
        <v>36468.140429401705</v>
      </c>
      <c r="N5" s="71">
        <f>'New PV Purchase Prices'!N250</f>
        <v>36551.422704067467</v>
      </c>
      <c r="O5" s="71">
        <f>'New PV Purchase Prices'!O250</f>
        <v>36637.385619387285</v>
      </c>
      <c r="P5" s="71">
        <f>'New PV Purchase Prices'!P250</f>
        <v>36733.150341500892</v>
      </c>
      <c r="Q5" s="71">
        <f>'New PV Purchase Prices'!Q250</f>
        <v>36838.692814702765</v>
      </c>
      <c r="R5" s="71">
        <f>'BNVP-LDVs-psgr'!Q5*'EPS BNVP-LDVs-psgr'!R5/'EPS BNVP-LDVs-psgr'!Q5</f>
        <v>36803.556504488864</v>
      </c>
      <c r="S5" s="71">
        <f>'BNVP-LDVs-psgr'!R5*'EPS BNVP-LDVs-psgr'!S5/'EPS BNVP-LDVs-psgr'!R5</f>
        <v>36745.670737130051</v>
      </c>
      <c r="T5" s="71">
        <f>'BNVP-LDVs-psgr'!S5*'EPS BNVP-LDVs-psgr'!T5/'EPS BNVP-LDVs-psgr'!S5</f>
        <v>36679.670269184338</v>
      </c>
      <c r="U5" s="71">
        <f>'BNVP-LDVs-psgr'!T5*'EPS BNVP-LDVs-psgr'!U5/'EPS BNVP-LDVs-psgr'!T5</f>
        <v>36619.030890571921</v>
      </c>
      <c r="V5" s="71">
        <f>'BNVP-LDVs-psgr'!U5*'EPS BNVP-LDVs-psgr'!V5/'EPS BNVP-LDVs-psgr'!U5</f>
        <v>36542.544850960847</v>
      </c>
      <c r="W5" s="71">
        <f>'BNVP-LDVs-psgr'!V5*'EPS BNVP-LDVs-psgr'!W5/'EPS BNVP-LDVs-psgr'!V5</f>
        <v>36484.03511896346</v>
      </c>
      <c r="X5" s="71">
        <f>'BNVP-LDVs-psgr'!W5*'EPS BNVP-LDVs-psgr'!X5/'EPS BNVP-LDVs-psgr'!W5</f>
        <v>36434.534821484478</v>
      </c>
      <c r="Y5" s="71">
        <f>'BNVP-LDVs-psgr'!X5*'EPS BNVP-LDVs-psgr'!Y5/'EPS BNVP-LDVs-psgr'!X5</f>
        <v>36376.46619546794</v>
      </c>
      <c r="Z5" s="71">
        <f>'BNVP-LDVs-psgr'!Y5*'EPS BNVP-LDVs-psgr'!Z5/'EPS BNVP-LDVs-psgr'!Y5</f>
        <v>36326.019651654562</v>
      </c>
      <c r="AA5" s="71">
        <f>'BNVP-LDVs-psgr'!Z5*'EPS BNVP-LDVs-psgr'!AA5/'EPS BNVP-LDVs-psgr'!Z5</f>
        <v>36294.74758467255</v>
      </c>
      <c r="AB5" s="71">
        <f>'BNVP-LDVs-psgr'!AA5*'EPS BNVP-LDVs-psgr'!AB5/'EPS BNVP-LDVs-psgr'!AA5</f>
        <v>36227.459839971365</v>
      </c>
      <c r="AC5" s="71">
        <f>'BNVP-LDVs-psgr'!AB5*'EPS BNVP-LDVs-psgr'!AC5/'EPS BNVP-LDVs-psgr'!AB5</f>
        <v>36168.556752777913</v>
      </c>
      <c r="AD5" s="71">
        <f>'BNVP-LDVs-psgr'!AC5*'EPS BNVP-LDVs-psgr'!AD5/'EPS BNVP-LDVs-psgr'!AC5</f>
        <v>36134.259151807644</v>
      </c>
      <c r="AE5" s="71">
        <f>'BNVP-LDVs-psgr'!AD5*'EPS BNVP-LDVs-psgr'!AE5/'EPS BNVP-LDVs-psgr'!AD5</f>
        <v>36064.821482861851</v>
      </c>
      <c r="AF5" s="71">
        <f>'BNVP-LDVs-psgr'!AE5*'EPS BNVP-LDVs-psgr'!AF5/'EPS BNVP-LDVs-psgr'!AE5</f>
        <v>36007.561009207471</v>
      </c>
      <c r="AG5" s="4"/>
      <c r="AH5" s="4"/>
      <c r="AI5" s="4"/>
      <c r="AJ5" s="4"/>
    </row>
    <row r="6" spans="1:36" x14ac:dyDescent="0.35">
      <c r="A6" t="s">
        <v>4</v>
      </c>
      <c r="B6" s="4">
        <f>'PHEV Price Calcs'!B254</f>
        <v>36885.812469092874</v>
      </c>
      <c r="C6" s="4">
        <f>'PHEV Price Calcs'!C254</f>
        <v>37390.062874445444</v>
      </c>
      <c r="D6" s="4">
        <f>'New PV Purchase Prices'!D251</f>
        <v>38488.116304249539</v>
      </c>
      <c r="E6" s="4">
        <f>'New PV Purchase Prices'!E251</f>
        <v>37730.267834707105</v>
      </c>
      <c r="F6" s="4">
        <f>'New PV Purchase Prices'!F251</f>
        <v>37457.466463054647</v>
      </c>
      <c r="G6" s="4">
        <f>'New PV Purchase Prices'!G251</f>
        <v>37222.160030706778</v>
      </c>
      <c r="H6" s="4">
        <f>'New PV Purchase Prices'!H251</f>
        <v>37016.358841063695</v>
      </c>
      <c r="I6" s="4">
        <f>'New PV Purchase Prices'!I251</f>
        <v>36832.427817392832</v>
      </c>
      <c r="J6" s="4">
        <f>'New PV Purchase Prices'!J251</f>
        <v>36687.281434387201</v>
      </c>
      <c r="K6" s="4">
        <f>'New PV Purchase Prices'!K251</f>
        <v>36651.248347848923</v>
      </c>
      <c r="L6" s="4">
        <f>'New PV Purchase Prices'!L251</f>
        <v>36655.308017912939</v>
      </c>
      <c r="M6" s="4">
        <f>'New PV Purchase Prices'!M251</f>
        <v>36734.722586135074</v>
      </c>
      <c r="N6" s="4">
        <f>'New PV Purchase Prices'!N251</f>
        <v>36674.967507330613</v>
      </c>
      <c r="O6" s="4">
        <f>'New PV Purchase Prices'!O251</f>
        <v>36645.321911940147</v>
      </c>
      <c r="P6" s="4">
        <f>'New PV Purchase Prices'!P251</f>
        <v>36643.304062100899</v>
      </c>
      <c r="Q6" s="4">
        <f>'New PV Purchase Prices'!Q251</f>
        <v>36667.04941906959</v>
      </c>
      <c r="R6" s="4">
        <f>'BNVP-LDVs-psgr'!Q6*'EPS BNVP-LDVs-psgr'!R6/'EPS BNVP-LDVs-psgr'!Q6</f>
        <v>36707.465073931642</v>
      </c>
      <c r="S6" s="4">
        <f>'BNVP-LDVs-psgr'!R6*'EPS BNVP-LDVs-psgr'!S6/'EPS BNVP-LDVs-psgr'!R6</f>
        <v>36740.240759493259</v>
      </c>
      <c r="T6" s="4">
        <f>'BNVP-LDVs-psgr'!S6*'EPS BNVP-LDVs-psgr'!T6/'EPS BNVP-LDVs-psgr'!S6</f>
        <v>36761.388487489341</v>
      </c>
      <c r="U6" s="4">
        <f>'BNVP-LDVs-psgr'!T6*'EPS BNVP-LDVs-psgr'!U6/'EPS BNVP-LDVs-psgr'!T6</f>
        <v>36777.099906208212</v>
      </c>
      <c r="V6" s="4">
        <f>'BNVP-LDVs-psgr'!U6*'EPS BNVP-LDVs-psgr'!V6/'EPS BNVP-LDVs-psgr'!U6</f>
        <v>36775.88538850451</v>
      </c>
      <c r="W6" s="4">
        <f>'BNVP-LDVs-psgr'!V6*'EPS BNVP-LDVs-psgr'!W6/'EPS BNVP-LDVs-psgr'!V6</f>
        <v>36781.54898458931</v>
      </c>
      <c r="X6" s="4">
        <f>'BNVP-LDVs-psgr'!W6*'EPS BNVP-LDVs-psgr'!X6/'EPS BNVP-LDVs-psgr'!W6</f>
        <v>36778.757142890412</v>
      </c>
      <c r="Y6" s="4">
        <f>'BNVP-LDVs-psgr'!X6*'EPS BNVP-LDVs-psgr'!Y6/'EPS BNVP-LDVs-psgr'!X6</f>
        <v>36769.81646611933</v>
      </c>
      <c r="Z6" s="4">
        <f>'BNVP-LDVs-psgr'!Y6*'EPS BNVP-LDVs-psgr'!Z6/'EPS BNVP-LDVs-psgr'!Y6</f>
        <v>36760.92925010316</v>
      </c>
      <c r="AA6" s="4">
        <f>'BNVP-LDVs-psgr'!Z6*'EPS BNVP-LDVs-psgr'!AA6/'EPS BNVP-LDVs-psgr'!Z6</f>
        <v>36751.443691081979</v>
      </c>
      <c r="AB6" s="4">
        <f>'BNVP-LDVs-psgr'!AA6*'EPS BNVP-LDVs-psgr'!AB6/'EPS BNVP-LDVs-psgr'!AA6</f>
        <v>36740.310492255303</v>
      </c>
      <c r="AC6" s="4">
        <f>'BNVP-LDVs-psgr'!AB6*'EPS BNVP-LDVs-psgr'!AC6/'EPS BNVP-LDVs-psgr'!AB6</f>
        <v>36731.0273774749</v>
      </c>
      <c r="AD6" s="4">
        <f>'BNVP-LDVs-psgr'!AC6*'EPS BNVP-LDVs-psgr'!AD6/'EPS BNVP-LDVs-psgr'!AC6</f>
        <v>36722.033193009978</v>
      </c>
      <c r="AE6" s="4">
        <f>'BNVP-LDVs-psgr'!AD6*'EPS BNVP-LDVs-psgr'!AE6/'EPS BNVP-LDVs-psgr'!AD6</f>
        <v>36714.18185695068</v>
      </c>
      <c r="AF6" s="4">
        <f>'BNVP-LDVs-psgr'!AE6*'EPS BNVP-LDVs-psgr'!AF6/'EPS BNVP-LDVs-psgr'!AE6</f>
        <v>36704.188265458979</v>
      </c>
      <c r="AG6" s="4"/>
      <c r="AH6" s="4"/>
      <c r="AI6" s="4"/>
      <c r="AJ6" s="4"/>
    </row>
    <row r="7" spans="1:36" x14ac:dyDescent="0.35">
      <c r="A7" t="s">
        <v>214</v>
      </c>
      <c r="B7" s="4">
        <f>INDEX('AEO 2021 52'!139:139,MATCH(B$1,'AEO 2021 52'!$1:$1,0))*10^3*cpi_2021to2012</f>
        <v>35929.332572026418</v>
      </c>
      <c r="C7" s="4">
        <f>INDEX('AEO 2022 52'!145:145,MATCH(C$1,'AEO 2022 52'!$1:$1,0))*10^3*cpi_2021to2012</f>
        <v>36517.781900822964</v>
      </c>
      <c r="D7" s="4">
        <f>'New PV Purchase Prices'!D252</f>
        <v>37584.511794091377</v>
      </c>
      <c r="E7" s="4">
        <f>'New PV Purchase Prices'!E252</f>
        <v>37581.988853965755</v>
      </c>
      <c r="F7" s="4">
        <f>'New PV Purchase Prices'!F252</f>
        <v>37580.113537491241</v>
      </c>
      <c r="G7" s="4">
        <f>'New PV Purchase Prices'!G252</f>
        <v>37621.464955825642</v>
      </c>
      <c r="H7" s="4">
        <f>'New PV Purchase Prices'!H252</f>
        <v>37766.380139987668</v>
      </c>
      <c r="I7" s="4">
        <f>'New PV Purchase Prices'!I252</f>
        <v>37916.000942710707</v>
      </c>
      <c r="J7" s="4">
        <f>'New PV Purchase Prices'!J252</f>
        <v>38011.459566685226</v>
      </c>
      <c r="K7" s="4">
        <f>'New PV Purchase Prices'!K252</f>
        <v>38145.857773738171</v>
      </c>
      <c r="L7" s="4">
        <f>'New PV Purchase Prices'!L252</f>
        <v>38322.013082287805</v>
      </c>
      <c r="M7" s="4">
        <f>'New PV Purchase Prices'!M252</f>
        <v>38479.068286602524</v>
      </c>
      <c r="N7" s="4">
        <f>'New PV Purchase Prices'!N252</f>
        <v>38629.305508432342</v>
      </c>
      <c r="O7" s="4">
        <f>'New PV Purchase Prices'!O252</f>
        <v>38788.116956821345</v>
      </c>
      <c r="P7" s="4">
        <f>'New PV Purchase Prices'!P252</f>
        <v>38987.493679100611</v>
      </c>
      <c r="Q7" s="4">
        <f>'New PV Purchase Prices'!Q252</f>
        <v>39175.925710199474</v>
      </c>
      <c r="R7" s="4">
        <f>'BNVP-LDVs-psgr'!Q7*'EPS BNVP-LDVs-psgr'!R7/'EPS BNVP-LDVs-psgr'!Q7</f>
        <v>39217.537557456613</v>
      </c>
      <c r="S7" s="4">
        <f>'BNVP-LDVs-psgr'!R7*'EPS BNVP-LDVs-psgr'!S7/'EPS BNVP-LDVs-psgr'!R7</f>
        <v>39259.477406066224</v>
      </c>
      <c r="T7" s="4">
        <f>'BNVP-LDVs-psgr'!S7*'EPS BNVP-LDVs-psgr'!T7/'EPS BNVP-LDVs-psgr'!S7</f>
        <v>39298.77906001376</v>
      </c>
      <c r="U7" s="4">
        <f>'BNVP-LDVs-psgr'!T7*'EPS BNVP-LDVs-psgr'!U7/'EPS BNVP-LDVs-psgr'!T7</f>
        <v>39340.428139856849</v>
      </c>
      <c r="V7" s="4">
        <f>'BNVP-LDVs-psgr'!U7*'EPS BNVP-LDVs-psgr'!V7/'EPS BNVP-LDVs-psgr'!U7</f>
        <v>39376.253865958308</v>
      </c>
      <c r="W7" s="4">
        <f>'BNVP-LDVs-psgr'!V7*'EPS BNVP-LDVs-psgr'!W7/'EPS BNVP-LDVs-psgr'!V7</f>
        <v>39412.160262662663</v>
      </c>
      <c r="X7" s="4">
        <f>'BNVP-LDVs-psgr'!W7*'EPS BNVP-LDVs-psgr'!X7/'EPS BNVP-LDVs-psgr'!W7</f>
        <v>39447.773231130086</v>
      </c>
      <c r="Y7" s="4">
        <f>'BNVP-LDVs-psgr'!X7*'EPS BNVP-LDVs-psgr'!Y7/'EPS BNVP-LDVs-psgr'!X7</f>
        <v>39481.53609467153</v>
      </c>
      <c r="Z7" s="4">
        <f>'BNVP-LDVs-psgr'!Y7*'EPS BNVP-LDVs-psgr'!Z7/'EPS BNVP-LDVs-psgr'!Y7</f>
        <v>39516.471784670604</v>
      </c>
      <c r="AA7" s="4">
        <f>'BNVP-LDVs-psgr'!Z7*'EPS BNVP-LDVs-psgr'!AA7/'EPS BNVP-LDVs-psgr'!Z7</f>
        <v>39552.466830389145</v>
      </c>
      <c r="AB7" s="4">
        <f>'BNVP-LDVs-psgr'!AA7*'EPS BNVP-LDVs-psgr'!AB7/'EPS BNVP-LDVs-psgr'!AA7</f>
        <v>39588.160469459479</v>
      </c>
      <c r="AC7" s="4">
        <f>'BNVP-LDVs-psgr'!AB7*'EPS BNVP-LDVs-psgr'!AC7/'EPS BNVP-LDVs-psgr'!AB7</f>
        <v>39625.072145984668</v>
      </c>
      <c r="AD7" s="4">
        <f>'BNVP-LDVs-psgr'!AC7*'EPS BNVP-LDVs-psgr'!AD7/'EPS BNVP-LDVs-psgr'!AC7</f>
        <v>39661.928860121072</v>
      </c>
      <c r="AE7" s="4">
        <f>'BNVP-LDVs-psgr'!AD7*'EPS BNVP-LDVs-psgr'!AE7/'EPS BNVP-LDVs-psgr'!AD7</f>
        <v>39699.235911249525</v>
      </c>
      <c r="AF7" s="4">
        <f>'BNVP-LDVs-psgr'!AE7*'EPS BNVP-LDVs-psgr'!AF7/'EPS BNVP-LDVs-psgr'!AE7</f>
        <v>39722.758927162773</v>
      </c>
      <c r="AG7" s="4"/>
      <c r="AH7" s="4"/>
      <c r="AI7" s="4"/>
      <c r="AJ7" s="4"/>
    </row>
    <row r="8" spans="1:36" x14ac:dyDescent="0.35">
      <c r="A8" t="s">
        <v>215</v>
      </c>
      <c r="B8" s="4">
        <f>'Hydrogen Vehicle Calcs'!B55*10^3*cpi_2021to2012</f>
        <v>65082.117668992752</v>
      </c>
      <c r="C8" s="4">
        <f>'Hydrogen Vehicle Calcs'!C55*10^3*cpi_2021to2012</f>
        <v>65067.962537406333</v>
      </c>
      <c r="D8" s="4">
        <f>'New PV Purchase Prices'!D253</f>
        <v>65656.715566657876</v>
      </c>
      <c r="E8" s="4">
        <f>'New PV Purchase Prices'!E253</f>
        <v>64224.329226658148</v>
      </c>
      <c r="F8" s="4">
        <f>'New PV Purchase Prices'!F253</f>
        <v>62755.45029471915</v>
      </c>
      <c r="G8" s="4">
        <f>'New PV Purchase Prices'!G253</f>
        <v>61291.704990287326</v>
      </c>
      <c r="H8" s="4">
        <f>'New PV Purchase Prices'!H253</f>
        <v>60094.666994922161</v>
      </c>
      <c r="I8" s="4">
        <f>'New PV Purchase Prices'!I253</f>
        <v>59133.596225908179</v>
      </c>
      <c r="J8" s="4">
        <f>'New PV Purchase Prices'!J253</f>
        <v>58171.341838967332</v>
      </c>
      <c r="K8" s="4">
        <f>'New PV Purchase Prices'!K253</f>
        <v>57299.132764148817</v>
      </c>
      <c r="L8" s="4">
        <f>'New PV Purchase Prices'!L253</f>
        <v>56538.11733532061</v>
      </c>
      <c r="M8" s="4">
        <f>'New PV Purchase Prices'!M253</f>
        <v>55794.182803551128</v>
      </c>
      <c r="N8" s="4">
        <f>'New PV Purchase Prices'!N253</f>
        <v>55070.644059911079</v>
      </c>
      <c r="O8" s="4">
        <f>'New PV Purchase Prices'!O253</f>
        <v>54391.849781990291</v>
      </c>
      <c r="P8" s="4">
        <f>'New PV Purchase Prices'!P253</f>
        <v>53806.378326215337</v>
      </c>
      <c r="Q8" s="4">
        <f>'New PV Purchase Prices'!Q253</f>
        <v>53236.03903979656</v>
      </c>
      <c r="R8" s="4">
        <f>'BNVP-LDVs-psgr'!Q8*'EPS BNVP-LDVs-psgr'!R8/'EPS BNVP-LDVs-psgr'!Q8</f>
        <v>52501.584907652854</v>
      </c>
      <c r="S8" s="4">
        <f>'BNVP-LDVs-psgr'!R8*'EPS BNVP-LDVs-psgr'!S8/'EPS BNVP-LDVs-psgr'!R8</f>
        <v>51801.118561730633</v>
      </c>
      <c r="T8" s="4">
        <f>'BNVP-LDVs-psgr'!S8*'EPS BNVP-LDVs-psgr'!T8/'EPS BNVP-LDVs-psgr'!S8</f>
        <v>51133.203373963777</v>
      </c>
      <c r="U8" s="4">
        <f>'BNVP-LDVs-psgr'!T8*'EPS BNVP-LDVs-psgr'!U8/'EPS BNVP-LDVs-psgr'!T8</f>
        <v>50496.993576029636</v>
      </c>
      <c r="V8" s="4">
        <f>'BNVP-LDVs-psgr'!U8*'EPS BNVP-LDVs-psgr'!V8/'EPS BNVP-LDVs-psgr'!U8</f>
        <v>49888.842469656462</v>
      </c>
      <c r="W8" s="4">
        <f>'BNVP-LDVs-psgr'!V8*'EPS BNVP-LDVs-psgr'!W8/'EPS BNVP-LDVs-psgr'!V8</f>
        <v>49309.990481604109</v>
      </c>
      <c r="X8" s="4">
        <f>'BNVP-LDVs-psgr'!W8*'EPS BNVP-LDVs-psgr'!X8/'EPS BNVP-LDVs-psgr'!W8</f>
        <v>48757.885033624254</v>
      </c>
      <c r="Y8" s="4">
        <f>'BNVP-LDVs-psgr'!X8*'EPS BNVP-LDVs-psgr'!Y8/'EPS BNVP-LDVs-psgr'!X8</f>
        <v>48231.337303211491</v>
      </c>
      <c r="Z8" s="4">
        <f>'BNVP-LDVs-psgr'!Y8*'EPS BNVP-LDVs-psgr'!Z8/'EPS BNVP-LDVs-psgr'!Y8</f>
        <v>47729.660477984093</v>
      </c>
      <c r="AA8" s="4">
        <f>'BNVP-LDVs-psgr'!Z8*'EPS BNVP-LDVs-psgr'!AA8/'EPS BNVP-LDVs-psgr'!Z8</f>
        <v>47251.458326470529</v>
      </c>
      <c r="AB8" s="4">
        <f>'BNVP-LDVs-psgr'!AA8*'EPS BNVP-LDVs-psgr'!AB8/'EPS BNVP-LDVs-psgr'!AA8</f>
        <v>46795.363505877052</v>
      </c>
      <c r="AC8" s="4">
        <f>'BNVP-LDVs-psgr'!AB8*'EPS BNVP-LDVs-psgr'!AC8/'EPS BNVP-LDVs-psgr'!AB8</f>
        <v>46360.898537874287</v>
      </c>
      <c r="AD8" s="4">
        <f>'BNVP-LDVs-psgr'!AC8*'EPS BNVP-LDVs-psgr'!AD8/'EPS BNVP-LDVs-psgr'!AC8</f>
        <v>45946.501445657348</v>
      </c>
      <c r="AE8" s="4">
        <f>'BNVP-LDVs-psgr'!AD8*'EPS BNVP-LDVs-psgr'!AE8/'EPS BNVP-LDVs-psgr'!AD8</f>
        <v>45551.894840788365</v>
      </c>
      <c r="AF8" s="4">
        <f>'BNVP-LDVs-psgr'!AE8*'EPS BNVP-LDVs-psgr'!AF8/'EPS BNVP-LDVs-psgr'!AE8</f>
        <v>45157.668315346964</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4.5" x14ac:dyDescent="0.35"/>
  <cols>
    <col min="1" max="1" width="24.453125" customWidth="1"/>
  </cols>
  <sheetData>
    <row r="1" spans="1:36" x14ac:dyDescent="0.3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3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35">
      <c r="A3" t="s">
        <v>1</v>
      </c>
      <c r="B3" s="4">
        <f>B4*'BNVP-LDVs-psgr'!B3/'BNVP-LDVs-psgr'!B4</f>
        <v>51983.088057138302</v>
      </c>
      <c r="C3" s="4">
        <f>$B3*'BNVP-LDVs-psgr'!C3/'BNVP-LDVs-psgr'!$B3</f>
        <v>51609.123055781485</v>
      </c>
      <c r="D3" s="4">
        <f>$B3*'BNVP-LDVs-psgr'!D3/'BNVP-LDVs-psgr'!$B3</f>
        <v>53461.932708574204</v>
      </c>
      <c r="E3" s="4">
        <f>$B3*'BNVP-LDVs-psgr'!E3/'BNVP-LDVs-psgr'!$B3</f>
        <v>53699.489671551361</v>
      </c>
      <c r="F3" s="4">
        <f>$B3*'BNVP-LDVs-psgr'!F3/'BNVP-LDVs-psgr'!$B3</f>
        <v>53788.318218291941</v>
      </c>
      <c r="G3" s="4">
        <f>$B3*'BNVP-LDVs-psgr'!G3/'BNVP-LDVs-psgr'!$B3</f>
        <v>53965.541261013605</v>
      </c>
      <c r="H3" s="4">
        <f>$B3*'BNVP-LDVs-psgr'!H3/'BNVP-LDVs-psgr'!$B3</f>
        <v>54267.734473344033</v>
      </c>
      <c r="I3" s="4">
        <f>$B3*'BNVP-LDVs-psgr'!I3/'BNVP-LDVs-psgr'!$B3</f>
        <v>54605.835769246129</v>
      </c>
      <c r="J3" s="4">
        <f>$B3*'BNVP-LDVs-psgr'!J3/'BNVP-LDVs-psgr'!$B3</f>
        <v>54903.288520506539</v>
      </c>
      <c r="K3" s="4">
        <f>$B3*'BNVP-LDVs-psgr'!K3/'BNVP-LDVs-psgr'!$B3</f>
        <v>55226.547982998818</v>
      </c>
      <c r="L3" s="4">
        <f>$B3*'BNVP-LDVs-psgr'!L3/'BNVP-LDVs-psgr'!$B3</f>
        <v>55605.257830031718</v>
      </c>
      <c r="M3" s="4">
        <f>$B3*'BNVP-LDVs-psgr'!M3/'BNVP-LDVs-psgr'!$B3</f>
        <v>55958.620408009883</v>
      </c>
      <c r="N3" s="4">
        <f>$B3*'BNVP-LDVs-psgr'!N3/'BNVP-LDVs-psgr'!$B3</f>
        <v>56317.086973725098</v>
      </c>
      <c r="O3" s="4">
        <f>$B3*'BNVP-LDVs-psgr'!O3/'BNVP-LDVs-psgr'!$B3</f>
        <v>56665.125190605097</v>
      </c>
      <c r="P3" s="4">
        <f>$B3*'BNVP-LDVs-psgr'!P3/'BNVP-LDVs-psgr'!$B3</f>
        <v>57023.705805767226</v>
      </c>
      <c r="Q3" s="4">
        <f>$B3*'BNVP-LDVs-psgr'!Q3/'BNVP-LDVs-psgr'!$B3</f>
        <v>57347.661747128834</v>
      </c>
      <c r="R3" s="4">
        <f>$B3*'BNVP-LDVs-psgr'!R3/'BNVP-LDVs-psgr'!$B3</f>
        <v>57447.53715765426</v>
      </c>
      <c r="S3" s="4">
        <f>$B3*'BNVP-LDVs-psgr'!S3/'BNVP-LDVs-psgr'!$B3</f>
        <v>57545.710465972297</v>
      </c>
      <c r="T3" s="4">
        <f>$B3*'BNVP-LDVs-psgr'!T3/'BNVP-LDVs-psgr'!$B3</f>
        <v>57636.977374046503</v>
      </c>
      <c r="U3" s="4">
        <f>$B3*'BNVP-LDVs-psgr'!U3/'BNVP-LDVs-psgr'!$B3</f>
        <v>57730.686334122693</v>
      </c>
      <c r="V3" s="4">
        <f>$B3*'BNVP-LDVs-psgr'!V3/'BNVP-LDVs-psgr'!$B3</f>
        <v>57796.546266533376</v>
      </c>
      <c r="W3" s="4">
        <f>$B3*'BNVP-LDVs-psgr'!W3/'BNVP-LDVs-psgr'!$B3</f>
        <v>57871.277926003051</v>
      </c>
      <c r="X3" s="4">
        <f>$B3*'BNVP-LDVs-psgr'!X3/'BNVP-LDVs-psgr'!$B3</f>
        <v>57933.830187029933</v>
      </c>
      <c r="Y3" s="4">
        <f>$B3*'BNVP-LDVs-psgr'!Y3/'BNVP-LDVs-psgr'!$B3</f>
        <v>57985.989339949461</v>
      </c>
      <c r="Z3" s="4">
        <f>$B3*'BNVP-LDVs-psgr'!Z3/'BNVP-LDVs-psgr'!$B3</f>
        <v>58039.362361213563</v>
      </c>
      <c r="AA3" s="4">
        <f>$B3*'BNVP-LDVs-psgr'!AA3/'BNVP-LDVs-psgr'!$B3</f>
        <v>58089.804375004824</v>
      </c>
      <c r="AB3" s="4">
        <f>$B3*'BNVP-LDVs-psgr'!AB3/'BNVP-LDVs-psgr'!$B3</f>
        <v>58136.20022126472</v>
      </c>
      <c r="AC3" s="4">
        <f>$B3*'BNVP-LDVs-psgr'!AC3/'BNVP-LDVs-psgr'!$B3</f>
        <v>58184.896500121271</v>
      </c>
      <c r="AD3" s="4">
        <f>$B3*'BNVP-LDVs-psgr'!AD3/'BNVP-LDVs-psgr'!$B3</f>
        <v>58233.934184059581</v>
      </c>
      <c r="AE3" s="4">
        <f>$B3*'BNVP-LDVs-psgr'!AE3/'BNVP-LDVs-psgr'!$B3</f>
        <v>58277.134562164894</v>
      </c>
      <c r="AF3" s="4">
        <f>$B3*'BNVP-LDVs-psgr'!AF3/'BNVP-LDVs-psgr'!$B3</f>
        <v>58320.703234431057</v>
      </c>
      <c r="AG3" s="4"/>
      <c r="AH3" s="4"/>
      <c r="AI3" s="4"/>
      <c r="AJ3" s="4"/>
    </row>
    <row r="4" spans="1:36" x14ac:dyDescent="0.3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3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35">
      <c r="A6" t="s">
        <v>4</v>
      </c>
      <c r="B6" s="4">
        <f>B4*'BNVP-LDVs-psgr'!B6/'BNVP-LDVs-psgr'!B4</f>
        <v>52161.357273712689</v>
      </c>
      <c r="C6" s="4">
        <f>$B6*'BNVP-LDVs-psgr'!C6/'BNVP-LDVs-psgr'!$B6</f>
        <v>52874.433217777878</v>
      </c>
      <c r="D6" s="4">
        <f>$B6*'BNVP-LDVs-psgr'!D6/'BNVP-LDVs-psgr'!$B6</f>
        <v>54427.224207691121</v>
      </c>
      <c r="E6" s="4">
        <f>$B6*'BNVP-LDVs-psgr'!E6/'BNVP-LDVs-psgr'!$B6</f>
        <v>53355.527473011294</v>
      </c>
      <c r="F6" s="4">
        <f>$B6*'BNVP-LDVs-psgr'!F6/'BNVP-LDVs-psgr'!$B6</f>
        <v>52969.75069709112</v>
      </c>
      <c r="G6" s="4">
        <f>$B6*'BNVP-LDVs-psgr'!G6/'BNVP-LDVs-psgr'!$B6</f>
        <v>52636.996663361097</v>
      </c>
      <c r="H6" s="4">
        <f>$B6*'BNVP-LDVs-psgr'!H6/'BNVP-LDVs-psgr'!$B6</f>
        <v>52345.966897124468</v>
      </c>
      <c r="I6" s="4">
        <f>$B6*'BNVP-LDVs-psgr'!I6/'BNVP-LDVs-psgr'!$B6</f>
        <v>52085.864402501247</v>
      </c>
      <c r="J6" s="4">
        <f>$B6*'BNVP-LDVs-psgr'!J6/'BNVP-LDVs-psgr'!$B6</f>
        <v>51880.60845626751</v>
      </c>
      <c r="K6" s="4">
        <f>$B6*'BNVP-LDVs-psgr'!K6/'BNVP-LDVs-psgr'!$B6</f>
        <v>51829.652964852685</v>
      </c>
      <c r="L6" s="4">
        <f>$B6*'BNVP-LDVs-psgr'!L6/'BNVP-LDVs-psgr'!$B6</f>
        <v>51835.393868643267</v>
      </c>
      <c r="M6" s="4">
        <f>$B6*'BNVP-LDVs-psgr'!M6/'BNVP-LDVs-psgr'!$B6</f>
        <v>51947.696442139335</v>
      </c>
      <c r="N6" s="4">
        <f>$B6*'BNVP-LDVs-psgr'!N6/'BNVP-LDVs-psgr'!$B6</f>
        <v>51863.194954824932</v>
      </c>
      <c r="O6" s="4">
        <f>$B6*'BNVP-LDVs-psgr'!O6/'BNVP-LDVs-psgr'!$B6</f>
        <v>51821.272210299525</v>
      </c>
      <c r="P6" s="4">
        <f>$B6*'BNVP-LDVs-psgr'!P6/'BNVP-LDVs-psgr'!$B6</f>
        <v>51818.418707032433</v>
      </c>
      <c r="Q6" s="4">
        <f>$B6*'BNVP-LDVs-psgr'!Q6/'BNVP-LDVs-psgr'!$B6</f>
        <v>51851.997743673513</v>
      </c>
      <c r="R6" s="4">
        <f>$B6*'BNVP-LDVs-psgr'!R6/'BNVP-LDVs-psgr'!$B6</f>
        <v>51909.150759198848</v>
      </c>
      <c r="S6" s="4">
        <f>$B6*'BNVP-LDVs-psgr'!S6/'BNVP-LDVs-psgr'!$B6</f>
        <v>51955.499860114083</v>
      </c>
      <c r="T6" s="4">
        <f>$B6*'BNVP-LDVs-psgr'!T6/'BNVP-LDVs-psgr'!$B6</f>
        <v>51985.405510056189</v>
      </c>
      <c r="U6" s="4">
        <f>$B6*'BNVP-LDVs-psgr'!U6/'BNVP-LDVs-psgr'!$B6</f>
        <v>52007.623508528057</v>
      </c>
      <c r="V6" s="4">
        <f>$B6*'BNVP-LDVs-psgr'!V6/'BNVP-LDVs-psgr'!$B6</f>
        <v>52005.906021840972</v>
      </c>
      <c r="W6" s="4">
        <f>$B6*'BNVP-LDVs-psgr'!W6/'BNVP-LDVs-psgr'!$B6</f>
        <v>52013.915086547917</v>
      </c>
      <c r="X6" s="4">
        <f>$B6*'BNVP-LDVs-psgr'!X6/'BNVP-LDVs-psgr'!$B6</f>
        <v>52009.967057683702</v>
      </c>
      <c r="Y6" s="4">
        <f>$B6*'BNVP-LDVs-psgr'!Y6/'BNVP-LDVs-psgr'!$B6</f>
        <v>51997.323772796975</v>
      </c>
      <c r="Z6" s="4">
        <f>$B6*'BNVP-LDVs-psgr'!Z6/'BNVP-LDVs-psgr'!$B6</f>
        <v>51984.756088401344</v>
      </c>
      <c r="AA6" s="4">
        <f>$B6*'BNVP-LDVs-psgr'!AA6/'BNVP-LDVs-psgr'!$B6</f>
        <v>51971.342268834283</v>
      </c>
      <c r="AB6" s="4">
        <f>$B6*'BNVP-LDVs-psgr'!AB6/'BNVP-LDVs-psgr'!$B6</f>
        <v>51955.598471348894</v>
      </c>
      <c r="AC6" s="4">
        <f>$B6*'BNVP-LDVs-psgr'!AC6/'BNVP-LDVs-psgr'!$B6</f>
        <v>51942.470934383862</v>
      </c>
      <c r="AD6" s="4">
        <f>$B6*'BNVP-LDVs-psgr'!AD6/'BNVP-LDVs-psgr'!$B6</f>
        <v>51929.751982628259</v>
      </c>
      <c r="AE6" s="4">
        <f>$B6*'BNVP-LDVs-psgr'!AE6/'BNVP-LDVs-psgr'!$B6</f>
        <v>51918.649167810006</v>
      </c>
      <c r="AF6" s="4">
        <f>$B6*'BNVP-LDVs-psgr'!AF6/'BNVP-LDVs-psgr'!$B6</f>
        <v>51904.516923964686</v>
      </c>
      <c r="AG6" s="4"/>
      <c r="AH6" s="4"/>
      <c r="AI6" s="4"/>
      <c r="AJ6" s="4"/>
    </row>
    <row r="7" spans="1:36" x14ac:dyDescent="0.35">
      <c r="A7" t="s">
        <v>214</v>
      </c>
      <c r="B7" s="4">
        <f>B4*'BNVP-LDVs-psgr'!B7/'BNVP-LDVs-psgr'!B4</f>
        <v>50808.769753028086</v>
      </c>
      <c r="C7" s="4">
        <f>$B7*'BNVP-LDVs-psgr'!C7/'BNVP-LDVs-psgr'!$B7</f>
        <v>51640.913973859664</v>
      </c>
      <c r="D7" s="4">
        <f>$B7*'BNVP-LDVs-psgr'!D7/'BNVP-LDVs-psgr'!$B7</f>
        <v>53149.409391276495</v>
      </c>
      <c r="E7" s="4">
        <f>$B7*'BNVP-LDVs-psgr'!E7/'BNVP-LDVs-psgr'!$B7</f>
        <v>53145.841624363864</v>
      </c>
      <c r="F7" s="4">
        <f>$B7*'BNVP-LDVs-psgr'!F7/'BNVP-LDVs-psgr'!$B7</f>
        <v>53143.189681893833</v>
      </c>
      <c r="G7" s="4">
        <f>$B7*'BNVP-LDVs-psgr'!G7/'BNVP-LDVs-psgr'!$B7</f>
        <v>53201.665989209083</v>
      </c>
      <c r="H7" s="4">
        <f>$B7*'BNVP-LDVs-psgr'!H7/'BNVP-LDVs-psgr'!$B7</f>
        <v>53406.594990076155</v>
      </c>
      <c r="I7" s="4">
        <f>$B7*'BNVP-LDVs-psgr'!I7/'BNVP-LDVs-psgr'!$B7</f>
        <v>53618.178350289665</v>
      </c>
      <c r="J7" s="4">
        <f>$B7*'BNVP-LDVs-psgr'!J7/'BNVP-LDVs-psgr'!$B7</f>
        <v>53753.169314475803</v>
      </c>
      <c r="K7" s="4">
        <f>$B7*'BNVP-LDVs-psgr'!K7/'BNVP-LDVs-psgr'!$B7</f>
        <v>53943.225935864015</v>
      </c>
      <c r="L7" s="4">
        <f>$B7*'BNVP-LDVs-psgr'!L7/'BNVP-LDVs-psgr'!$B7</f>
        <v>54192.332553553882</v>
      </c>
      <c r="M7" s="4">
        <f>$B7*'BNVP-LDVs-psgr'!M7/'BNVP-LDVs-psgr'!$B7</f>
        <v>54414.42912878374</v>
      </c>
      <c r="N7" s="4">
        <f>$B7*'BNVP-LDVs-psgr'!N7/'BNVP-LDVs-psgr'!$B7</f>
        <v>54626.884186137875</v>
      </c>
      <c r="O7" s="4">
        <f>$B7*'BNVP-LDVs-psgr'!O7/'BNVP-LDVs-psgr'!$B7</f>
        <v>54851.464319909246</v>
      </c>
      <c r="P7" s="4">
        <f>$B7*'BNVP-LDVs-psgr'!P7/'BNVP-LDVs-psgr'!$B7</f>
        <v>55133.409050056769</v>
      </c>
      <c r="Q7" s="4">
        <f>$B7*'BNVP-LDVs-psgr'!Q7/'BNVP-LDVs-psgr'!$B7</f>
        <v>55399.876557155738</v>
      </c>
      <c r="R7" s="4">
        <f>$B7*'BNVP-LDVs-psgr'!R7/'BNVP-LDVs-psgr'!$B7</f>
        <v>55458.721144987911</v>
      </c>
      <c r="S7" s="4">
        <f>$B7*'BNVP-LDVs-psgr'!S7/'BNVP-LDVs-psgr'!$B7</f>
        <v>55518.029569579739</v>
      </c>
      <c r="T7" s="4">
        <f>$B7*'BNVP-LDVs-psgr'!T7/'BNVP-LDVs-psgr'!$B7</f>
        <v>55573.607242288526</v>
      </c>
      <c r="U7" s="4">
        <f>$B7*'BNVP-LDVs-psgr'!U7/'BNVP-LDVs-psgr'!$B7</f>
        <v>55632.504481860982</v>
      </c>
      <c r="V7" s="4">
        <f>$B7*'BNVP-LDVs-psgr'!V7/'BNVP-LDVs-psgr'!$B7</f>
        <v>55683.166738530381</v>
      </c>
      <c r="W7" s="4">
        <f>$B7*'BNVP-LDVs-psgr'!W7/'BNVP-LDVs-psgr'!$B7</f>
        <v>55733.943073970382</v>
      </c>
      <c r="X7" s="4">
        <f>$B7*'BNVP-LDVs-psgr'!X7/'BNVP-LDVs-psgr'!$B7</f>
        <v>55784.304463552442</v>
      </c>
      <c r="Y7" s="4">
        <f>$B7*'BNVP-LDVs-psgr'!Y7/'BNVP-LDVs-psgr'!$B7</f>
        <v>55832.049563087508</v>
      </c>
      <c r="Z7" s="4">
        <f>$B7*'BNVP-LDVs-psgr'!Z7/'BNVP-LDVs-psgr'!$B7</f>
        <v>55881.453192441542</v>
      </c>
      <c r="AA7" s="4">
        <f>$B7*'BNVP-LDVs-psgr'!AA7/'BNVP-LDVs-psgr'!$B7</f>
        <v>55932.354889167938</v>
      </c>
      <c r="AB7" s="4">
        <f>$B7*'BNVP-LDVs-psgr'!AB7/'BNVP-LDVs-psgr'!$B7</f>
        <v>55982.830357520616</v>
      </c>
      <c r="AC7" s="4">
        <f>$B7*'BNVP-LDVs-psgr'!AC7/'BNVP-LDVs-psgr'!$B7</f>
        <v>56035.028289948306</v>
      </c>
      <c r="AD7" s="4">
        <f>$B7*'BNVP-LDVs-psgr'!AD7/'BNVP-LDVs-psgr'!$B7</f>
        <v>56087.148498378447</v>
      </c>
      <c r="AE7" s="4">
        <f>$B7*'BNVP-LDVs-psgr'!AE7/'BNVP-LDVs-psgr'!$B7</f>
        <v>56139.905542143453</v>
      </c>
      <c r="AF7" s="4">
        <f>$B7*'BNVP-LDVs-psgr'!AF7/'BNVP-LDVs-psgr'!$B7</f>
        <v>56173.170159487432</v>
      </c>
      <c r="AG7" s="4"/>
      <c r="AH7" s="4"/>
      <c r="AI7" s="4"/>
      <c r="AJ7" s="4"/>
    </row>
    <row r="8" spans="1:36" x14ac:dyDescent="0.35">
      <c r="A8" t="s">
        <v>215</v>
      </c>
      <c r="B8" s="4">
        <f>B5*'BNVP-LDVs-psgr'!B8/'BNVP-LDVs-psgr'!B5</f>
        <v>93314.030234707883</v>
      </c>
      <c r="C8" s="4">
        <f>$B8*'BNVP-LDVs-psgr'!C8/'BNVP-LDVs-psgr'!$B8</f>
        <v>93293.734761478991</v>
      </c>
      <c r="D8" s="4">
        <f>$B8*'BNVP-LDVs-psgr'!D8/'BNVP-LDVs-psgr'!$B8</f>
        <v>94137.882431224047</v>
      </c>
      <c r="E8" s="4">
        <f>$B8*'BNVP-LDVs-psgr'!E8/'BNVP-LDVs-psgr'!$B8</f>
        <v>92084.142524997893</v>
      </c>
      <c r="F8" s="4">
        <f>$B8*'BNVP-LDVs-psgr'!F8/'BNVP-LDVs-psgr'!$B8</f>
        <v>89978.079938601993</v>
      </c>
      <c r="G8" s="4">
        <f>$B8*'BNVP-LDVs-psgr'!G8/'BNVP-LDVs-psgr'!$B8</f>
        <v>87879.37789131538</v>
      </c>
      <c r="H8" s="4">
        <f>$B8*'BNVP-LDVs-psgr'!H8/'BNVP-LDVs-psgr'!$B8</f>
        <v>86163.0778738558</v>
      </c>
      <c r="I8" s="4">
        <f>$B8*'BNVP-LDVs-psgr'!I8/'BNVP-LDVs-psgr'!$B8</f>
        <v>84785.10509101575</v>
      </c>
      <c r="J8" s="4">
        <f>$B8*'BNVP-LDVs-psgr'!J8/'BNVP-LDVs-psgr'!$B8</f>
        <v>83405.435249706061</v>
      </c>
      <c r="K8" s="4">
        <f>$B8*'BNVP-LDVs-psgr'!K8/'BNVP-LDVs-psgr'!$B8</f>
        <v>82154.871394477072</v>
      </c>
      <c r="L8" s="4">
        <f>$B8*'BNVP-LDVs-psgr'!L8/'BNVP-LDVs-psgr'!$B8</f>
        <v>81063.735775689624</v>
      </c>
      <c r="M8" s="4">
        <f>$B8*'BNVP-LDVs-psgr'!M8/'BNVP-LDVs-psgr'!$B8</f>
        <v>79997.090560743673</v>
      </c>
      <c r="N8" s="4">
        <f>$B8*'BNVP-LDVs-psgr'!N8/'BNVP-LDVs-psgr'!$B8</f>
        <v>78959.688604289244</v>
      </c>
      <c r="O8" s="4">
        <f>$B8*'BNVP-LDVs-psgr'!O8/'BNVP-LDVs-psgr'!$B8</f>
        <v>77986.440774598144</v>
      </c>
      <c r="P8" s="4">
        <f>$B8*'BNVP-LDVs-psgr'!P8/'BNVP-LDVs-psgr'!$B8</f>
        <v>77146.998189100181</v>
      </c>
      <c r="Q8" s="4">
        <f>$B8*'BNVP-LDVs-psgr'!Q8/'BNVP-LDVs-psgr'!$B8</f>
        <v>76329.251942925417</v>
      </c>
      <c r="R8" s="4">
        <f>$B8*'BNVP-LDVs-psgr'!R8/'BNVP-LDVs-psgr'!$B8</f>
        <v>75276.199621526903</v>
      </c>
      <c r="S8" s="4">
        <f>$B8*'BNVP-LDVs-psgr'!S8/'BNVP-LDVs-psgr'!$B8</f>
        <v>74271.878617188675</v>
      </c>
      <c r="T8" s="4">
        <f>$B8*'BNVP-LDVs-psgr'!T8/'BNVP-LDVs-psgr'!$B8</f>
        <v>73314.229108263869</v>
      </c>
      <c r="U8" s="4">
        <f>$B8*'BNVP-LDVs-psgr'!U8/'BNVP-LDVs-psgr'!$B8</f>
        <v>72402.038441359255</v>
      </c>
      <c r="V8" s="4">
        <f>$B8*'BNVP-LDVs-psgr'!V8/'BNVP-LDVs-psgr'!$B8</f>
        <v>71530.078020280096</v>
      </c>
      <c r="W8" s="4">
        <f>$B8*'BNVP-LDVs-psgr'!W8/'BNVP-LDVs-psgr'!$B8</f>
        <v>70700.126355381028</v>
      </c>
      <c r="X8" s="4">
        <f>$B8*'BNVP-LDVs-psgr'!X8/'BNVP-LDVs-psgr'!$B8</f>
        <v>69908.523587819509</v>
      </c>
      <c r="Y8" s="4">
        <f>$B8*'BNVP-LDVs-psgr'!Y8/'BNVP-LDVs-psgr'!$B8</f>
        <v>69153.565196857962</v>
      </c>
      <c r="Z8" s="4">
        <f>$B8*'BNVP-LDVs-psgr'!Z8/'BNVP-LDVs-psgr'!$B8</f>
        <v>68434.266438396924</v>
      </c>
      <c r="AA8" s="4">
        <f>$B8*'BNVP-LDVs-psgr'!AA8/'BNVP-LDVs-psgr'!$B8</f>
        <v>67748.625410986118</v>
      </c>
      <c r="AB8" s="4">
        <f>$B8*'BNVP-LDVs-psgr'!AB8/'BNVP-LDVs-psgr'!$B8</f>
        <v>67094.681633446278</v>
      </c>
      <c r="AC8" s="4">
        <f>$B8*'BNVP-LDVs-psgr'!AC8/'BNVP-LDVs-psgr'!$B8</f>
        <v>66471.75050255828</v>
      </c>
      <c r="AD8" s="4">
        <f>$B8*'BNVP-LDVs-psgr'!AD8/'BNVP-LDVs-psgr'!$B8</f>
        <v>65877.592473021228</v>
      </c>
      <c r="AE8" s="4">
        <f>$B8*'BNVP-LDVs-psgr'!AE8/'BNVP-LDVs-psgr'!$B8</f>
        <v>65311.809828319383</v>
      </c>
      <c r="AF8" s="4">
        <f>$B8*'BNVP-LDVs-psgr'!AF8/'BNVP-LDVs-psgr'!$B8</f>
        <v>64746.572137353942</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1640625" defaultRowHeight="14.5" x14ac:dyDescent="0.35"/>
  <cols>
    <col min="1" max="1" width="24.453125" customWidth="1"/>
  </cols>
  <sheetData>
    <row r="1" spans="1:36" x14ac:dyDescent="0.3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3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35">
      <c r="A3" t="s">
        <v>1</v>
      </c>
      <c r="B3" s="4">
        <f>'Freight HDVs'!P31</f>
        <v>543571.42857142817</v>
      </c>
      <c r="C3" s="4">
        <f>$B$3*'BNVP-LDVs-psgr'!C3/'BNVP-LDVs-psgr'!$B$3</f>
        <v>539660.98966483981</v>
      </c>
      <c r="D3" s="4">
        <f>$B$3*'BNVP-LDVs-psgr'!D3/'BNVP-LDVs-psgr'!$B$3</f>
        <v>559035.25978770084</v>
      </c>
      <c r="E3" s="4">
        <f>$B$3*'BNVP-LDVs-psgr'!E3/'BNVP-LDVs-psgr'!$B$3</f>
        <v>561519.32109607582</v>
      </c>
      <c r="F3" s="4">
        <f>$B$3*'BNVP-LDVs-psgr'!F3/'BNVP-LDVs-psgr'!$B$3</f>
        <v>562448.17434151249</v>
      </c>
      <c r="G3" s="4">
        <f>$B$3*'BNVP-LDVs-psgr'!G3/'BNVP-LDVs-psgr'!$B$3</f>
        <v>564301.34209488088</v>
      </c>
      <c r="H3" s="4">
        <f>$B$3*'BNVP-LDVs-psgr'!H3/'BNVP-LDVs-psgr'!$B$3</f>
        <v>567461.28511231928</v>
      </c>
      <c r="I3" s="4">
        <f>$B$3*'BNVP-LDVs-psgr'!I3/'BNVP-LDVs-psgr'!$B$3</f>
        <v>570996.70809860562</v>
      </c>
      <c r="J3" s="4">
        <f>$B$3*'BNVP-LDVs-psgr'!J3/'BNVP-LDVs-psgr'!$B$3</f>
        <v>574107.08154847461</v>
      </c>
      <c r="K3" s="4">
        <f>$B$3*'BNVP-LDVs-psgr'!K3/'BNVP-LDVs-psgr'!$B$3</f>
        <v>577487.30797198019</v>
      </c>
      <c r="L3" s="4">
        <f>$B$3*'BNVP-LDVs-psgr'!L3/'BNVP-LDVs-psgr'!$B$3</f>
        <v>581447.36229463737</v>
      </c>
      <c r="M3" s="4">
        <f>$B$3*'BNVP-LDVs-psgr'!M3/'BNVP-LDVs-psgr'!$B$3</f>
        <v>585142.36789153749</v>
      </c>
      <c r="N3" s="4">
        <f>$B$3*'BNVP-LDVs-psgr'!N3/'BNVP-LDVs-psgr'!$B$3</f>
        <v>588890.74434440874</v>
      </c>
      <c r="O3" s="4">
        <f>$B$3*'BNVP-LDVs-psgr'!O3/'BNVP-LDVs-psgr'!$B$3</f>
        <v>592530.0747077564</v>
      </c>
      <c r="P3" s="4">
        <f>$B$3*'BNVP-LDVs-psgr'!P3/'BNVP-LDVs-psgr'!$B$3</f>
        <v>596279.64374119765</v>
      </c>
      <c r="Q3" s="4">
        <f>$B$3*'BNVP-LDVs-psgr'!Q3/'BNVP-LDVs-psgr'!$B$3</f>
        <v>599667.15303357702</v>
      </c>
      <c r="R3" s="4">
        <f>$B$3*'BNVP-LDVs-psgr'!R3/'BNVP-LDVs-psgr'!$B$3</f>
        <v>600711.51999228471</v>
      </c>
      <c r="S3" s="4">
        <f>$B$3*'BNVP-LDVs-psgr'!S3/'BNVP-LDVs-psgr'!$B$3</f>
        <v>601738.0885830418</v>
      </c>
      <c r="T3" s="4">
        <f>$B$3*'BNVP-LDVs-psgr'!T3/'BNVP-LDVs-psgr'!$B$3</f>
        <v>602692.43903541693</v>
      </c>
      <c r="U3" s="4">
        <f>$B$3*'BNVP-LDVs-psgr'!U3/'BNVP-LDVs-psgr'!$B$3</f>
        <v>603672.32528693345</v>
      </c>
      <c r="V3" s="4">
        <f>$B$3*'BNVP-LDVs-psgr'!V3/'BNVP-LDVs-psgr'!$B$3</f>
        <v>604361.00267960283</v>
      </c>
      <c r="W3" s="4">
        <f>$B$3*'BNVP-LDVs-psgr'!W3/'BNVP-LDVs-psgr'!$B$3</f>
        <v>605142.44903871091</v>
      </c>
      <c r="X3" s="4">
        <f>$B$3*'BNVP-LDVs-psgr'!X3/'BNVP-LDVs-psgr'!$B$3</f>
        <v>605796.53911218594</v>
      </c>
      <c r="Y3" s="4">
        <f>$B$3*'BNVP-LDVs-psgr'!Y3/'BNVP-LDVs-psgr'!$B$3</f>
        <v>606341.95159776928</v>
      </c>
      <c r="Z3" s="4">
        <f>$B$3*'BNVP-LDVs-psgr'!Z3/'BNVP-LDVs-psgr'!$B$3</f>
        <v>606900.05713747512</v>
      </c>
      <c r="AA3" s="4">
        <f>$B$3*'BNVP-LDVs-psgr'!AA3/'BNVP-LDVs-psgr'!$B$3</f>
        <v>607427.5140185745</v>
      </c>
      <c r="AB3" s="4">
        <f>$B$3*'BNVP-LDVs-psgr'!AB3/'BNVP-LDVs-psgr'!$B$3</f>
        <v>607912.66134963627</v>
      </c>
      <c r="AC3" s="4">
        <f>$B$3*'BNVP-LDVs-psgr'!AC3/'BNVP-LDVs-psgr'!$B$3</f>
        <v>608421.86360855319</v>
      </c>
      <c r="AD3" s="4">
        <f>$B$3*'BNVP-LDVs-psgr'!AD3/'BNVP-LDVs-psgr'!$B$3</f>
        <v>608934.63583714573</v>
      </c>
      <c r="AE3" s="4">
        <f>$B$3*'BNVP-LDVs-psgr'!AE3/'BNVP-LDVs-psgr'!$B$3</f>
        <v>609386.36912424327</v>
      </c>
      <c r="AF3" s="4">
        <f>$B$3*'BNVP-LDVs-psgr'!AF3/'BNVP-LDVs-psgr'!$B$3</f>
        <v>609841.95355198346</v>
      </c>
      <c r="AG3" s="4"/>
      <c r="AH3" s="4"/>
      <c r="AI3" s="4"/>
      <c r="AJ3" s="4"/>
    </row>
    <row r="4" spans="1:36" x14ac:dyDescent="0.3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3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35">
      <c r="A6" t="s">
        <v>4</v>
      </c>
      <c r="B6" s="4">
        <f>'Freight HDVs'!P33</f>
        <v>616714.28571428731</v>
      </c>
      <c r="C6" s="4">
        <f>$B6*'BNVP-LDVs-psgr'!C6/'BNVP-LDVs-psgr'!$B6</f>
        <v>625145.1269440616</v>
      </c>
      <c r="D6" s="4">
        <f>$B6*'BNVP-LDVs-psgr'!D6/'BNVP-LDVs-psgr'!$B6</f>
        <v>643504.08913867723</v>
      </c>
      <c r="E6" s="4">
        <f>$B6*'BNVP-LDVs-psgr'!E6/'BNVP-LDVs-psgr'!$B6</f>
        <v>630833.20170830947</v>
      </c>
      <c r="F6" s="4">
        <f>$B6*'BNVP-LDVs-psgr'!F6/'BNVP-LDVs-psgr'!$B6</f>
        <v>626272.08479644824</v>
      </c>
      <c r="G6" s="4">
        <f>$B6*'BNVP-LDVs-psgr'!G6/'BNVP-LDVs-psgr'!$B6</f>
        <v>622337.86649853247</v>
      </c>
      <c r="H6" s="4">
        <f>$B6*'BNVP-LDVs-psgr'!H6/'BNVP-LDVs-psgr'!$B6</f>
        <v>618896.96266114956</v>
      </c>
      <c r="I6" s="4">
        <f>$B6*'BNVP-LDVs-psgr'!I6/'BNVP-LDVs-psgr'!$B6</f>
        <v>615821.71821644832</v>
      </c>
      <c r="J6" s="4">
        <f>$B6*'BNVP-LDVs-psgr'!J6/'BNVP-LDVs-psgr'!$B6</f>
        <v>613394.93561556796</v>
      </c>
      <c r="K6" s="4">
        <f>$B6*'BNVP-LDVs-psgr'!K6/'BNVP-LDVs-psgr'!$B6</f>
        <v>612792.47852599842</v>
      </c>
      <c r="L6" s="4">
        <f>$B6*'BNVP-LDVs-psgr'!L6/'BNVP-LDVs-psgr'!$B6</f>
        <v>612860.35439360642</v>
      </c>
      <c r="M6" s="4">
        <f>$B6*'BNVP-LDVs-psgr'!M6/'BNVP-LDVs-psgr'!$B6</f>
        <v>614188.13045269309</v>
      </c>
      <c r="N6" s="4">
        <f>$B6*'BNVP-LDVs-psgr'!N6/'BNVP-LDVs-psgr'!$B6</f>
        <v>613189.05226311623</v>
      </c>
      <c r="O6" s="4">
        <f>$B6*'BNVP-LDVs-psgr'!O6/'BNVP-LDVs-psgr'!$B6</f>
        <v>612693.39116845757</v>
      </c>
      <c r="P6" s="4">
        <f>$B6*'BNVP-LDVs-psgr'!P6/'BNVP-LDVs-psgr'!$B6</f>
        <v>612659.65362171561</v>
      </c>
      <c r="Q6" s="4">
        <f>$B6*'BNVP-LDVs-psgr'!Q6/'BNVP-LDVs-psgr'!$B6</f>
        <v>613056.66536909807</v>
      </c>
      <c r="R6" s="4">
        <f>$B6*'BNVP-LDVs-psgr'!R6/'BNVP-LDVs-psgr'!$B6</f>
        <v>613732.3970407485</v>
      </c>
      <c r="S6" s="4">
        <f>$B6*'BNVP-LDVs-psgr'!S6/'BNVP-LDVs-psgr'!$B6</f>
        <v>614280.39184300124</v>
      </c>
      <c r="T6" s="4">
        <f>$B6*'BNVP-LDVs-psgr'!T6/'BNVP-LDVs-psgr'!$B6</f>
        <v>614633.97239586315</v>
      </c>
      <c r="U6" s="4">
        <f>$B6*'BNVP-LDVs-psgr'!U6/'BNVP-LDVs-psgr'!$B6</f>
        <v>614896.66028923367</v>
      </c>
      <c r="V6" s="4">
        <f>$B6*'BNVP-LDVs-psgr'!V6/'BNVP-LDVs-psgr'!$B6</f>
        <v>614876.35409647308</v>
      </c>
      <c r="W6" s="4">
        <f>$B6*'BNVP-LDVs-psgr'!W6/'BNVP-LDVs-psgr'!$B6</f>
        <v>614971.04688972363</v>
      </c>
      <c r="X6" s="4">
        <f>$B6*'BNVP-LDVs-psgr'!X6/'BNVP-LDVs-psgr'!$B6</f>
        <v>614924.3685452895</v>
      </c>
      <c r="Y6" s="4">
        <f>$B6*'BNVP-LDVs-psgr'!Y6/'BNVP-LDVs-psgr'!$B6</f>
        <v>614774.88442877994</v>
      </c>
      <c r="Z6" s="4">
        <f>$B6*'BNVP-LDVs-psgr'!Z6/'BNVP-LDVs-psgr'!$B6</f>
        <v>614626.29415217985</v>
      </c>
      <c r="AA6" s="4">
        <f>$B6*'BNVP-LDVs-psgr'!AA6/'BNVP-LDVs-psgr'!$B6</f>
        <v>614467.69984817074</v>
      </c>
      <c r="AB6" s="4">
        <f>$B6*'BNVP-LDVs-psgr'!AB6/'BNVP-LDVs-psgr'!$B6</f>
        <v>614281.55774359161</v>
      </c>
      <c r="AC6" s="4">
        <f>$B6*'BNVP-LDVs-psgr'!AC6/'BNVP-LDVs-psgr'!$B6</f>
        <v>614126.34821673622</v>
      </c>
      <c r="AD6" s="4">
        <f>$B6*'BNVP-LDVs-psgr'!AD6/'BNVP-LDVs-psgr'!$B6</f>
        <v>613975.96947551938</v>
      </c>
      <c r="AE6" s="4">
        <f>$B6*'BNVP-LDVs-psgr'!AE6/'BNVP-LDVs-psgr'!$B6</f>
        <v>613844.69864845625</v>
      </c>
      <c r="AF6" s="4">
        <f>$B6*'BNVP-LDVs-psgr'!AF6/'BNVP-LDVs-psgr'!$B6</f>
        <v>613677.61026877933</v>
      </c>
      <c r="AG6" s="4"/>
      <c r="AH6" s="4"/>
      <c r="AI6" s="4"/>
      <c r="AJ6" s="4"/>
    </row>
    <row r="7" spans="1:36" x14ac:dyDescent="0.35">
      <c r="A7" t="s">
        <v>214</v>
      </c>
      <c r="B7" s="4">
        <f>$B$3*'BNVP-LDVs-psgr'!B3/'BNVP-LDVs-psgr'!B7</f>
        <v>556134.72977445973</v>
      </c>
      <c r="C7" s="4">
        <f>$B7*'BNVP-LDVs-psgr'!C7/'BNVP-LDVs-psgr'!$B7</f>
        <v>565243.08456508059</v>
      </c>
      <c r="D7" s="4">
        <f>$B7*'BNVP-LDVs-psgr'!D7/'BNVP-LDVs-psgr'!$B7</f>
        <v>581754.53909171035</v>
      </c>
      <c r="E7" s="4">
        <f>$B7*'BNVP-LDVs-psgr'!E7/'BNVP-LDVs-psgr'!$B7</f>
        <v>581715.48758352583</v>
      </c>
      <c r="F7" s="4">
        <f>$B7*'BNVP-LDVs-psgr'!F7/'BNVP-LDVs-psgr'!$B7</f>
        <v>581686.46036408877</v>
      </c>
      <c r="G7" s="4">
        <f>$B7*'BNVP-LDVs-psgr'!G7/'BNVP-LDVs-psgr'!$B7</f>
        <v>582326.52123399463</v>
      </c>
      <c r="H7" s="4">
        <f>$B7*'BNVP-LDVs-psgr'!H7/'BNVP-LDVs-psgr'!$B7</f>
        <v>584569.60121948016</v>
      </c>
      <c r="I7" s="4">
        <f>$B7*'BNVP-LDVs-psgr'!I7/'BNVP-LDVs-psgr'!$B7</f>
        <v>586885.51745656051</v>
      </c>
      <c r="J7" s="4">
        <f>$B7*'BNVP-LDVs-psgr'!J7/'BNVP-LDVs-psgr'!$B7</f>
        <v>588363.08055746939</v>
      </c>
      <c r="K7" s="4">
        <f>$B7*'BNVP-LDVs-psgr'!K7/'BNVP-LDVs-psgr'!$B7</f>
        <v>590443.37276472722</v>
      </c>
      <c r="L7" s="4">
        <f>$B7*'BNVP-LDVs-psgr'!L7/'BNVP-LDVs-psgr'!$B7</f>
        <v>593170.00523757376</v>
      </c>
      <c r="M7" s="4">
        <f>$B7*'BNVP-LDVs-psgr'!M7/'BNVP-LDVs-psgr'!$B7</f>
        <v>595600.99538848025</v>
      </c>
      <c r="N7" s="4">
        <f>$B7*'BNVP-LDVs-psgr'!N7/'BNVP-LDVs-psgr'!$B7</f>
        <v>597926.45291254902</v>
      </c>
      <c r="O7" s="4">
        <f>$B7*'BNVP-LDVs-psgr'!O7/'BNVP-LDVs-psgr'!$B7</f>
        <v>600384.62721227633</v>
      </c>
      <c r="P7" s="4">
        <f>$B7*'BNVP-LDVs-psgr'!P7/'BNVP-LDVs-psgr'!$B7</f>
        <v>603470.6939892146</v>
      </c>
      <c r="Q7" s="4">
        <f>$B7*'BNVP-LDVs-psgr'!Q7/'BNVP-LDVs-psgr'!$B7</f>
        <v>606387.35258525005</v>
      </c>
      <c r="R7" s="4">
        <f>$B7*'BNVP-LDVs-psgr'!R7/'BNVP-LDVs-psgr'!$B7</f>
        <v>607031.44452276034</v>
      </c>
      <c r="S7" s="4">
        <f>$B7*'BNVP-LDVs-psgr'!S7/'BNVP-LDVs-psgr'!$B7</f>
        <v>607680.61345253466</v>
      </c>
      <c r="T7" s="4">
        <f>$B7*'BNVP-LDVs-psgr'!T7/'BNVP-LDVs-psgr'!$B7</f>
        <v>608288.94689858425</v>
      </c>
      <c r="U7" s="4">
        <f>$B7*'BNVP-LDVs-psgr'!U7/'BNVP-LDVs-psgr'!$B7</f>
        <v>608933.61514332425</v>
      </c>
      <c r="V7" s="4">
        <f>$B7*'BNVP-LDVs-psgr'!V7/'BNVP-LDVs-psgr'!$B7</f>
        <v>609488.14619297476</v>
      </c>
      <c r="W7" s="4">
        <f>$B7*'BNVP-LDVs-psgr'!W7/'BNVP-LDVs-psgr'!$B7</f>
        <v>610043.9259082902</v>
      </c>
      <c r="X7" s="4">
        <f>$B7*'BNVP-LDVs-psgr'!X7/'BNVP-LDVs-psgr'!$B7</f>
        <v>610595.1637737694</v>
      </c>
      <c r="Y7" s="4">
        <f>$B7*'BNVP-LDVs-psgr'!Y7/'BNVP-LDVs-psgr'!$B7</f>
        <v>611117.76465855876</v>
      </c>
      <c r="Z7" s="4">
        <f>$B7*'BNVP-LDVs-psgr'!Z7/'BNVP-LDVs-psgr'!$B7</f>
        <v>611658.51922109257</v>
      </c>
      <c r="AA7" s="4">
        <f>$B7*'BNVP-LDVs-psgr'!AA7/'BNVP-LDVs-psgr'!$B7</f>
        <v>612215.6710964794</v>
      </c>
      <c r="AB7" s="4">
        <f>$B7*'BNVP-LDVs-psgr'!AB7/'BNVP-LDVs-psgr'!$B7</f>
        <v>612768.15762762364</v>
      </c>
      <c r="AC7" s="4">
        <f>$B7*'BNVP-LDVs-psgr'!AC7/'BNVP-LDVs-psgr'!$B7</f>
        <v>613339.4976381486</v>
      </c>
      <c r="AD7" s="4">
        <f>$B7*'BNVP-LDVs-psgr'!AD7/'BNVP-LDVs-psgr'!$B7</f>
        <v>613909.98690942954</v>
      </c>
      <c r="AE7" s="4">
        <f>$B7*'BNVP-LDVs-psgr'!AE7/'BNVP-LDVs-psgr'!$B7</f>
        <v>614487.44675387314</v>
      </c>
      <c r="AF7" s="4">
        <f>$B7*'BNVP-LDVs-psgr'!AF7/'BNVP-LDVs-psgr'!$B7</f>
        <v>614851.54942881619</v>
      </c>
      <c r="AG7" s="4"/>
      <c r="AH7" s="4"/>
      <c r="AI7" s="4"/>
      <c r="AJ7" s="4"/>
    </row>
    <row r="8" spans="1:36" x14ac:dyDescent="0.35">
      <c r="A8" t="s">
        <v>215</v>
      </c>
      <c r="B8" s="4">
        <f>B$5*('BNVP-LDVs-psgr'!B8/'BNVP-LDVs-psgr'!B$4)</f>
        <v>856850.98221778462</v>
      </c>
      <c r="C8" s="4">
        <f>$B8*'BNVP-LDVs-psgr'!C8/'BNVP-LDVs-psgr'!$B8</f>
        <v>856664.620144182</v>
      </c>
      <c r="D8" s="4">
        <f>$B8*'BNVP-LDVs-psgr'!D8/'BNVP-LDVs-psgr'!$B8</f>
        <v>864415.95998170285</v>
      </c>
      <c r="E8" s="4">
        <f>$B8*'BNVP-LDVs-psgr'!E8/'BNVP-LDVs-psgr'!$B8</f>
        <v>845557.60554728878</v>
      </c>
      <c r="F8" s="4">
        <f>$B8*'BNVP-LDVs-psgr'!F8/'BNVP-LDVs-psgr'!$B8</f>
        <v>826218.80096209957</v>
      </c>
      <c r="G8" s="4">
        <f>$B8*'BNVP-LDVs-psgr'!G8/'BNVP-LDVs-psgr'!$B8</f>
        <v>806947.58412496478</v>
      </c>
      <c r="H8" s="4">
        <f>$B8*'BNVP-LDVs-psgr'!H8/'BNVP-LDVs-psgr'!$B8</f>
        <v>791187.75302516448</v>
      </c>
      <c r="I8" s="4">
        <f>$B8*'BNVP-LDVs-psgr'!I8/'BNVP-LDVs-psgr'!$B8</f>
        <v>778534.59326477197</v>
      </c>
      <c r="J8" s="4">
        <f>$B8*'BNVP-LDVs-psgr'!J8/'BNVP-LDVs-psgr'!$B8</f>
        <v>765865.85035774054</v>
      </c>
      <c r="K8" s="4">
        <f>$B8*'BNVP-LDVs-psgr'!K8/'BNVP-LDVs-psgr'!$B8</f>
        <v>754382.61611114547</v>
      </c>
      <c r="L8" s="4">
        <f>$B8*'BNVP-LDVs-psgr'!L8/'BNVP-LDVs-psgr'!$B8</f>
        <v>744363.32293155359</v>
      </c>
      <c r="M8" s="4">
        <f>$B8*'BNVP-LDVs-psgr'!M8/'BNVP-LDVs-psgr'!$B8</f>
        <v>734568.91154662555</v>
      </c>
      <c r="N8" s="4">
        <f>$B8*'BNVP-LDVs-psgr'!N8/'BNVP-LDVs-psgr'!$B8</f>
        <v>725043.02478440106</v>
      </c>
      <c r="O8" s="4">
        <f>$B8*'BNVP-LDVs-psgr'!O8/'BNVP-LDVs-psgr'!$B8</f>
        <v>716106.22978460731</v>
      </c>
      <c r="P8" s="4">
        <f>$B8*'BNVP-LDVs-psgr'!P8/'BNVP-LDVs-psgr'!$B8</f>
        <v>708398.09412601218</v>
      </c>
      <c r="Q8" s="4">
        <f>$B8*'BNVP-LDVs-psgr'!Q8/'BNVP-LDVs-psgr'!$B8</f>
        <v>700889.18391736131</v>
      </c>
      <c r="R8" s="4">
        <f>$B8*'BNVP-LDVs-psgr'!R8/'BNVP-LDVs-psgr'!$B8</f>
        <v>691219.58853446436</v>
      </c>
      <c r="S8" s="4">
        <f>$B8*'BNVP-LDVs-psgr'!S8/'BNVP-LDVs-psgr'!$B8</f>
        <v>681997.465806889</v>
      </c>
      <c r="T8" s="4">
        <f>$B8*'BNVP-LDVs-psgr'!T8/'BNVP-LDVs-psgr'!$B8</f>
        <v>673203.90153494955</v>
      </c>
      <c r="U8" s="4">
        <f>$B8*'BNVP-LDVs-psgr'!U8/'BNVP-LDVs-psgr'!$B8</f>
        <v>664827.7605951447</v>
      </c>
      <c r="V8" s="4">
        <f>$B8*'BNVP-LDVs-psgr'!V8/'BNVP-LDVs-psgr'!$B8</f>
        <v>656821.03168870427</v>
      </c>
      <c r="W8" s="4">
        <f>$B8*'BNVP-LDVs-psgr'!W8/'BNVP-LDVs-psgr'!$B8</f>
        <v>649200.04588974826</v>
      </c>
      <c r="X8" s="4">
        <f>$B8*'BNVP-LDVs-psgr'!X8/'BNVP-LDVs-psgr'!$B8</f>
        <v>641931.1967444981</v>
      </c>
      <c r="Y8" s="4">
        <f>$B8*'BNVP-LDVs-psgr'!Y8/'BNVP-LDVs-psgr'!$B8</f>
        <v>634998.83258444758</v>
      </c>
      <c r="Z8" s="4">
        <f>$B8*'BNVP-LDVs-psgr'!Z8/'BNVP-LDVs-psgr'!$B8</f>
        <v>628393.91105072806</v>
      </c>
      <c r="AA8" s="4">
        <f>$B8*'BNVP-LDVs-psgr'!AA8/'BNVP-LDVs-psgr'!$B8</f>
        <v>622098.04979269346</v>
      </c>
      <c r="AB8" s="4">
        <f>$B8*'BNVP-LDVs-psgr'!AB8/'BNVP-LDVs-psgr'!$B8</f>
        <v>616093.24679907237</v>
      </c>
      <c r="AC8" s="4">
        <f>$B8*'BNVP-LDVs-psgr'!AC8/'BNVP-LDVs-psgr'!$B8</f>
        <v>610373.21573822468</v>
      </c>
      <c r="AD8" s="4">
        <f>$B8*'BNVP-LDVs-psgr'!AD8/'BNVP-LDVs-psgr'!$B8</f>
        <v>604917.39210783516</v>
      </c>
      <c r="AE8" s="4">
        <f>$B8*'BNVP-LDVs-psgr'!AE8/'BNVP-LDVs-psgr'!$B8</f>
        <v>599722.12389773666</v>
      </c>
      <c r="AF8" s="4">
        <f>$B8*'BNVP-LDVs-psgr'!AF8/'BNVP-LDVs-psgr'!$B8</f>
        <v>594531.8596955362</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1640625" defaultRowHeight="14.5" x14ac:dyDescent="0.35"/>
  <cols>
    <col min="1" max="1" width="24.453125" customWidth="1"/>
  </cols>
  <sheetData>
    <row r="1" spans="1:36" x14ac:dyDescent="0.3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3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35">
      <c r="A3" t="s">
        <v>1</v>
      </c>
      <c r="B3" s="4">
        <f>'Freight HDVs'!P3*$B$4</f>
        <v>169081.01386656851</v>
      </c>
      <c r="C3" s="4">
        <f>$B$3*'BNVP-LDVs-psgr'!C3/'BNVP-LDVs-psgr'!$B$3</f>
        <v>167864.64939221248</v>
      </c>
      <c r="D3" s="4">
        <f>$B$3*'BNVP-LDVs-psgr'!D3/'BNVP-LDVs-psgr'!$B$3</f>
        <v>173891.12735465317</v>
      </c>
      <c r="E3" s="4">
        <f>$B$3*'BNVP-LDVs-psgr'!E3/'BNVP-LDVs-psgr'!$B$3</f>
        <v>174663.80888729109</v>
      </c>
      <c r="F3" s="4">
        <f>$B$3*'BNVP-LDVs-psgr'!F3/'BNVP-LDVs-psgr'!$B$3</f>
        <v>174952.73402245587</v>
      </c>
      <c r="G3" s="4">
        <f>$B$3*'BNVP-LDVs-psgr'!G3/'BNVP-LDVs-psgr'!$B$3</f>
        <v>175529.1724924244</v>
      </c>
      <c r="H3" s="4">
        <f>$B$3*'BNVP-LDVs-psgr'!H3/'BNVP-LDVs-psgr'!$B$3</f>
        <v>176512.0909113583</v>
      </c>
      <c r="I3" s="4">
        <f>$B$3*'BNVP-LDVs-psgr'!I3/'BNVP-LDVs-psgr'!$B$3</f>
        <v>177611.80453048556</v>
      </c>
      <c r="J3" s="4">
        <f>$B$3*'BNVP-LDVs-psgr'!J3/'BNVP-LDVs-psgr'!$B$3</f>
        <v>178579.30405081474</v>
      </c>
      <c r="K3" s="4">
        <f>$B$3*'BNVP-LDVs-psgr'!K3/'BNVP-LDVs-psgr'!$B$3</f>
        <v>179630.74288800114</v>
      </c>
      <c r="L3" s="4">
        <f>$B$3*'BNVP-LDVs-psgr'!L3/'BNVP-LDVs-psgr'!$B$3</f>
        <v>180862.5405224009</v>
      </c>
      <c r="M3" s="4">
        <f>$B$3*'BNVP-LDVs-psgr'!M3/'BNVP-LDVs-psgr'!$B$3</f>
        <v>182011.89322883074</v>
      </c>
      <c r="N3" s="4">
        <f>$B$3*'BNVP-LDVs-psgr'!N3/'BNVP-LDVs-psgr'!$B$3</f>
        <v>183177.84724644845</v>
      </c>
      <c r="O3" s="4">
        <f>$B$3*'BNVP-LDVs-psgr'!O3/'BNVP-LDVs-psgr'!$B$3</f>
        <v>184309.8818518128</v>
      </c>
      <c r="P3" s="4">
        <f>$B$3*'BNVP-LDVs-psgr'!P3/'BNVP-LDVs-psgr'!$B$3</f>
        <v>185476.20682846417</v>
      </c>
      <c r="Q3" s="4">
        <f>$B$3*'BNVP-LDVs-psgr'!Q3/'BNVP-LDVs-psgr'!$B$3</f>
        <v>186529.91104382966</v>
      </c>
      <c r="R3" s="4">
        <f>$B$3*'BNVP-LDVs-psgr'!R3/'BNVP-LDVs-psgr'!$B$3</f>
        <v>186854.7673827493</v>
      </c>
      <c r="S3" s="4">
        <f>$B$3*'BNVP-LDVs-psgr'!S3/'BNVP-LDVs-psgr'!$B$3</f>
        <v>187174.0874371255</v>
      </c>
      <c r="T3" s="4">
        <f>$B$3*'BNVP-LDVs-psgr'!T3/'BNVP-LDVs-psgr'!$B$3</f>
        <v>187470.94362490511</v>
      </c>
      <c r="U3" s="4">
        <f>$B$3*'BNVP-LDVs-psgr'!U3/'BNVP-LDVs-psgr'!$B$3</f>
        <v>187775.74286962577</v>
      </c>
      <c r="V3" s="4">
        <f>$B$3*'BNVP-LDVs-psgr'!V3/'BNVP-LDVs-psgr'!$B$3</f>
        <v>187989.95992677601</v>
      </c>
      <c r="W3" s="4">
        <f>$B$3*'BNVP-LDVs-psgr'!W3/'BNVP-LDVs-psgr'!$B$3</f>
        <v>188233.0333035861</v>
      </c>
      <c r="X3" s="4">
        <f>$B$3*'BNVP-LDVs-psgr'!X3/'BNVP-LDVs-psgr'!$B$3</f>
        <v>188436.49177651183</v>
      </c>
      <c r="Y3" s="4">
        <f>$B$3*'BNVP-LDVs-psgr'!Y3/'BNVP-LDVs-psgr'!$B$3</f>
        <v>188606.14546173273</v>
      </c>
      <c r="Z3" s="4">
        <f>$B$3*'BNVP-LDVs-psgr'!Z3/'BNVP-LDVs-psgr'!$B$3</f>
        <v>188779.74739431776</v>
      </c>
      <c r="AA3" s="4">
        <f>$B$3*'BNVP-LDVs-psgr'!AA3/'BNVP-LDVs-psgr'!$B$3</f>
        <v>188943.81588566868</v>
      </c>
      <c r="AB3" s="4">
        <f>$B$3*'BNVP-LDVs-psgr'!AB3/'BNVP-LDVs-psgr'!$B$3</f>
        <v>189094.72374855282</v>
      </c>
      <c r="AC3" s="4">
        <f>$B$3*'BNVP-LDVs-psgr'!AC3/'BNVP-LDVs-psgr'!$B$3</f>
        <v>189253.11403486182</v>
      </c>
      <c r="AD3" s="4">
        <f>$B$3*'BNVP-LDVs-psgr'!AD3/'BNVP-LDVs-psgr'!$B$3</f>
        <v>189412.61478073601</v>
      </c>
      <c r="AE3" s="4">
        <f>$B$3*'BNVP-LDVs-psgr'!AE3/'BNVP-LDVs-psgr'!$B$3</f>
        <v>189553.12901339255</v>
      </c>
      <c r="AF3" s="4">
        <f>$B$3*'BNVP-LDVs-psgr'!AF3/'BNVP-LDVs-psgr'!$B$3</f>
        <v>189694.84116545797</v>
      </c>
      <c r="AG3" s="4"/>
      <c r="AH3" s="4"/>
      <c r="AI3" s="4"/>
      <c r="AJ3" s="4"/>
    </row>
    <row r="4" spans="1:36" x14ac:dyDescent="0.3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3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35">
      <c r="A6" t="s">
        <v>4</v>
      </c>
      <c r="B6" s="4">
        <f>'Freight HDVs'!P5*$B$5</f>
        <v>292717.20094729948</v>
      </c>
      <c r="C6" s="4">
        <f>$B$6*'BNVP-LDVs-psgr'!C6/'BNVP-LDVs-psgr'!$B$6</f>
        <v>296718.81450413854</v>
      </c>
      <c r="D6" s="4">
        <f>$B$6*'BNVP-LDVs-psgr'!D6/'BNVP-LDVs-psgr'!$B$6</f>
        <v>305432.71030708874</v>
      </c>
      <c r="E6" s="4">
        <f>$B$6*'BNVP-LDVs-psgr'!E6/'BNVP-LDVs-psgr'!$B$6</f>
        <v>299418.6016865308</v>
      </c>
      <c r="F6" s="4">
        <f>$B$6*'BNVP-LDVs-psgr'!F6/'BNVP-LDVs-psgr'!$B$6</f>
        <v>297253.7136556218</v>
      </c>
      <c r="G6" s="4">
        <f>$B$6*'BNVP-LDVs-psgr'!G6/'BNVP-LDVs-psgr'!$B$6</f>
        <v>295386.37671409512</v>
      </c>
      <c r="H6" s="4">
        <f>$B$6*'BNVP-LDVs-psgr'!H6/'BNVP-LDVs-psgr'!$B$6</f>
        <v>293753.18649402272</v>
      </c>
      <c r="I6" s="4">
        <f>$B$6*'BNVP-LDVs-psgr'!I6/'BNVP-LDVs-psgr'!$B$6</f>
        <v>292293.55280799721</v>
      </c>
      <c r="J6" s="4">
        <f>$B$6*'BNVP-LDVs-psgr'!J6/'BNVP-LDVs-psgr'!$B$6</f>
        <v>291141.70498041762</v>
      </c>
      <c r="K6" s="4">
        <f>$B$6*'BNVP-LDVs-psgr'!K6/'BNVP-LDVs-psgr'!$B$6</f>
        <v>290855.7548134852</v>
      </c>
      <c r="L6" s="4">
        <f>$B$6*'BNVP-LDVs-psgr'!L6/'BNVP-LDVs-psgr'!$B$6</f>
        <v>290887.97140784393</v>
      </c>
      <c r="M6" s="4">
        <f>$B$6*'BNVP-LDVs-psgr'!M6/'BNVP-LDVs-psgr'!$B$6</f>
        <v>291518.18689093512</v>
      </c>
      <c r="N6" s="4">
        <f>$B$6*'BNVP-LDVs-psgr'!N6/'BNVP-LDVs-psgr'!$B$6</f>
        <v>291043.98452858551</v>
      </c>
      <c r="O6" s="4">
        <f>$B$6*'BNVP-LDVs-psgr'!O6/'BNVP-LDVs-psgr'!$B$6</f>
        <v>290808.72400096711</v>
      </c>
      <c r="P6" s="4">
        <f>$B$6*'BNVP-LDVs-psgr'!P6/'BNVP-LDVs-psgr'!$B$6</f>
        <v>290792.71081548091</v>
      </c>
      <c r="Q6" s="4">
        <f>$B$6*'BNVP-LDVs-psgr'!Q6/'BNVP-LDVs-psgr'!$B$6</f>
        <v>290981.1484277253</v>
      </c>
      <c r="R6" s="4">
        <f>$B$6*'BNVP-LDVs-psgr'!R6/'BNVP-LDVs-psgr'!$B$6</f>
        <v>291301.87763426191</v>
      </c>
      <c r="S6" s="4">
        <f>$B$6*'BNVP-LDVs-psgr'!S6/'BNVP-LDVs-psgr'!$B$6</f>
        <v>291561.97782711423</v>
      </c>
      <c r="T6" s="4">
        <f>$B$6*'BNVP-LDVs-psgr'!T6/'BNVP-LDVs-psgr'!$B$6</f>
        <v>291729.80126195372</v>
      </c>
      <c r="U6" s="4">
        <f>$B$6*'BNVP-LDVs-psgr'!U6/'BNVP-LDVs-psgr'!$B$6</f>
        <v>291854.48341485875</v>
      </c>
      <c r="V6" s="4">
        <f>$B$6*'BNVP-LDVs-psgr'!V6/'BNVP-LDVs-psgr'!$B$6</f>
        <v>291844.84528575354</v>
      </c>
      <c r="W6" s="4">
        <f>$B$6*'BNVP-LDVs-psgr'!W6/'BNVP-LDVs-psgr'!$B$6</f>
        <v>291889.79026275873</v>
      </c>
      <c r="X6" s="4">
        <f>$B$6*'BNVP-LDVs-psgr'!X6/'BNVP-LDVs-psgr'!$B$6</f>
        <v>291867.63485847489</v>
      </c>
      <c r="Y6" s="4">
        <f>$B$6*'BNVP-LDVs-psgr'!Y6/'BNVP-LDVs-psgr'!$B$6</f>
        <v>291796.68373380601</v>
      </c>
      <c r="Z6" s="4">
        <f>$B$6*'BNVP-LDVs-psgr'!Z6/'BNVP-LDVs-psgr'!$B$6</f>
        <v>291726.15686121391</v>
      </c>
      <c r="AA6" s="4">
        <f>$B$6*'BNVP-LDVs-psgr'!AA6/'BNVP-LDVs-psgr'!$B$6</f>
        <v>291650.88167814916</v>
      </c>
      <c r="AB6" s="4">
        <f>$B$6*'BNVP-LDVs-psgr'!AB6/'BNVP-LDVs-psgr'!$B$6</f>
        <v>291562.53121004265</v>
      </c>
      <c r="AC6" s="4">
        <f>$B$6*'BNVP-LDVs-psgr'!AC6/'BNVP-LDVs-psgr'!$B$6</f>
        <v>291488.86257723515</v>
      </c>
      <c r="AD6" s="4">
        <f>$B$6*'BNVP-LDVs-psgr'!AD6/'BNVP-LDVs-psgr'!$B$6</f>
        <v>291417.4868279933</v>
      </c>
      <c r="AE6" s="4">
        <f>$B$6*'BNVP-LDVs-psgr'!AE6/'BNVP-LDVs-psgr'!$B$6</f>
        <v>291355.18045703019</v>
      </c>
      <c r="AF6" s="4">
        <f>$B$6*'BNVP-LDVs-psgr'!AF6/'BNVP-LDVs-psgr'!$B$6</f>
        <v>291275.873646822</v>
      </c>
      <c r="AG6" s="4"/>
      <c r="AH6" s="4"/>
      <c r="AI6" s="4"/>
      <c r="AJ6" s="4"/>
    </row>
    <row r="7" spans="1:36" x14ac:dyDescent="0.35">
      <c r="A7" t="s">
        <v>214</v>
      </c>
      <c r="B7" s="4">
        <f>B3*'BNVP-LDVs-psgr'!B7/'BNVP-LDVs-psgr'!$B$3</f>
        <v>165261.40758918118</v>
      </c>
      <c r="C7" s="4">
        <f>$B$7*'BNVP-LDVs-psgr'!C7/'BNVP-LDVs-psgr'!$B$7</f>
        <v>167968.05303484527</v>
      </c>
      <c r="D7" s="4">
        <f>$B$7*'BNVP-LDVs-psgr'!D7/'BNVP-LDVs-psgr'!$B$7</f>
        <v>172874.60907302366</v>
      </c>
      <c r="E7" s="4">
        <f>$B$7*'BNVP-LDVs-psgr'!E7/'BNVP-LDVs-psgr'!$B$7</f>
        <v>172863.00449797101</v>
      </c>
      <c r="F7" s="4">
        <f>$B$7*'BNVP-LDVs-psgr'!F7/'BNVP-LDVs-psgr'!$B$7</f>
        <v>172854.37874797601</v>
      </c>
      <c r="G7" s="4">
        <f>$B$7*'BNVP-LDVs-psgr'!G7/'BNVP-LDVs-psgr'!$B$7</f>
        <v>173044.57970943424</v>
      </c>
      <c r="H7" s="4">
        <f>$B$7*'BNVP-LDVs-psgr'!H7/'BNVP-LDVs-psgr'!$B$7</f>
        <v>173711.13501679077</v>
      </c>
      <c r="I7" s="4">
        <f>$B$7*'BNVP-LDVs-psgr'!I7/'BNVP-LDVs-psgr'!$B$7</f>
        <v>174399.33439853726</v>
      </c>
      <c r="J7" s="4">
        <f>$B$7*'BNVP-LDVs-psgr'!J7/'BNVP-LDVs-psgr'!$B$7</f>
        <v>174838.40814233504</v>
      </c>
      <c r="K7" s="4">
        <f>$B$7*'BNVP-LDVs-psgr'!K7/'BNVP-LDVs-psgr'!$B$7</f>
        <v>175456.58931312375</v>
      </c>
      <c r="L7" s="4">
        <f>$B$7*'BNVP-LDVs-psgr'!L7/'BNVP-LDVs-psgr'!$B$7</f>
        <v>176266.83743523565</v>
      </c>
      <c r="M7" s="4">
        <f>$B$7*'BNVP-LDVs-psgr'!M7/'BNVP-LDVs-psgr'!$B$7</f>
        <v>176989.23226631765</v>
      </c>
      <c r="N7" s="4">
        <f>$B$7*'BNVP-LDVs-psgr'!N7/'BNVP-LDVs-psgr'!$B$7</f>
        <v>177680.26694396188</v>
      </c>
      <c r="O7" s="4">
        <f>$B$7*'BNVP-LDVs-psgr'!O7/'BNVP-LDVs-psgr'!$B$7</f>
        <v>178410.7398368115</v>
      </c>
      <c r="P7" s="4">
        <f>$B$7*'BNVP-LDVs-psgr'!P7/'BNVP-LDVs-psgr'!$B$7</f>
        <v>179327.79772254694</v>
      </c>
      <c r="Q7" s="4">
        <f>$B$7*'BNVP-LDVs-psgr'!Q7/'BNVP-LDVs-psgr'!$B$7</f>
        <v>180194.5141479595</v>
      </c>
      <c r="R7" s="4">
        <f>$B$7*'BNVP-LDVs-psgr'!R7/'BNVP-LDVs-psgr'!$B$7</f>
        <v>180385.91298444819</v>
      </c>
      <c r="S7" s="4">
        <f>$B$7*'BNVP-LDVs-psgr'!S7/'BNVP-LDVs-psgr'!$B$7</f>
        <v>180578.82050371281</v>
      </c>
      <c r="T7" s="4">
        <f>$B$7*'BNVP-LDVs-psgr'!T7/'BNVP-LDVs-psgr'!$B$7</f>
        <v>180759.59332043384</v>
      </c>
      <c r="U7" s="4">
        <f>$B$7*'BNVP-LDVs-psgr'!U7/'BNVP-LDVs-psgr'!$B$7</f>
        <v>180951.16341280518</v>
      </c>
      <c r="V7" s="4">
        <f>$B$7*'BNVP-LDVs-psgr'!V7/'BNVP-LDVs-psgr'!$B$7</f>
        <v>181115.94826962272</v>
      </c>
      <c r="W7" s="4">
        <f>$B$7*'BNVP-LDVs-psgr'!W7/'BNVP-LDVs-psgr'!$B$7</f>
        <v>181281.10418085268</v>
      </c>
      <c r="X7" s="4">
        <f>$B$7*'BNVP-LDVs-psgr'!X7/'BNVP-LDVs-psgr'!$B$7</f>
        <v>181444.91043262641</v>
      </c>
      <c r="Y7" s="4">
        <f>$B$7*'BNVP-LDVs-psgr'!Y7/'BNVP-LDVs-psgr'!$B$7</f>
        <v>181600.20689803988</v>
      </c>
      <c r="Z7" s="4">
        <f>$B$7*'BNVP-LDVs-psgr'!Z7/'BNVP-LDVs-psgr'!$B$7</f>
        <v>181760.89792375744</v>
      </c>
      <c r="AA7" s="4">
        <f>$B$7*'BNVP-LDVs-psgr'!AA7/'BNVP-LDVs-psgr'!$B$7</f>
        <v>181926.46158708897</v>
      </c>
      <c r="AB7" s="4">
        <f>$B$7*'BNVP-LDVs-psgr'!AB7/'BNVP-LDVs-psgr'!$B$7</f>
        <v>182090.6388932752</v>
      </c>
      <c r="AC7" s="4">
        <f>$B$7*'BNVP-LDVs-psgr'!AC7/'BNVP-LDVs-psgr'!$B$7</f>
        <v>182260.41871333728</v>
      </c>
      <c r="AD7" s="4">
        <f>$B$7*'BNVP-LDVs-psgr'!AD7/'BNVP-LDVs-psgr'!$B$7</f>
        <v>182429.9457270964</v>
      </c>
      <c r="AE7" s="4">
        <f>$B$7*'BNVP-LDVs-psgr'!AE7/'BNVP-LDVs-psgr'!$B$7</f>
        <v>182601.54412153165</v>
      </c>
      <c r="AF7" s="4">
        <f>$B$7*'BNVP-LDVs-psgr'!AF7/'BNVP-LDVs-psgr'!$B$7</f>
        <v>182709.74114168985</v>
      </c>
      <c r="AG7" s="4"/>
      <c r="AH7" s="4"/>
      <c r="AI7" s="4"/>
      <c r="AJ7" s="4"/>
    </row>
    <row r="8" spans="1:36" x14ac:dyDescent="0.35">
      <c r="A8" t="s">
        <v>215</v>
      </c>
      <c r="B8" s="4">
        <f>'Freight HDVs'!P4*$B$5</f>
        <v>356070.43353086029</v>
      </c>
      <c r="C8" s="4">
        <f>$B$8*'BNVP-LDVs-psgr'!C8/'BNVP-LDVs-psgr'!$B$8</f>
        <v>355992.98946448404</v>
      </c>
      <c r="D8" s="4">
        <f>$B$8*'BNVP-LDVs-psgr'!D8/'BNVP-LDVs-psgr'!$B$8</f>
        <v>359214.11308302428</v>
      </c>
      <c r="E8" s="4">
        <f>$B$8*'BNVP-LDVs-psgr'!E8/'BNVP-LDVs-psgr'!$B$8</f>
        <v>351377.39167113969</v>
      </c>
      <c r="F8" s="4">
        <f>$B$8*'BNVP-LDVs-psgr'!F8/'BNVP-LDVs-psgr'!$B$8</f>
        <v>343341.01583039085</v>
      </c>
      <c r="G8" s="4">
        <f>$B$8*'BNVP-LDVs-psgr'!G8/'BNVP-LDVs-psgr'!$B$8</f>
        <v>335332.7265522423</v>
      </c>
      <c r="H8" s="4">
        <f>$B$8*'BNVP-LDVs-psgr'!H8/'BNVP-LDVs-psgr'!$B$8</f>
        <v>328783.61823756836</v>
      </c>
      <c r="I8" s="4">
        <f>$B$8*'BNVP-LDVs-psgr'!I8/'BNVP-LDVs-psgr'!$B$8</f>
        <v>323525.50898062746</v>
      </c>
      <c r="J8" s="4">
        <f>$B$8*'BNVP-LDVs-psgr'!J8/'BNVP-LDVs-psgr'!$B$8</f>
        <v>318260.92403783853</v>
      </c>
      <c r="K8" s="4">
        <f>$B$8*'BNVP-LDVs-psgr'!K8/'BNVP-LDVs-psgr'!$B$8</f>
        <v>313488.98553117027</v>
      </c>
      <c r="L8" s="4">
        <f>$B$8*'BNVP-LDVs-psgr'!L8/'BNVP-LDVs-psgr'!$B$8</f>
        <v>309325.39799941983</v>
      </c>
      <c r="M8" s="4">
        <f>$B$8*'BNVP-LDVs-psgr'!M8/'BNVP-LDVs-psgr'!$B$8</f>
        <v>305255.26167421631</v>
      </c>
      <c r="N8" s="4">
        <f>$B$8*'BNVP-LDVs-psgr'!N8/'BNVP-LDVs-psgr'!$B$8</f>
        <v>301296.71263875632</v>
      </c>
      <c r="O8" s="4">
        <f>$B$8*'BNVP-LDVs-psgr'!O8/'BNVP-LDVs-psgr'!$B$8</f>
        <v>297582.96481563232</v>
      </c>
      <c r="P8" s="4">
        <f>$B$8*'BNVP-LDVs-psgr'!P8/'BNVP-LDVs-psgr'!$B$8</f>
        <v>294379.79499657382</v>
      </c>
      <c r="Q8" s="4">
        <f>$B$8*'BNVP-LDVs-psgr'!Q8/'BNVP-LDVs-psgr'!$B$8</f>
        <v>291259.41471012274</v>
      </c>
      <c r="R8" s="4">
        <f>$B$8*'BNVP-LDVs-psgr'!R8/'BNVP-LDVs-psgr'!$B$8</f>
        <v>287241.14654971933</v>
      </c>
      <c r="S8" s="4">
        <f>$B$8*'BNVP-LDVs-psgr'!S8/'BNVP-LDVs-psgr'!$B$8</f>
        <v>283408.82878872036</v>
      </c>
      <c r="T8" s="4">
        <f>$B$8*'BNVP-LDVs-psgr'!T8/'BNVP-LDVs-psgr'!$B$8</f>
        <v>279754.60149882844</v>
      </c>
      <c r="U8" s="4">
        <f>$B$8*'BNVP-LDVs-psgr'!U8/'BNVP-LDVs-psgr'!$B$8</f>
        <v>276273.83740139776</v>
      </c>
      <c r="V8" s="4">
        <f>$B$8*'BNVP-LDVs-psgr'!V8/'BNVP-LDVs-psgr'!$B$8</f>
        <v>272946.5850645898</v>
      </c>
      <c r="W8" s="4">
        <f>$B$8*'BNVP-LDVs-psgr'!W8/'BNVP-LDVs-psgr'!$B$8</f>
        <v>269779.63098076161</v>
      </c>
      <c r="X8" s="4">
        <f>$B$8*'BNVP-LDVs-psgr'!X8/'BNVP-LDVs-psgr'!$B$8</f>
        <v>266759.00975241151</v>
      </c>
      <c r="Y8" s="4">
        <f>$B$8*'BNVP-LDVs-psgr'!Y8/'BNVP-LDVs-psgr'!$B$8</f>
        <v>263878.21721894899</v>
      </c>
      <c r="Z8" s="4">
        <f>$B$8*'BNVP-LDVs-psgr'!Z8/'BNVP-LDVs-psgr'!$B$8</f>
        <v>261133.49576474517</v>
      </c>
      <c r="AA8" s="4">
        <f>$B$8*'BNVP-LDVs-psgr'!AA8/'BNVP-LDVs-psgr'!$B$8</f>
        <v>258517.20647509978</v>
      </c>
      <c r="AB8" s="4">
        <f>$B$8*'BNVP-LDVs-psgr'!AB8/'BNVP-LDVs-psgr'!$B$8</f>
        <v>256021.86848800673</v>
      </c>
      <c r="AC8" s="4">
        <f>$B$8*'BNVP-LDVs-psgr'!AC8/'BNVP-LDVs-psgr'!$B$8</f>
        <v>253644.86947427577</v>
      </c>
      <c r="AD8" s="4">
        <f>$B$8*'BNVP-LDVs-psgr'!AD8/'BNVP-LDVs-psgr'!$B$8</f>
        <v>251377.66371078056</v>
      </c>
      <c r="AE8" s="4">
        <f>$B$8*'BNVP-LDVs-psgr'!AE8/'BNVP-LDVs-psgr'!$B$8</f>
        <v>249218.73357908969</v>
      </c>
      <c r="AF8" s="4">
        <f>$B$8*'BNVP-LDVs-psgr'!AF8/'BNVP-LDVs-psgr'!$B$8</f>
        <v>247061.88289796686</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1640625" defaultRowHeight="14.5" x14ac:dyDescent="0.35"/>
  <cols>
    <col min="1" max="1" width="24.453125" customWidth="1"/>
    <col min="2" max="35" width="10" customWidth="1"/>
  </cols>
  <sheetData>
    <row r="1" spans="1:36" x14ac:dyDescent="0.3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3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3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35">
      <c r="A8" t="s">
        <v>215</v>
      </c>
      <c r="B8" s="4">
        <f>B$5*('BNVP-HDVs-psgr'!B$8/'BNVP-HDVs-psgr'!B$5)</f>
        <v>130462173.27646299</v>
      </c>
      <c r="C8" s="4">
        <f>C$5*('BNVP-HDVs-psgr'!C$8/'BNVP-HDVs-psgr'!C$5)</f>
        <v>130433798.21283689</v>
      </c>
      <c r="D8" s="4">
        <f>D$5*('BNVP-HDVs-psgr'!D$8/'BNVP-HDVs-psgr'!D$5)</f>
        <v>131613999.5103717</v>
      </c>
      <c r="E8" s="4">
        <f>E$5*('BNVP-HDVs-psgr'!E$8/'BNVP-HDVs-psgr'!E$5)</f>
        <v>128742669.54169558</v>
      </c>
      <c r="F8" s="4">
        <f>F$5*('BNVP-HDVs-psgr'!F$8/'BNVP-HDVs-psgr'!F$5)</f>
        <v>125798187.33053865</v>
      </c>
      <c r="G8" s="4">
        <f>G$5*('BNVP-HDVs-psgr'!G$8/'BNVP-HDVs-psgr'!G$5)</f>
        <v>122863995.87551205</v>
      </c>
      <c r="H8" s="4">
        <f>H$5*('BNVP-HDVs-psgr'!H$8/'BNVP-HDVs-psgr'!H$5)</f>
        <v>120464439.99191111</v>
      </c>
      <c r="I8" s="4">
        <f>I$5*('BNVP-HDVs-psgr'!I$8/'BNVP-HDVs-psgr'!I$5)</f>
        <v>118537898.78998305</v>
      </c>
      <c r="J8" s="4">
        <f>J$5*('BNVP-HDVs-psgr'!J$8/'BNVP-HDVs-psgr'!J$5)</f>
        <v>116608984.93374379</v>
      </c>
      <c r="K8" s="4">
        <f>K$5*('BNVP-HDVs-psgr'!K$8/'BNVP-HDVs-psgr'!K$5)</f>
        <v>114860573.91812482</v>
      </c>
      <c r="L8" s="4">
        <f>L$5*('BNVP-HDVs-psgr'!L$8/'BNVP-HDVs-psgr'!L$5)</f>
        <v>113335059.22533619</v>
      </c>
      <c r="M8" s="4">
        <f>M$5*('BNVP-HDVs-psgr'!M$8/'BNVP-HDVs-psgr'!M$5)</f>
        <v>111843784.52091312</v>
      </c>
      <c r="N8" s="4">
        <f>N$5*('BNVP-HDVs-psgr'!N$8/'BNVP-HDVs-psgr'!N$5)</f>
        <v>110393394.76216109</v>
      </c>
      <c r="O8" s="4">
        <f>O$5*('BNVP-HDVs-psgr'!O$8/'BNVP-HDVs-psgr'!O$5)</f>
        <v>109032698.76951417</v>
      </c>
      <c r="P8" s="4">
        <f>P$5*('BNVP-HDVs-psgr'!P$8/'BNVP-HDVs-psgr'!P$5)</f>
        <v>107859075.64157274</v>
      </c>
      <c r="Q8" s="4">
        <f>Q$5*('BNVP-HDVs-psgr'!Q$8/'BNVP-HDVs-psgr'!Q$5)</f>
        <v>106715786.1255558</v>
      </c>
      <c r="R8" s="4">
        <f>R$5*('BNVP-HDVs-psgr'!R$8/'BNVP-HDVs-psgr'!R$5)</f>
        <v>105243515.62048897</v>
      </c>
      <c r="S8" s="4">
        <f>S$5*('BNVP-HDVs-psgr'!S$8/'BNVP-HDVs-psgr'!S$5)</f>
        <v>103839376.27977459</v>
      </c>
      <c r="T8" s="4">
        <f>T$5*('BNVP-HDVs-psgr'!T$8/'BNVP-HDVs-psgr'!T$5)</f>
        <v>102500488.27057362</v>
      </c>
      <c r="U8" s="4">
        <f>U$5*('BNVP-HDVs-psgr'!U$8/'BNVP-HDVs-psgr'!U$5)</f>
        <v>101225156.18441729</v>
      </c>
      <c r="V8" s="4">
        <f>V$5*('BNVP-HDVs-psgr'!V$8/'BNVP-HDVs-psgr'!V$5)</f>
        <v>100006069.9306255</v>
      </c>
      <c r="W8" s="4">
        <f>W$5*('BNVP-HDVs-psgr'!W$8/'BNVP-HDVs-psgr'!W$5)</f>
        <v>98845716.041239217</v>
      </c>
      <c r="X8" s="4">
        <f>X$5*('BNVP-HDVs-psgr'!X$8/'BNVP-HDVs-psgr'!X$5)</f>
        <v>97738977.674372226</v>
      </c>
      <c r="Y8" s="4">
        <f>Y$5*('BNVP-HDVs-psgr'!Y$8/'BNVP-HDVs-psgr'!Y$5)</f>
        <v>96683471.742730319</v>
      </c>
      <c r="Z8" s="4">
        <f>Z$5*('BNVP-HDVs-psgr'!Z$8/'BNVP-HDVs-psgr'!Z$5)</f>
        <v>95677821.477407366</v>
      </c>
      <c r="AA8" s="4">
        <f>AA$5*('BNVP-HDVs-psgr'!AA$8/'BNVP-HDVs-psgr'!AA$5)</f>
        <v>94719228.023684144</v>
      </c>
      <c r="AB8" s="4">
        <f>AB$5*('BNVP-HDVs-psgr'!AB$8/'BNVP-HDVs-psgr'!AB$5)</f>
        <v>93804950.436445862</v>
      </c>
      <c r="AC8" s="4">
        <f>AC$5*('BNVP-HDVs-psgr'!AC$8/'BNVP-HDVs-psgr'!AC$5)</f>
        <v>92934031.573196694</v>
      </c>
      <c r="AD8" s="4">
        <f>AD$5*('BNVP-HDVs-psgr'!AD$8/'BNVP-HDVs-psgr'!AD$5)</f>
        <v>92103340.329788864</v>
      </c>
      <c r="AE8" s="4">
        <f>AE$5*('BNVP-HDVs-psgr'!AE$8/'BNVP-HDVs-psgr'!AE$5)</f>
        <v>91312320.659496546</v>
      </c>
      <c r="AF8" s="4">
        <f>AF$5*('BNVP-HDVs-psgr'!AF$8/'BNVP-HDVs-psgr'!AF$5)</f>
        <v>90522062.888016284</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1640625" defaultRowHeight="14.5" x14ac:dyDescent="0.35"/>
  <cols>
    <col min="1" max="1" width="24.453125" customWidth="1"/>
    <col min="2" max="35" width="10.1796875" customWidth="1"/>
  </cols>
  <sheetData>
    <row r="1" spans="1:36" x14ac:dyDescent="0.3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3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3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35">
      <c r="A8" t="s">
        <v>215</v>
      </c>
      <c r="B8" s="4">
        <f>B$5*('BNVP-HDVs-psgr'!B$8/'BNVP-HDVs-psgr'!B$5)</f>
        <v>130462173.27646299</v>
      </c>
      <c r="C8" s="4">
        <f>C$5*('BNVP-HDVs-psgr'!C$8/'BNVP-HDVs-psgr'!C$5)</f>
        <v>130433798.21283689</v>
      </c>
      <c r="D8" s="4">
        <f>D$5*('BNVP-HDVs-psgr'!D$8/'BNVP-HDVs-psgr'!D$5)</f>
        <v>131613999.5103717</v>
      </c>
      <c r="E8" s="4">
        <f>E$5*('BNVP-HDVs-psgr'!E$8/'BNVP-HDVs-psgr'!E$5)</f>
        <v>128742669.54169558</v>
      </c>
      <c r="F8" s="4">
        <f>F$5*('BNVP-HDVs-psgr'!F$8/'BNVP-HDVs-psgr'!F$5)</f>
        <v>125798187.33053865</v>
      </c>
      <c r="G8" s="4">
        <f>G$5*('BNVP-HDVs-psgr'!G$8/'BNVP-HDVs-psgr'!G$5)</f>
        <v>122863995.87551205</v>
      </c>
      <c r="H8" s="4">
        <f>H$5*('BNVP-HDVs-psgr'!H$8/'BNVP-HDVs-psgr'!H$5)</f>
        <v>120464439.99191111</v>
      </c>
      <c r="I8" s="4">
        <f>I$5*('BNVP-HDVs-psgr'!I$8/'BNVP-HDVs-psgr'!I$5)</f>
        <v>118537898.78998305</v>
      </c>
      <c r="J8" s="4">
        <f>J$5*('BNVP-HDVs-psgr'!J$8/'BNVP-HDVs-psgr'!J$5)</f>
        <v>116608984.93374379</v>
      </c>
      <c r="K8" s="4">
        <f>K$5*('BNVP-HDVs-psgr'!K$8/'BNVP-HDVs-psgr'!K$5)</f>
        <v>114860573.91812482</v>
      </c>
      <c r="L8" s="4">
        <f>L$5*('BNVP-HDVs-psgr'!L$8/'BNVP-HDVs-psgr'!L$5)</f>
        <v>113335059.22533619</v>
      </c>
      <c r="M8" s="4">
        <f>M$5*('BNVP-HDVs-psgr'!M$8/'BNVP-HDVs-psgr'!M$5)</f>
        <v>111843784.52091312</v>
      </c>
      <c r="N8" s="4">
        <f>N$5*('BNVP-HDVs-psgr'!N$8/'BNVP-HDVs-psgr'!N$5)</f>
        <v>110393394.76216109</v>
      </c>
      <c r="O8" s="4">
        <f>O$5*('BNVP-HDVs-psgr'!O$8/'BNVP-HDVs-psgr'!O$5)</f>
        <v>109032698.76951417</v>
      </c>
      <c r="P8" s="4">
        <f>P$5*('BNVP-HDVs-psgr'!P$8/'BNVP-HDVs-psgr'!P$5)</f>
        <v>107859075.64157274</v>
      </c>
      <c r="Q8" s="4">
        <f>Q$5*('BNVP-HDVs-psgr'!Q$8/'BNVP-HDVs-psgr'!Q$5)</f>
        <v>106715786.1255558</v>
      </c>
      <c r="R8" s="4">
        <f>R$5*('BNVP-HDVs-psgr'!R$8/'BNVP-HDVs-psgr'!R$5)</f>
        <v>105243515.62048897</v>
      </c>
      <c r="S8" s="4">
        <f>S$5*('BNVP-HDVs-psgr'!S$8/'BNVP-HDVs-psgr'!S$5)</f>
        <v>103839376.27977459</v>
      </c>
      <c r="T8" s="4">
        <f>T$5*('BNVP-HDVs-psgr'!T$8/'BNVP-HDVs-psgr'!T$5)</f>
        <v>102500488.27057362</v>
      </c>
      <c r="U8" s="4">
        <f>U$5*('BNVP-HDVs-psgr'!U$8/'BNVP-HDVs-psgr'!U$5)</f>
        <v>101225156.18441729</v>
      </c>
      <c r="V8" s="4">
        <f>V$5*('BNVP-HDVs-psgr'!V$8/'BNVP-HDVs-psgr'!V$5)</f>
        <v>100006069.9306255</v>
      </c>
      <c r="W8" s="4">
        <f>W$5*('BNVP-HDVs-psgr'!W$8/'BNVP-HDVs-psgr'!W$5)</f>
        <v>98845716.041239217</v>
      </c>
      <c r="X8" s="4">
        <f>X$5*('BNVP-HDVs-psgr'!X$8/'BNVP-HDVs-psgr'!X$5)</f>
        <v>97738977.674372226</v>
      </c>
      <c r="Y8" s="4">
        <f>Y$5*('BNVP-HDVs-psgr'!Y$8/'BNVP-HDVs-psgr'!Y$5)</f>
        <v>96683471.742730319</v>
      </c>
      <c r="Z8" s="4">
        <f>Z$5*('BNVP-HDVs-psgr'!Z$8/'BNVP-HDVs-psgr'!Z$5)</f>
        <v>95677821.477407366</v>
      </c>
      <c r="AA8" s="4">
        <f>AA$5*('BNVP-HDVs-psgr'!AA$8/'BNVP-HDVs-psgr'!AA$5)</f>
        <v>94719228.023684144</v>
      </c>
      <c r="AB8" s="4">
        <f>AB$5*('BNVP-HDVs-psgr'!AB$8/'BNVP-HDVs-psgr'!AB$5)</f>
        <v>93804950.436445862</v>
      </c>
      <c r="AC8" s="4">
        <f>AC$5*('BNVP-HDVs-psgr'!AC$8/'BNVP-HDVs-psgr'!AC$5)</f>
        <v>92934031.573196694</v>
      </c>
      <c r="AD8" s="4">
        <f>AD$5*('BNVP-HDVs-psgr'!AD$8/'BNVP-HDVs-psgr'!AD$5)</f>
        <v>92103340.329788864</v>
      </c>
      <c r="AE8" s="4">
        <f>AE$5*('BNVP-HDVs-psgr'!AE$8/'BNVP-HDVs-psgr'!AE$5)</f>
        <v>91312320.659496546</v>
      </c>
      <c r="AF8" s="4">
        <f>AF$5*('BNVP-HDVs-psgr'!AF$8/'BNVP-HDVs-psgr'!AF$5)</f>
        <v>90522062.888016284</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Q1" sqref="Q1"/>
    </sheetView>
  </sheetViews>
  <sheetFormatPr defaultColWidth="8.81640625" defaultRowHeight="14.5" x14ac:dyDescent="0.35"/>
  <cols>
    <col min="1" max="1" width="24.453125" customWidth="1"/>
  </cols>
  <sheetData>
    <row r="1" spans="1:36" x14ac:dyDescent="0.3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35">
      <c r="A2" t="s">
        <v>0</v>
      </c>
      <c r="B2" s="4">
        <f>'BNVP-rail-frgt'!B2/'BNVP-rail-frgt'!B5*'BNVP-rail-psgr'!B5</f>
        <v>4166666.666666667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35">
      <c r="A5" t="s">
        <v>3</v>
      </c>
      <c r="B5" s="10">
        <f>2500000*cpi_2019to2012</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35">
      <c r="A8" t="s">
        <v>215</v>
      </c>
      <c r="B8" s="4">
        <f>3300000*cpi_2019to2012</f>
        <v>2963580.8915852099</v>
      </c>
      <c r="C8" s="4">
        <f>$B$8*'BNVP-HDVs-frgt'!C8/'BNVP-HDVs-frgt'!$B$8</f>
        <v>2962936.3231693394</v>
      </c>
      <c r="D8" s="4">
        <f>$B$8*'BNVP-HDVs-frgt'!D8/'BNVP-HDVs-frgt'!$B$8</f>
        <v>2989745.7954152632</v>
      </c>
      <c r="E8" s="4">
        <f>$B$8*'BNVP-HDVs-frgt'!E8/'BNVP-HDVs-frgt'!$B$8</f>
        <v>2924520.616231929</v>
      </c>
      <c r="F8" s="4">
        <f>$B$8*'BNVP-HDVs-frgt'!F8/'BNVP-HDVs-frgt'!$B$8</f>
        <v>2857633.7094953265</v>
      </c>
      <c r="G8" s="4">
        <f>$B$8*'BNVP-HDVs-frgt'!G8/'BNVP-HDVs-frgt'!$B$8</f>
        <v>2790980.5677456316</v>
      </c>
      <c r="H8" s="4">
        <f>$B$8*'BNVP-HDVs-frgt'!H8/'BNVP-HDVs-frgt'!$B$8</f>
        <v>2736472.2165022325</v>
      </c>
      <c r="I8" s="4">
        <f>$B$8*'BNVP-HDVs-frgt'!I8/'BNVP-HDVs-frgt'!$B$8</f>
        <v>2692708.8746116543</v>
      </c>
      <c r="J8" s="4">
        <f>$B$8*'BNVP-HDVs-frgt'!J8/'BNVP-HDVs-frgt'!$B$8</f>
        <v>2648891.6354663991</v>
      </c>
      <c r="K8" s="4">
        <f>$B$8*'BNVP-HDVs-frgt'!K8/'BNVP-HDVs-frgt'!$B$8</f>
        <v>2609174.7018419281</v>
      </c>
      <c r="L8" s="4">
        <f>$B$8*'BNVP-HDVs-frgt'!L8/'BNVP-HDVs-frgt'!$B$8</f>
        <v>2574521.0847831322</v>
      </c>
      <c r="M8" s="4">
        <f>$B$8*'BNVP-HDVs-frgt'!M8/'BNVP-HDVs-frgt'!$B$8</f>
        <v>2540645.2638678453</v>
      </c>
      <c r="N8" s="4">
        <f>$B$8*'BNVP-HDVs-frgt'!N8/'BNVP-HDVs-frgt'!$B$8</f>
        <v>2507698.1860564109</v>
      </c>
      <c r="O8" s="4">
        <f>$B$8*'BNVP-HDVs-frgt'!O8/'BNVP-HDVs-frgt'!$B$8</f>
        <v>2476788.5933232009</v>
      </c>
      <c r="P8" s="4">
        <f>$B$8*'BNVP-HDVs-frgt'!P8/'BNVP-HDVs-frgt'!$B$8</f>
        <v>2450128.5508868457</v>
      </c>
      <c r="Q8" s="4">
        <f>$B$8*'BNVP-HDVs-frgt'!Q8/'BNVP-HDVs-frgt'!$B$8</f>
        <v>2424157.5672819847</v>
      </c>
      <c r="R8" s="4">
        <f>$B$8*'BNVP-HDVs-frgt'!R8/'BNVP-HDVs-frgt'!$B$8</f>
        <v>2390713.4460744183</v>
      </c>
      <c r="S8" s="4">
        <f>$B$8*'BNVP-HDVs-frgt'!S8/'BNVP-HDVs-frgt'!$B$8</f>
        <v>2358816.9935260918</v>
      </c>
      <c r="T8" s="4">
        <f>$B$8*'BNVP-HDVs-frgt'!T8/'BNVP-HDVs-frgt'!$B$8</f>
        <v>2328402.7913064789</v>
      </c>
      <c r="U8" s="4">
        <f>$B$8*'BNVP-HDVs-frgt'!U8/'BNVP-HDVs-frgt'!$B$8</f>
        <v>2299432.3264886877</v>
      </c>
      <c r="V8" s="4">
        <f>$B$8*'BNVP-HDVs-frgt'!V8/'BNVP-HDVs-frgt'!$B$8</f>
        <v>2271739.5429316061</v>
      </c>
      <c r="W8" s="4">
        <f>$B$8*'BNVP-HDVs-frgt'!W8/'BNVP-HDVs-frgt'!$B$8</f>
        <v>2245380.9247383112</v>
      </c>
      <c r="X8" s="4">
        <f>$B$8*'BNVP-HDVs-frgt'!X8/'BNVP-HDVs-frgt'!$B$8</f>
        <v>2220240.2376436633</v>
      </c>
      <c r="Y8" s="4">
        <f>$B$8*'BNVP-HDVs-frgt'!Y8/'BNVP-HDVs-frgt'!$B$8</f>
        <v>2196263.3473971696</v>
      </c>
      <c r="Z8" s="4">
        <f>$B$8*'BNVP-HDVs-frgt'!Z8/'BNVP-HDVs-frgt'!$B$8</f>
        <v>2173418.9792935271</v>
      </c>
      <c r="AA8" s="4">
        <f>$B$8*'BNVP-HDVs-frgt'!AA8/'BNVP-HDVs-frgt'!$B$8</f>
        <v>2151643.5545025212</v>
      </c>
      <c r="AB8" s="4">
        <f>$B$8*'BNVP-HDVs-frgt'!AB8/'BNVP-HDVs-frgt'!$B$8</f>
        <v>2130874.8096694718</v>
      </c>
      <c r="AC8" s="4">
        <f>$B$8*'BNVP-HDVs-frgt'!AC8/'BNVP-HDVs-frgt'!$B$8</f>
        <v>2111091.0023295698</v>
      </c>
      <c r="AD8" s="4">
        <f>$B$8*'BNVP-HDVs-frgt'!AD8/'BNVP-HDVs-frgt'!$B$8</f>
        <v>2092221.0062690743</v>
      </c>
      <c r="AE8" s="4">
        <f>$B$8*'BNVP-HDVs-frgt'!AE8/'BNVP-HDVs-frgt'!$B$8</f>
        <v>2074252.1903213386</v>
      </c>
      <c r="AF8" s="4">
        <f>$B$8*'BNVP-HDVs-frgt'!AF8/'BNVP-HDVs-frgt'!$B$8</f>
        <v>2056300.6816796521</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1640625" defaultRowHeight="14.5" x14ac:dyDescent="0.35"/>
  <cols>
    <col min="1" max="1" width="24.453125" customWidth="1"/>
  </cols>
  <sheetData>
    <row r="1" spans="1:36" x14ac:dyDescent="0.3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3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3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35">
      <c r="A8" t="s">
        <v>215</v>
      </c>
      <c r="B8" s="4">
        <f>9300000*cpi_2019to2012</f>
        <v>8351909.7853765003</v>
      </c>
      <c r="C8" s="4">
        <f>$B$8*('BNVP-HDVs-frgt'!C8/'BNVP-HDVs-frgt'!$B$8)</f>
        <v>8350093.2743863193</v>
      </c>
      <c r="D8" s="4">
        <f>$B$8*('BNVP-HDVs-frgt'!D8/'BNVP-HDVs-frgt'!$B$8)</f>
        <v>8425647.2416248322</v>
      </c>
      <c r="E8" s="4">
        <f>$B$8*('BNVP-HDVs-frgt'!E8/'BNVP-HDVs-frgt'!$B$8)</f>
        <v>8241830.8275627093</v>
      </c>
      <c r="F8" s="4">
        <f>$B$8*('BNVP-HDVs-frgt'!F8/'BNVP-HDVs-frgt'!$B$8)</f>
        <v>8053331.3631231934</v>
      </c>
      <c r="G8" s="4">
        <f>$B$8*('BNVP-HDVs-frgt'!G8/'BNVP-HDVs-frgt'!$B$8)</f>
        <v>7865490.6909195064</v>
      </c>
      <c r="H8" s="4">
        <f>$B$8*('BNVP-HDVs-frgt'!H8/'BNVP-HDVs-frgt'!$B$8)</f>
        <v>7711876.2465062914</v>
      </c>
      <c r="I8" s="4">
        <f>$B$8*('BNVP-HDVs-frgt'!I8/'BNVP-HDVs-frgt'!$B$8)</f>
        <v>7588543.1920873895</v>
      </c>
      <c r="J8" s="4">
        <f>$B$8*('BNVP-HDVs-frgt'!J8/'BNVP-HDVs-frgt'!$B$8)</f>
        <v>7465058.2454053061</v>
      </c>
      <c r="K8" s="4">
        <f>$B$8*('BNVP-HDVs-frgt'!K8/'BNVP-HDVs-frgt'!$B$8)</f>
        <v>7353128.7051908886</v>
      </c>
      <c r="L8" s="4">
        <f>$B$8*('BNVP-HDVs-frgt'!L8/'BNVP-HDVs-frgt'!$B$8)</f>
        <v>7255468.5116615538</v>
      </c>
      <c r="M8" s="4">
        <f>$B$8*('BNVP-HDVs-frgt'!M8/'BNVP-HDVs-frgt'!$B$8)</f>
        <v>7160000.2890821081</v>
      </c>
      <c r="N8" s="4">
        <f>$B$8*('BNVP-HDVs-frgt'!N8/'BNVP-HDVs-frgt'!$B$8)</f>
        <v>7067149.4334317036</v>
      </c>
      <c r="O8" s="4">
        <f>$B$8*('BNVP-HDVs-frgt'!O8/'BNVP-HDVs-frgt'!$B$8)</f>
        <v>6980040.5811835658</v>
      </c>
      <c r="P8" s="4">
        <f>$B$8*('BNVP-HDVs-frgt'!P8/'BNVP-HDVs-frgt'!$B$8)</f>
        <v>6904907.7343174731</v>
      </c>
      <c r="Q8" s="4">
        <f>$B$8*('BNVP-HDVs-frgt'!Q8/'BNVP-HDVs-frgt'!$B$8)</f>
        <v>6831716.7805219563</v>
      </c>
      <c r="R8" s="4">
        <f>$B$8*('BNVP-HDVs-frgt'!R8/'BNVP-HDVs-frgt'!$B$8)</f>
        <v>6737465.1662097247</v>
      </c>
      <c r="S8" s="4">
        <f>$B$8*('BNVP-HDVs-frgt'!S8/'BNVP-HDVs-frgt'!$B$8)</f>
        <v>6647575.1635735314</v>
      </c>
      <c r="T8" s="4">
        <f>$B$8*('BNVP-HDVs-frgt'!T8/'BNVP-HDVs-frgt'!$B$8)</f>
        <v>6561862.4118637126</v>
      </c>
      <c r="U8" s="4">
        <f>$B$8*('BNVP-HDVs-frgt'!U8/'BNVP-HDVs-frgt'!$B$8)</f>
        <v>6480218.3746499373</v>
      </c>
      <c r="V8" s="4">
        <f>$B$8*('BNVP-HDVs-frgt'!V8/'BNVP-HDVs-frgt'!$B$8)</f>
        <v>6402175.0755345263</v>
      </c>
      <c r="W8" s="4">
        <f>$B$8*('BNVP-HDVs-frgt'!W8/'BNVP-HDVs-frgt'!$B$8)</f>
        <v>6327891.6969897859</v>
      </c>
      <c r="X8" s="4">
        <f>$B$8*('BNVP-HDVs-frgt'!X8/'BNVP-HDVs-frgt'!$B$8)</f>
        <v>6257040.6697230507</v>
      </c>
      <c r="Y8" s="4">
        <f>$B$8*('BNVP-HDVs-frgt'!Y8/'BNVP-HDVs-frgt'!$B$8)</f>
        <v>6189469.4335738411</v>
      </c>
      <c r="Z8" s="4">
        <f>$B$8*('BNVP-HDVs-frgt'!Z8/'BNVP-HDVs-frgt'!$B$8)</f>
        <v>6125089.8507363033</v>
      </c>
      <c r="AA8" s="4">
        <f>$B$8*('BNVP-HDVs-frgt'!AA8/'BNVP-HDVs-frgt'!$B$8)</f>
        <v>6063722.744507106</v>
      </c>
      <c r="AB8" s="4">
        <f>$B$8*('BNVP-HDVs-frgt'!AB8/'BNVP-HDVs-frgt'!$B$8)</f>
        <v>6005192.6454321481</v>
      </c>
      <c r="AC8" s="4">
        <f>$B$8*('BNVP-HDVs-frgt'!AC8/'BNVP-HDVs-frgt'!$B$8)</f>
        <v>5949438.2792924242</v>
      </c>
      <c r="AD8" s="4">
        <f>$B$8*('BNVP-HDVs-frgt'!AD8/'BNVP-HDVs-frgt'!$B$8)</f>
        <v>5896259.199485573</v>
      </c>
      <c r="AE8" s="4">
        <f>$B$8*('BNVP-HDVs-frgt'!AE8/'BNVP-HDVs-frgt'!$B$8)</f>
        <v>5845619.8090874078</v>
      </c>
      <c r="AF8" s="4">
        <f>$B$8*('BNVP-HDVs-frgt'!AF8/'BNVP-HDVs-frgt'!$B$8)</f>
        <v>5795029.1938244747</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1640625" defaultRowHeight="14.5" x14ac:dyDescent="0.35"/>
  <cols>
    <col min="1" max="1" width="24.453125" customWidth="1"/>
  </cols>
  <sheetData>
    <row r="1" spans="1:36" x14ac:dyDescent="0.3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3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3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3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35">
      <c r="A8" t="s">
        <v>215</v>
      </c>
      <c r="B8" s="4">
        <f>B$5*('BNVP-HDVs-psgr'!B$8/'BNVP-HDVs-psgr'!B$5)</f>
        <v>60368.100744892894</v>
      </c>
      <c r="C8" s="4">
        <f>C$5*('BNVP-HDVs-psgr'!C$8/'BNVP-HDVs-psgr'!C$5)</f>
        <v>60354.970895400103</v>
      </c>
      <c r="D8" s="4">
        <f>D$5*('BNVP-HDVs-psgr'!D$8/'BNVP-HDVs-psgr'!D$5)</f>
        <v>60901.079464953487</v>
      </c>
      <c r="E8" s="4">
        <f>E$5*('BNVP-HDVs-psgr'!E$8/'BNVP-HDVs-psgr'!E$5)</f>
        <v>59572.443489730598</v>
      </c>
      <c r="F8" s="4">
        <f>F$5*('BNVP-HDVs-psgr'!F$8/'BNVP-HDVs-psgr'!F$5)</f>
        <v>58209.958147807083</v>
      </c>
      <c r="G8" s="4">
        <f>G$5*('BNVP-HDVs-psgr'!G$8/'BNVP-HDVs-psgr'!G$5)</f>
        <v>56852.234595352616</v>
      </c>
      <c r="H8" s="4">
        <f>H$5*('BNVP-HDVs-psgr'!H$8/'BNVP-HDVs-psgr'!H$5)</f>
        <v>55741.900253326472</v>
      </c>
      <c r="I8" s="4">
        <f>I$5*('BNVP-HDVs-psgr'!I$8/'BNVP-HDVs-psgr'!I$5)</f>
        <v>54850.441599478014</v>
      </c>
      <c r="J8" s="4">
        <f>J$5*('BNVP-HDVs-psgr'!J$8/'BNVP-HDVs-psgr'!J$5)</f>
        <v>53957.885059315886</v>
      </c>
      <c r="K8" s="4">
        <f>K$5*('BNVP-HDVs-psgr'!K$8/'BNVP-HDVs-psgr'!K$5)</f>
        <v>53148.851684479348</v>
      </c>
      <c r="L8" s="4">
        <f>L$5*('BNVP-HDVs-psgr'!L$8/'BNVP-HDVs-psgr'!L$5)</f>
        <v>52442.957996299519</v>
      </c>
      <c r="M8" s="4">
        <f>M$5*('BNVP-HDVs-psgr'!M$8/'BNVP-HDVs-psgr'!M$5)</f>
        <v>51752.908004535639</v>
      </c>
      <c r="N8" s="4">
        <f>N$5*('BNVP-HDVs-psgr'!N$8/'BNVP-HDVs-psgr'!N$5)</f>
        <v>51081.776496629813</v>
      </c>
      <c r="O8" s="4">
        <f>O$5*('BNVP-HDVs-psgr'!O$8/'BNVP-HDVs-psgr'!O$5)</f>
        <v>50452.148530880593</v>
      </c>
      <c r="P8" s="4">
        <f>P$5*('BNVP-HDVs-psgr'!P$8/'BNVP-HDVs-psgr'!P$5)</f>
        <v>49909.083844429544</v>
      </c>
      <c r="Q8" s="4">
        <f>Q$5*('BNVP-HDVs-psgr'!Q$8/'BNVP-HDVs-psgr'!Q$5)</f>
        <v>49380.055276606792</v>
      </c>
      <c r="R8" s="4">
        <f>R$5*('BNVP-HDVs-psgr'!R$8/'BNVP-HDVs-psgr'!R$5)</f>
        <v>48698.799001768675</v>
      </c>
      <c r="S8" s="4">
        <f>S$5*('BNVP-HDVs-psgr'!S$8/'BNVP-HDVs-psgr'!S$5)</f>
        <v>48049.068715576934</v>
      </c>
      <c r="T8" s="4">
        <f>T$5*('BNVP-HDVs-psgr'!T$8/'BNVP-HDVs-psgr'!T$5)</f>
        <v>47429.531847566192</v>
      </c>
      <c r="U8" s="4">
        <f>U$5*('BNVP-HDVs-psgr'!U$8/'BNVP-HDVs-psgr'!U$5)</f>
        <v>46839.403889961723</v>
      </c>
      <c r="V8" s="4">
        <f>V$5*('BNVP-HDVs-psgr'!V$8/'BNVP-HDVs-psgr'!V$5)</f>
        <v>46275.302281523363</v>
      </c>
      <c r="W8" s="4">
        <f>W$5*('BNVP-HDVs-psgr'!W$8/'BNVP-HDVs-psgr'!W$5)</f>
        <v>45738.377602629967</v>
      </c>
      <c r="X8" s="4">
        <f>X$5*('BNVP-HDVs-psgr'!X$8/'BNVP-HDVs-psgr'!X$5)</f>
        <v>45226.262162948588</v>
      </c>
      <c r="Y8" s="4">
        <f>Y$5*('BNVP-HDVs-psgr'!Y$8/'BNVP-HDVs-psgr'!Y$5)</f>
        <v>44737.853248564155</v>
      </c>
      <c r="Z8" s="4">
        <f>Z$5*('BNVP-HDVs-psgr'!Z$8/'BNVP-HDVs-psgr'!Z$5)</f>
        <v>44272.513794173072</v>
      </c>
      <c r="AA8" s="4">
        <f>AA$5*('BNVP-HDVs-psgr'!AA$8/'BNVP-HDVs-psgr'!AA$5)</f>
        <v>43828.948699905253</v>
      </c>
      <c r="AB8" s="4">
        <f>AB$5*('BNVP-HDVs-psgr'!AB$8/'BNVP-HDVs-psgr'!AB$5)</f>
        <v>43405.889662108624</v>
      </c>
      <c r="AC8" s="4">
        <f>AC$5*('BNVP-HDVs-psgr'!AC$8/'BNVP-HDVs-psgr'!AC$5)</f>
        <v>43002.893787083296</v>
      </c>
      <c r="AD8" s="4">
        <f>AD$5*('BNVP-HDVs-psgr'!AD$8/'BNVP-HDVs-psgr'!AD$5)</f>
        <v>42618.512234863738</v>
      </c>
      <c r="AE8" s="4">
        <f>AE$5*('BNVP-HDVs-psgr'!AE$8/'BNVP-HDVs-psgr'!AE$5)</f>
        <v>42252.487708764464</v>
      </c>
      <c r="AF8" s="4">
        <f>AF$5*('BNVP-HDVs-psgr'!AF$8/'BNVP-HDVs-psgr'!AF$5)</f>
        <v>41886.815732244038</v>
      </c>
      <c r="AG8" s="4"/>
      <c r="AH8" s="4"/>
      <c r="AI8" s="4"/>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1640625" defaultRowHeight="14.5" x14ac:dyDescent="0.35"/>
  <cols>
    <col min="1" max="1" width="24.453125" customWidth="1"/>
  </cols>
  <sheetData>
    <row r="1" spans="1:36" x14ac:dyDescent="0.3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3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3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35">
      <c r="A8" t="s">
        <v>215</v>
      </c>
      <c r="B8" s="4">
        <f>B$5*('BNVP-HDVs-psgr'!B$8/'BNVP-HDVs-psgr'!B$5)</f>
        <v>20122700.248297632</v>
      </c>
      <c r="C8" s="4">
        <f>C$5*('BNVP-HDVs-psgr'!C$8/'BNVP-HDVs-psgr'!C$5)</f>
        <v>20118323.631800033</v>
      </c>
      <c r="D8" s="4">
        <f>D$5*('BNVP-HDVs-psgr'!D$8/'BNVP-HDVs-psgr'!D$5)</f>
        <v>20300359.821651161</v>
      </c>
      <c r="E8" s="4">
        <f>E$5*('BNVP-HDVs-psgr'!E$8/'BNVP-HDVs-psgr'!E$5)</f>
        <v>19857481.163243532</v>
      </c>
      <c r="F8" s="4">
        <f>F$5*('BNVP-HDVs-psgr'!F$8/'BNVP-HDVs-psgr'!F$5)</f>
        <v>19403319.382602364</v>
      </c>
      <c r="G8" s="4">
        <f>G$5*('BNVP-HDVs-psgr'!G$8/'BNVP-HDVs-psgr'!G$5)</f>
        <v>18950744.865117539</v>
      </c>
      <c r="H8" s="4">
        <f>H$5*('BNVP-HDVs-psgr'!H$8/'BNVP-HDVs-psgr'!H$5)</f>
        <v>18580633.417775493</v>
      </c>
      <c r="I8" s="4">
        <f>I$5*('BNVP-HDVs-psgr'!I$8/'BNVP-HDVs-psgr'!I$5)</f>
        <v>18283480.533159338</v>
      </c>
      <c r="J8" s="4">
        <f>J$5*('BNVP-HDVs-psgr'!J$8/'BNVP-HDVs-psgr'!J$5)</f>
        <v>17985961.686438631</v>
      </c>
      <c r="K8" s="4">
        <f>K$5*('BNVP-HDVs-psgr'!K$8/'BNVP-HDVs-psgr'!K$5)</f>
        <v>17716283.894826449</v>
      </c>
      <c r="L8" s="4">
        <f>L$5*('BNVP-HDVs-psgr'!L$8/'BNVP-HDVs-psgr'!L$5)</f>
        <v>17480985.998766508</v>
      </c>
      <c r="M8" s="4">
        <f>M$5*('BNVP-HDVs-psgr'!M$8/'BNVP-HDVs-psgr'!M$5)</f>
        <v>17250969.334845211</v>
      </c>
      <c r="N8" s="4">
        <f>N$5*('BNVP-HDVs-psgr'!N$8/'BNVP-HDVs-psgr'!N$5)</f>
        <v>17027258.832209937</v>
      </c>
      <c r="O8" s="4">
        <f>O$5*('BNVP-HDVs-psgr'!O$8/'BNVP-HDVs-psgr'!O$5)</f>
        <v>16817382.843626864</v>
      </c>
      <c r="P8" s="4">
        <f>P$5*('BNVP-HDVs-psgr'!P$8/'BNVP-HDVs-psgr'!P$5)</f>
        <v>16636361.281476514</v>
      </c>
      <c r="Q8" s="4">
        <f>Q$5*('BNVP-HDVs-psgr'!Q$8/'BNVP-HDVs-psgr'!Q$5)</f>
        <v>16460018.425535599</v>
      </c>
      <c r="R8" s="4">
        <f>R$5*('BNVP-HDVs-psgr'!R$8/'BNVP-HDVs-psgr'!R$5)</f>
        <v>16232933.000589557</v>
      </c>
      <c r="S8" s="4">
        <f>S$5*('BNVP-HDVs-psgr'!S$8/'BNVP-HDVs-psgr'!S$5)</f>
        <v>16016356.238525644</v>
      </c>
      <c r="T8" s="4">
        <f>T$5*('BNVP-HDVs-psgr'!T$8/'BNVP-HDVs-psgr'!T$5)</f>
        <v>15809843.949188732</v>
      </c>
      <c r="U8" s="4">
        <f>U$5*('BNVP-HDVs-psgr'!U$8/'BNVP-HDVs-psgr'!U$5)</f>
        <v>15613134.629987242</v>
      </c>
      <c r="V8" s="4">
        <f>V$5*('BNVP-HDVs-psgr'!V$8/'BNVP-HDVs-psgr'!V$5)</f>
        <v>15425100.760507789</v>
      </c>
      <c r="W8" s="4">
        <f>W$5*('BNVP-HDVs-psgr'!W$8/'BNVP-HDVs-psgr'!W$5)</f>
        <v>15246125.867543323</v>
      </c>
      <c r="X8" s="4">
        <f>X$5*('BNVP-HDVs-psgr'!X$8/'BNVP-HDVs-psgr'!X$5)</f>
        <v>15075420.720982861</v>
      </c>
      <c r="Y8" s="4">
        <f>Y$5*('BNVP-HDVs-psgr'!Y$8/'BNVP-HDVs-psgr'!Y$5)</f>
        <v>14912617.749521386</v>
      </c>
      <c r="Z8" s="4">
        <f>Z$5*('BNVP-HDVs-psgr'!Z$8/'BNVP-HDVs-psgr'!Z$5)</f>
        <v>14757504.598057691</v>
      </c>
      <c r="AA8" s="4">
        <f>AA$5*('BNVP-HDVs-psgr'!AA$8/'BNVP-HDVs-psgr'!AA$5)</f>
        <v>14609649.566635085</v>
      </c>
      <c r="AB8" s="4">
        <f>AB$5*('BNVP-HDVs-psgr'!AB$8/'BNVP-HDVs-psgr'!AB$5)</f>
        <v>14468629.887369541</v>
      </c>
      <c r="AC8" s="4">
        <f>AC$5*('BNVP-HDVs-psgr'!AC$8/'BNVP-HDVs-psgr'!AC$5)</f>
        <v>14334297.929027766</v>
      </c>
      <c r="AD8" s="4">
        <f>AD$5*('BNVP-HDVs-psgr'!AD$8/'BNVP-HDVs-psgr'!AD$5)</f>
        <v>14206170.74495458</v>
      </c>
      <c r="AE8" s="4">
        <f>AE$5*('BNVP-HDVs-psgr'!AE$8/'BNVP-HDVs-psgr'!AE$5)</f>
        <v>14084162.569588155</v>
      </c>
      <c r="AF8" s="4">
        <f>AF$5*('BNVP-HDVs-psgr'!AF$8/'BNVP-HDVs-psgr'!AF$5)</f>
        <v>13962271.910748012</v>
      </c>
      <c r="AG8" s="4"/>
      <c r="AH8" s="4"/>
      <c r="AI8" s="4"/>
      <c r="AJ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1640625" defaultRowHeight="14.5" x14ac:dyDescent="0.35"/>
  <cols>
    <col min="1" max="1" width="24.453125" customWidth="1"/>
  </cols>
  <sheetData>
    <row r="1" spans="1:36" x14ac:dyDescent="0.3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3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3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3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1640625" defaultRowHeight="14.5" x14ac:dyDescent="0.35"/>
  <cols>
    <col min="1" max="1" width="24.453125" customWidth="1"/>
  </cols>
  <sheetData>
    <row r="1" spans="1:36" x14ac:dyDescent="0.3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3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3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44</vt:i4>
      </vt:variant>
      <vt:variant>
        <vt:lpstr>Named Ranges</vt:lpstr>
      </vt:variant>
      <vt:variant>
        <vt:i4>12</vt:i4>
      </vt:variant>
    </vt:vector>
  </HeadingPairs>
  <TitlesOfParts>
    <vt:vector size="56"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EPS BNVP-LDVs-psgr</vt:lpstr>
      <vt:lpstr>New PV Purchase Prices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Daniel O'Brien</cp:lastModifiedBy>
  <dcterms:created xsi:type="dcterms:W3CDTF">2017-07-01T03:43:09Z</dcterms:created>
  <dcterms:modified xsi:type="dcterms:W3CDTF">2023-02-09T20:17:55Z</dcterms:modified>
</cp:coreProperties>
</file>