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California\Models\eps-california\InputData\plcy-schd\FoPITY\"/>
    </mc:Choice>
  </mc:AlternateContent>
  <xr:revisionPtr revIDLastSave="0" documentId="13_ncr:1_{6282821C-1FA2-4323-BF68-8A3585FF4719}" xr6:coauthVersionLast="47" xr6:coauthVersionMax="47" xr10:uidLastSave="{00000000-0000-0000-0000-000000000000}"/>
  <bookViews>
    <workbookView xWindow="-120" yWindow="-120" windowWidth="57840" windowHeight="23640" activeTab="3" xr2:uid="{00000000-000D-0000-FFFF-FFFF00000000}"/>
  </bookViews>
  <sheets>
    <sheet name="About" sheetId="8" r:id="rId1"/>
    <sheet name="Exogenous GDP Adjustment" sheetId="6" r:id="rId2"/>
    <sheet name="R&amp;D Policies" sheetId="2" r:id="rId3"/>
    <sheet name="EV Standard" sheetId="9" r:id="rId4"/>
  </sheets>
  <definedNames>
    <definedName name="final_year">'R&amp;D Policies'!#REF!</definedName>
    <definedName name="rounding_decimal_places">'R&amp;D Policies'!#REF!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9" l="1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E20" i="9"/>
  <c r="F17" i="9"/>
  <c r="F21" i="9" s="1"/>
  <c r="G17" i="9"/>
  <c r="G21" i="9" s="1"/>
  <c r="H17" i="9"/>
  <c r="H21" i="9" s="1"/>
  <c r="I17" i="9"/>
  <c r="J17" i="9"/>
  <c r="K17" i="9"/>
  <c r="L17" i="9"/>
  <c r="M17" i="9"/>
  <c r="M21" i="9" s="1"/>
  <c r="N17" i="9"/>
  <c r="N21" i="9" s="1"/>
  <c r="O17" i="9"/>
  <c r="O21" i="9" s="1"/>
  <c r="P17" i="9"/>
  <c r="P21" i="9" s="1"/>
  <c r="E17" i="9"/>
  <c r="E21" i="9" s="1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E16" i="9"/>
  <c r="I21" i="9"/>
  <c r="J21" i="9"/>
  <c r="K21" i="9"/>
  <c r="L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T17" i="9"/>
  <c r="S17" i="9"/>
  <c r="R17" i="9"/>
  <c r="Y47" i="2"/>
  <c r="Z47" i="2"/>
  <c r="AA47" i="2"/>
  <c r="AB47" i="2"/>
  <c r="AC47" i="2"/>
  <c r="AD47" i="2"/>
  <c r="AE47" i="2"/>
  <c r="V47" i="2"/>
  <c r="W47" i="2"/>
  <c r="X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13" i="6"/>
  <c r="U17" i="9" l="1"/>
  <c r="C5" i="6"/>
  <c r="B5" i="6"/>
  <c r="V17" i="9" l="1"/>
  <c r="N46" i="6" a="1"/>
  <c r="N46" i="6" s="1"/>
  <c r="N51" i="6" s="1"/>
  <c r="W17" i="9" l="1"/>
  <c r="AA46" i="6"/>
  <c r="AA51" i="6" s="1"/>
  <c r="S46" i="6"/>
  <c r="S51" i="6" s="1"/>
  <c r="R46" i="6"/>
  <c r="R51" i="6" s="1"/>
  <c r="Y46" i="6"/>
  <c r="Y51" i="6" s="1"/>
  <c r="AD46" i="6"/>
  <c r="AD51" i="6" s="1"/>
  <c r="V46" i="6"/>
  <c r="V51" i="6" s="1"/>
  <c r="AC46" i="6"/>
  <c r="AC51" i="6" s="1"/>
  <c r="U46" i="6"/>
  <c r="U51" i="6" s="1"/>
  <c r="AB46" i="6"/>
  <c r="AB51" i="6" s="1"/>
  <c r="T46" i="6"/>
  <c r="T51" i="6" s="1"/>
  <c r="Q46" i="6"/>
  <c r="Q51" i="6" s="1"/>
  <c r="P46" i="6"/>
  <c r="P51" i="6" s="1"/>
  <c r="Z46" i="6"/>
  <c r="Z51" i="6" s="1"/>
  <c r="AG46" i="6"/>
  <c r="AG51" i="6" s="1"/>
  <c r="AF46" i="6"/>
  <c r="AF51" i="6" s="1"/>
  <c r="X46" i="6"/>
  <c r="X51" i="6" s="1"/>
  <c r="AE46" i="6"/>
  <c r="AE51" i="6" s="1"/>
  <c r="W46" i="6"/>
  <c r="W51" i="6" s="1"/>
  <c r="O46" i="6"/>
  <c r="O51" i="6" s="1"/>
  <c r="X17" i="9" l="1"/>
  <c r="B52" i="6"/>
  <c r="C52" i="6" s="1"/>
  <c r="B47" i="6"/>
  <c r="C47" i="6" s="1"/>
  <c r="D47" i="6" s="1"/>
  <c r="E47" i="6" s="1"/>
  <c r="F47" i="6" s="1"/>
  <c r="G47" i="6" s="1"/>
  <c r="H47" i="6" s="1"/>
  <c r="Y17" i="9" l="1"/>
  <c r="D52" i="6"/>
  <c r="C54" i="6"/>
  <c r="C55" i="6" s="1"/>
  <c r="I47" i="6"/>
  <c r="J47" i="6" s="1"/>
  <c r="K47" i="6" s="1"/>
  <c r="L47" i="6" s="1"/>
  <c r="M47" i="6" s="1"/>
  <c r="N47" i="6" s="1"/>
  <c r="O47" i="6" s="1"/>
  <c r="P47" i="6" s="1"/>
  <c r="Q47" i="6" s="1"/>
  <c r="R47" i="6" s="1"/>
  <c r="S47" i="6" s="1"/>
  <c r="T47" i="6" s="1"/>
  <c r="U47" i="6" s="1"/>
  <c r="V47" i="6" s="1"/>
  <c r="W47" i="6" s="1"/>
  <c r="X47" i="6" s="1"/>
  <c r="Y47" i="6" s="1"/>
  <c r="Z47" i="6" s="1"/>
  <c r="AA47" i="6" s="1"/>
  <c r="AB47" i="6" s="1"/>
  <c r="AC47" i="6" s="1"/>
  <c r="AD47" i="6" s="1"/>
  <c r="AE47" i="6" s="1"/>
  <c r="AF47" i="6" s="1"/>
  <c r="AG47" i="6" s="1"/>
  <c r="Z17" i="9" l="1"/>
  <c r="E52" i="6"/>
  <c r="D54" i="6"/>
  <c r="D55" i="6" s="1"/>
  <c r="C13" i="6" s="1"/>
  <c r="AA17" i="9" l="1"/>
  <c r="F52" i="6"/>
  <c r="E54" i="6"/>
  <c r="E55" i="6" s="1"/>
  <c r="C14" i="6" s="1"/>
  <c r="AB17" i="9" l="1"/>
  <c r="AC17" i="9" s="1"/>
  <c r="AD17" i="9" s="1"/>
  <c r="AE17" i="9" s="1"/>
  <c r="AF17" i="9" s="1"/>
  <c r="G52" i="6"/>
  <c r="F54" i="6"/>
  <c r="F55" i="6" s="1"/>
  <c r="C15" i="6" s="1"/>
  <c r="H52" i="6" l="1"/>
  <c r="G54" i="6"/>
  <c r="G55" i="6" s="1"/>
  <c r="C16" i="6" s="1"/>
  <c r="I52" i="6" l="1"/>
  <c r="H54" i="6"/>
  <c r="H55" i="6" s="1"/>
  <c r="C17" i="6" s="1"/>
  <c r="J52" i="6" l="1"/>
  <c r="I54" i="6"/>
  <c r="I55" i="6" s="1"/>
  <c r="C18" i="6" s="1"/>
  <c r="C8" i="6"/>
  <c r="K52" i="6" l="1"/>
  <c r="J54" i="6"/>
  <c r="J55" i="6" s="1"/>
  <c r="C19" i="6" s="1"/>
  <c r="L52" i="6" l="1"/>
  <c r="K54" i="6"/>
  <c r="K55" i="6" s="1"/>
  <c r="C20" i="6" s="1"/>
  <c r="B12" i="6"/>
  <c r="B14" i="6" l="1"/>
  <c r="B18" i="6"/>
  <c r="B19" i="6"/>
  <c r="B20" i="6"/>
  <c r="B15" i="6"/>
  <c r="B16" i="6"/>
  <c r="B13" i="6"/>
  <c r="B17" i="6"/>
  <c r="M52" i="6"/>
  <c r="N52" i="6" s="1"/>
  <c r="O52" i="6" s="1"/>
  <c r="P52" i="6" s="1"/>
  <c r="Q52" i="6" s="1"/>
  <c r="R52" i="6" s="1"/>
  <c r="S52" i="6" s="1"/>
  <c r="T52" i="6" s="1"/>
  <c r="U52" i="6" s="1"/>
  <c r="V52" i="6" s="1"/>
  <c r="W52" i="6" s="1"/>
  <c r="X52" i="6" s="1"/>
  <c r="Y52" i="6" s="1"/>
  <c r="Z52" i="6" s="1"/>
  <c r="AA52" i="6" s="1"/>
  <c r="AB52" i="6" s="1"/>
  <c r="AC52" i="6" s="1"/>
  <c r="AD52" i="6" s="1"/>
  <c r="AE52" i="6" s="1"/>
  <c r="AF52" i="6" s="1"/>
  <c r="AG52" i="6" s="1"/>
  <c r="L54" i="6"/>
  <c r="L55" i="6" s="1"/>
  <c r="C21" i="6" s="1"/>
  <c r="C12" i="6"/>
  <c r="M54" i="6" l="1"/>
  <c r="M55" i="6" s="1"/>
  <c r="C22" i="6" s="1"/>
  <c r="B21" i="6"/>
  <c r="C23" i="6" l="1"/>
  <c r="B22" i="6"/>
  <c r="N54" i="6"/>
  <c r="N55" i="6" s="1"/>
  <c r="O54" i="6" l="1"/>
  <c r="O55" i="6" s="1"/>
  <c r="C24" i="6"/>
  <c r="B23" i="6"/>
  <c r="C25" i="6" l="1"/>
  <c r="B24" i="6"/>
  <c r="P54" i="6"/>
  <c r="P55" i="6" s="1"/>
  <c r="Q54" i="6" l="1"/>
  <c r="Q55" i="6" s="1"/>
  <c r="C26" i="6"/>
  <c r="B25" i="6"/>
  <c r="C27" i="6" l="1"/>
  <c r="B26" i="6"/>
  <c r="R54" i="6"/>
  <c r="R55" i="6" s="1"/>
  <c r="C28" i="6" l="1"/>
  <c r="B27" i="6"/>
  <c r="S54" i="6"/>
  <c r="S55" i="6" s="1"/>
  <c r="C29" i="6" l="1"/>
  <c r="B28" i="6"/>
  <c r="T54" i="6"/>
  <c r="T55" i="6" s="1"/>
  <c r="C30" i="6" l="1"/>
  <c r="B29" i="6"/>
  <c r="U54" i="6"/>
  <c r="U55" i="6" s="1"/>
  <c r="C31" i="6" l="1"/>
  <c r="B30" i="6"/>
  <c r="V54" i="6"/>
  <c r="V55" i="6" s="1"/>
  <c r="C32" i="6" l="1"/>
  <c r="B31" i="6"/>
  <c r="W54" i="6"/>
  <c r="W55" i="6" s="1"/>
  <c r="C33" i="6" l="1"/>
  <c r="B32" i="6"/>
  <c r="X54" i="6"/>
  <c r="X55" i="6" s="1"/>
  <c r="C34" i="6" l="1"/>
  <c r="B33" i="6"/>
  <c r="Y54" i="6"/>
  <c r="Y55" i="6" s="1"/>
  <c r="C35" i="6" l="1"/>
  <c r="B34" i="6"/>
  <c r="Z54" i="6"/>
  <c r="Z55" i="6" s="1"/>
  <c r="C36" i="6" l="1"/>
  <c r="B35" i="6"/>
  <c r="AA54" i="6"/>
  <c r="AA55" i="6" s="1"/>
  <c r="AB54" i="6" l="1"/>
  <c r="AB55" i="6" s="1"/>
  <c r="C37" i="6"/>
  <c r="B36" i="6"/>
  <c r="C38" i="6" l="1"/>
  <c r="B37" i="6"/>
  <c r="AC54" i="6"/>
  <c r="AC55" i="6" s="1"/>
  <c r="AD54" i="6" l="1"/>
  <c r="AD55" i="6" s="1"/>
  <c r="C39" i="6"/>
  <c r="B38" i="6"/>
  <c r="C40" i="6" l="1"/>
  <c r="B39" i="6"/>
  <c r="AE54" i="6"/>
  <c r="AE55" i="6" s="1"/>
  <c r="AF54" i="6" l="1"/>
  <c r="AF55" i="6" s="1"/>
  <c r="AG54" i="6"/>
  <c r="AG55" i="6" s="1"/>
  <c r="C41" i="6"/>
  <c r="B40" i="6"/>
  <c r="C42" i="6" l="1"/>
  <c r="B41" i="6"/>
  <c r="B42" i="6" l="1"/>
</calcChain>
</file>

<file path=xl/sharedStrings.xml><?xml version="1.0" encoding="utf-8"?>
<sst xmlns="http://schemas.openxmlformats.org/spreadsheetml/2006/main" count="70" uniqueCount="62">
  <si>
    <t>Year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</si>
  <si>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</si>
  <si>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</si>
  <si>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</si>
  <si>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</si>
  <si>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L</t>
  </si>
  <si>
    <t>k</t>
  </si>
  <si>
    <t>Xo</t>
  </si>
  <si>
    <t>Sigmoidal Curve Values for R&amp;D Policies</t>
  </si>
  <si>
    <t>in the second year of the model run and to remain implemented through the</t>
  </si>
  <si>
    <t>By default, most non-R&amp;D policies either are scheduled to be fully implemented</t>
  </si>
  <si>
    <t>Schedules for Non-R&amp;D and R&amp;D Policies</t>
  </si>
  <si>
    <t>GDP Impact</t>
  </si>
  <si>
    <t>Impact Relative to 2020</t>
  </si>
  <si>
    <t>January STEO</t>
  </si>
  <si>
    <t>January STEO - Adjusted for 2019 value</t>
  </si>
  <si>
    <t>Source: Tables 9a, row 1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</si>
  <si>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</si>
  <si>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</si>
  <si>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</si>
  <si>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</si>
  <si>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</si>
  <si>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GDP</t>
  </si>
  <si>
    <t>U.S. Congressional Budget Office</t>
  </si>
  <si>
    <t>Impact</t>
  </si>
  <si>
    <t>CBO Projected Growth Rate in Real GDP (January 2020)</t>
  </si>
  <si>
    <t>CBO Projected Growth Rate in Real GDP (July 2020)</t>
  </si>
  <si>
    <t>January 2020 and July 2020 Update</t>
  </si>
  <si>
    <t>The Budget and Economic Outlook: 2020 to 2030</t>
  </si>
  <si>
    <t>https://www.cbo.gov/publication/56020</t>
  </si>
  <si>
    <t>Real GDP percentage change, annual rate</t>
  </si>
  <si>
    <t>2020 U.S. GDP Impact of SARS-CoV-2 Pandemic</t>
  </si>
  <si>
    <t>post-2020 U.S. GDP Impact of SARS-CoV-2 Pandemic</t>
  </si>
  <si>
    <t>https://www.cbo.gov/publication/56442</t>
  </si>
  <si>
    <t>Real GDP Growth Rate</t>
  </si>
  <si>
    <t>BAU GDP Forecast (pre-COVID)</t>
  </si>
  <si>
    <t>BAU GDP Growth Rate</t>
  </si>
  <si>
    <t>January 2020 and November 2020</t>
  </si>
  <si>
    <t>November STEO</t>
  </si>
  <si>
    <t>Supporting Calculations for Policy Schedules</t>
  </si>
  <si>
    <t>Sources:</t>
  </si>
  <si>
    <t>rest of the model run, or they are scheduled to be implemented linearly.</t>
  </si>
  <si>
    <t>(The non-BAU Mandated Capacity Construction policy is set to 1  in the first year,</t>
  </si>
  <si>
    <t>to specify things that actually were built in the first model year.)</t>
  </si>
  <si>
    <t>in case the user wishes to use the Mandated Capacity Construction Schedule</t>
  </si>
  <si>
    <t>Time (Time)</t>
  </si>
  <si>
    <t>BMRESP BAU Minimum Required EV Sales Percentage[LDVs,passenger] : MostRecentRun</t>
  </si>
  <si>
    <t>BMRESP BAU Minimum Required EV Sales Percentage[LDVs,freight] : MostRecentRun</t>
  </si>
  <si>
    <t>BMRESP BAU Minimum Required EV Sales Percentage[HDVs,passenger] : MostRecentRun</t>
  </si>
  <si>
    <t>BMRESP BAU Minimum Required EV Sales Percentage[HDVs,freight] : MostRecentRun</t>
  </si>
  <si>
    <t>BMRESP BAU Minimum Required EV Sales Percentage[aircraft,passenger] : MostRecentRun</t>
  </si>
  <si>
    <t>BMRESP BAU Minimum Required EV Sales Percentage[aircraft,freight] : MostRecentRun</t>
  </si>
  <si>
    <t>BMRESP BAU Minimum Required EV Sales Percentage[rail,passenger] : MostRecentRun</t>
  </si>
  <si>
    <t>BMRESP BAU Minimum Required EV Sales Percentage[rail,freight] : MostRecentRun</t>
  </si>
  <si>
    <t>BMRESP BAU Minimum Required EV Sales Percentage[ships,passenger] : MostRecentRun</t>
  </si>
  <si>
    <t>BMRESP BAU Minimum Required EV Sales Percentage[ships,freight] : MostRecentRun</t>
  </si>
  <si>
    <t>BMRESP BAU Minimum Required EV Sales Percentage[motorbikes,passenger] : MostRecentRun</t>
  </si>
  <si>
    <t>BMRESP BAU Minimum Required EV Sales Percentage[motorbikes,freight] : MostRecentRun</t>
  </si>
  <si>
    <t>Policy Commitments</t>
  </si>
  <si>
    <t>Deeper Decarbonization</t>
  </si>
  <si>
    <t>Policy Values</t>
  </si>
  <si>
    <t>Policy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</si>
</sst>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2" fillId="0" borderId="0" xfId="12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0" fillId="0" borderId="0" xfId="0" applyAlignment="1">
      <alignment wrapText="1"/>
    </xf>
    <xf numFmtId="1" fontId="0" fillId="0" borderId="0" xfId="0" applyNumberFormat="1"/>
    <xf numFmtId="0" fontId="5" fillId="0" borderId="0" xfId="0" applyFont="1"/>
    <xf numFmtId="164" fontId="0" fillId="0" borderId="0" xfId="11" applyNumberFormat="1" applyFont="1"/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0" fontId="0" fillId="0" borderId="7" xfId="11" applyNumberFormat="1" applyFont="1" applyBorder="1"/>
    <xf numFmtId="10" fontId="0" fillId="0" borderId="0" xfId="0" applyNumberFormat="1" applyBorder="1"/>
    <xf numFmtId="10" fontId="0" fillId="0" borderId="0" xfId="0" applyNumberFormat="1" applyFill="1"/>
    <xf numFmtId="0" fontId="1" fillId="0" borderId="0" xfId="0" applyFont="1" applyFill="1" applyAlignment="1"/>
    <xf numFmtId="0" fontId="1" fillId="4" borderId="0" xfId="0" applyFont="1" applyFill="1"/>
    <xf numFmtId="0" fontId="0" fillId="4" borderId="0" xfId="0" applyFill="1"/>
    <xf numFmtId="0" fontId="0" fillId="0" borderId="0" xfId="0" applyFont="1" applyFill="1"/>
    <xf numFmtId="0" fontId="5" fillId="0" borderId="0" xfId="0" applyFont="1" applyFill="1"/>
    <xf numFmtId="10" fontId="0" fillId="0" borderId="0" xfId="11" applyNumberFormat="1" applyFont="1"/>
    <xf numFmtId="0" fontId="0" fillId="5" borderId="0" xfId="0" applyFill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Normal 2 3" xfId="13" xr:uid="{00000000-0005-0000-0000-00000C000000}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'R&amp;D Policies'!$A$46:$AE$46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'R&amp;D Policies'!$A$47:$AE$47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1.1317442005127826E-2</c:v>
                </c:pt>
                <c:pt idx="3">
                  <c:v>1.5068964918956498E-2</c:v>
                </c:pt>
                <c:pt idx="4">
                  <c:v>2.0039464446169435E-2</c:v>
                </c:pt>
                <c:pt idx="5">
                  <c:v>2.6606291127741783E-2</c:v>
                </c:pt>
                <c:pt idx="6">
                  <c:v>3.5249552635410054E-2</c:v>
                </c:pt>
                <c:pt idx="7">
                  <c:v>4.6569675006453516E-2</c:v>
                </c:pt>
                <c:pt idx="8">
                  <c:v>6.1300011521898706E-2</c:v>
                </c:pt>
                <c:pt idx="9">
                  <c:v>8.0307238087136135E-2</c:v>
                </c:pt>
                <c:pt idx="10">
                  <c:v>0.10456852091885868</c:v>
                </c:pt>
                <c:pt idx="11">
                  <c:v>0.13511100856602506</c:v>
                </c:pt>
                <c:pt idx="12">
                  <c:v>0.172898634257765</c:v>
                </c:pt>
                <c:pt idx="13">
                  <c:v>0.21865784601125693</c:v>
                </c:pt>
                <c:pt idx="14">
                  <c:v>0.27265254556539109</c:v>
                </c:pt>
                <c:pt idx="15">
                  <c:v>0.33445022305911554</c:v>
                </c:pt>
                <c:pt idx="16">
                  <c:v>0.40275633722650384</c:v>
                </c:pt>
                <c:pt idx="17">
                  <c:v>0.47540871426241038</c:v>
                </c:pt>
                <c:pt idx="18">
                  <c:v>0.54959128573758953</c:v>
                </c:pt>
                <c:pt idx="19">
                  <c:v>0.62224366277349608</c:v>
                </c:pt>
                <c:pt idx="20">
                  <c:v>0.69054977694088449</c:v>
                </c:pt>
                <c:pt idx="21">
                  <c:v>0.75234745443460882</c:v>
                </c:pt>
                <c:pt idx="22">
                  <c:v>0.80634215398874309</c:v>
                </c:pt>
                <c:pt idx="23">
                  <c:v>0.85210136574223494</c:v>
                </c:pt>
                <c:pt idx="24">
                  <c:v>0.88988899143397482</c:v>
                </c:pt>
                <c:pt idx="25">
                  <c:v>0.9204314790811412</c:v>
                </c:pt>
                <c:pt idx="26">
                  <c:v>0.94469276191286389</c:v>
                </c:pt>
                <c:pt idx="27">
                  <c:v>0.96369998847810123</c:v>
                </c:pt>
                <c:pt idx="28">
                  <c:v>0.97843032499354643</c:v>
                </c:pt>
                <c:pt idx="29">
                  <c:v>0.98975044736458984</c:v>
                </c:pt>
                <c:pt idx="30">
                  <c:v>0.99839370887225809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190499</xdr:rowOff>
    </xdr:from>
    <xdr:to>
      <xdr:col>13</xdr:col>
      <xdr:colOff>447674</xdr:colOff>
      <xdr:row>43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bo.gov/publication/56020" TargetMode="External"/><Relationship Id="rId2" Type="http://schemas.openxmlformats.org/officeDocument/2006/relationships/hyperlink" Target="https://www.cbo.gov/publication/56442" TargetMode="External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52C-DDA1-4972-BD18-A83039143417}">
  <dimension ref="A1:B16"/>
  <sheetViews>
    <sheetView workbookViewId="0"/>
  </sheetViews>
  <sheetFormatPr defaultRowHeight="15" x14ac:dyDescent="0.25"/>
  <cols>
    <col min="1" max="1" width="13.42578125" customWidth="1"/>
    <col min="2" max="2" width="50.5703125" customWidth="1"/>
  </cols>
  <sheetData>
    <row r="1" spans="1:2" x14ac:dyDescent="0.25">
      <c r="A1" s="1" t="s">
        <v>39</v>
      </c>
    </row>
    <row r="3" spans="1:2" x14ac:dyDescent="0.25">
      <c r="A3" s="1" t="s">
        <v>40</v>
      </c>
      <c r="B3" s="14" t="s">
        <v>31</v>
      </c>
    </row>
    <row r="4" spans="1:2" x14ac:dyDescent="0.25">
      <c r="B4" t="s">
        <v>17</v>
      </c>
    </row>
    <row r="5" spans="1:2" x14ac:dyDescent="0.25">
      <c r="B5" s="24" t="s">
        <v>37</v>
      </c>
    </row>
    <row r="6" spans="1:2" x14ac:dyDescent="0.25">
      <c r="B6" t="s">
        <v>18</v>
      </c>
    </row>
    <row r="7" spans="1:2" x14ac:dyDescent="0.25">
      <c r="B7" s="17" t="s">
        <v>19</v>
      </c>
    </row>
    <row r="8" spans="1:2" x14ac:dyDescent="0.25">
      <c r="B8" t="s">
        <v>20</v>
      </c>
    </row>
    <row r="10" spans="1:2" x14ac:dyDescent="0.25">
      <c r="B10" s="14" t="s">
        <v>32</v>
      </c>
    </row>
    <row r="11" spans="1:2" x14ac:dyDescent="0.25">
      <c r="B11" t="s">
        <v>23</v>
      </c>
    </row>
    <row r="12" spans="1:2" x14ac:dyDescent="0.25">
      <c r="B12" t="s">
        <v>27</v>
      </c>
    </row>
    <row r="13" spans="1:2" x14ac:dyDescent="0.25">
      <c r="B13" t="s">
        <v>28</v>
      </c>
    </row>
    <row r="14" spans="1:2" x14ac:dyDescent="0.25">
      <c r="B14" s="17" t="s">
        <v>29</v>
      </c>
    </row>
    <row r="15" spans="1:2" x14ac:dyDescent="0.25">
      <c r="B15" s="17" t="s">
        <v>33</v>
      </c>
    </row>
    <row r="16" spans="1:2" x14ac:dyDescent="0.25">
      <c r="B16" t="s">
        <v>30</v>
      </c>
    </row>
  </sheetData>
  <hyperlinks>
    <hyperlink ref="B7" r:id="rId1" xr:uid="{478AF3BD-17C6-4A07-8290-EEB161784D3E}"/>
    <hyperlink ref="B15" r:id="rId2" xr:uid="{5E162FBA-EF63-41D9-AB30-FFC22DF9FAE4}"/>
    <hyperlink ref="B14" r:id="rId3" xr:uid="{9ED9574A-4A97-44D9-B5C1-7E55935EC0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55"/>
  <sheetViews>
    <sheetView zoomScaleNormal="100" workbookViewId="0"/>
  </sheetViews>
  <sheetFormatPr defaultRowHeight="15" x14ac:dyDescent="0.25"/>
  <cols>
    <col min="1" max="1" width="23.85546875" customWidth="1"/>
    <col min="2" max="2" width="10.140625" bestFit="1" customWidth="1"/>
    <col min="3" max="3" width="28.140625" customWidth="1"/>
    <col min="4" max="4" width="20.42578125" bestFit="1" customWidth="1"/>
    <col min="5" max="5" width="13" customWidth="1"/>
  </cols>
  <sheetData>
    <row r="1" spans="1:5" x14ac:dyDescent="0.25">
      <c r="A1" s="19" t="s">
        <v>21</v>
      </c>
      <c r="B1" s="19"/>
      <c r="C1" s="19"/>
      <c r="D1" s="29"/>
    </row>
    <row r="2" spans="1:5" x14ac:dyDescent="0.25">
      <c r="B2">
        <v>2019</v>
      </c>
      <c r="C2">
        <v>2020</v>
      </c>
    </row>
    <row r="3" spans="1:5" x14ac:dyDescent="0.25">
      <c r="A3" t="s">
        <v>38</v>
      </c>
      <c r="B3">
        <v>19092</v>
      </c>
      <c r="C3">
        <v>18411</v>
      </c>
    </row>
    <row r="4" spans="1:5" x14ac:dyDescent="0.25">
      <c r="A4" t="s">
        <v>14</v>
      </c>
      <c r="B4">
        <v>19068</v>
      </c>
      <c r="C4">
        <v>19448</v>
      </c>
    </row>
    <row r="5" spans="1:5" ht="30" x14ac:dyDescent="0.25">
      <c r="A5" s="20" t="s">
        <v>15</v>
      </c>
      <c r="B5">
        <f>B3</f>
        <v>19092</v>
      </c>
      <c r="C5" s="21">
        <f>C4*($B$3/$B$4)</f>
        <v>19472.478288231592</v>
      </c>
      <c r="D5" s="21"/>
    </row>
    <row r="6" spans="1:5" x14ac:dyDescent="0.25">
      <c r="A6" s="22" t="s">
        <v>16</v>
      </c>
    </row>
    <row r="7" spans="1:5" x14ac:dyDescent="0.25">
      <c r="D7" s="16"/>
    </row>
    <row r="8" spans="1:5" x14ac:dyDescent="0.25">
      <c r="A8" t="s">
        <v>12</v>
      </c>
      <c r="C8" s="23">
        <f>(C3-C5)/C5</f>
        <v>-5.4511720209394626E-2</v>
      </c>
      <c r="D8" s="23"/>
    </row>
    <row r="11" spans="1:5" x14ac:dyDescent="0.25">
      <c r="A11" s="25" t="s">
        <v>0</v>
      </c>
      <c r="B11" s="18" t="s">
        <v>12</v>
      </c>
      <c r="C11" s="18" t="s">
        <v>13</v>
      </c>
      <c r="D11" s="1" t="s">
        <v>35</v>
      </c>
      <c r="E11" s="1" t="s">
        <v>36</v>
      </c>
    </row>
    <row r="12" spans="1:5" x14ac:dyDescent="0.25">
      <c r="A12">
        <v>2020</v>
      </c>
      <c r="B12" s="15">
        <f>C8</f>
        <v>-5.4511720209394626E-2</v>
      </c>
      <c r="C12" s="15">
        <f>B12/B$12</f>
        <v>1</v>
      </c>
      <c r="D12">
        <v>19570694229280.551</v>
      </c>
      <c r="E12" s="15"/>
    </row>
    <row r="13" spans="1:5" ht="15.75" thickBot="1" x14ac:dyDescent="0.3">
      <c r="A13" s="9">
        <v>2021</v>
      </c>
      <c r="B13" s="26">
        <f t="shared" ref="B13:B22" si="0">$B$12*C13</f>
        <v>-4.0603412878822215E-2</v>
      </c>
      <c r="C13" s="15">
        <f>D55</f>
        <v>0.74485656887827523</v>
      </c>
      <c r="D13">
        <v>19846925958285.945</v>
      </c>
      <c r="E13">
        <f>(D13/D12-1)*100</f>
        <v>1.4114559543427552</v>
      </c>
    </row>
    <row r="14" spans="1:5" x14ac:dyDescent="0.25">
      <c r="A14">
        <v>2022</v>
      </c>
      <c r="B14" s="27">
        <f t="shared" si="0"/>
        <v>-3.229580135538155E-2</v>
      </c>
      <c r="C14" s="15">
        <f>E55</f>
        <v>0.59245610359248302</v>
      </c>
      <c r="D14">
        <v>20136856085592.691</v>
      </c>
      <c r="E14">
        <f t="shared" ref="E14:E42" si="1">(D14/D13-1)*100</f>
        <v>1.460831404904317</v>
      </c>
    </row>
    <row r="15" spans="1:5" x14ac:dyDescent="0.25">
      <c r="A15">
        <v>2023</v>
      </c>
      <c r="B15" s="27">
        <f t="shared" si="0"/>
        <v>-2.8662567888898399E-2</v>
      </c>
      <c r="C15" s="15">
        <f>F55</f>
        <v>0.52580560251625763</v>
      </c>
      <c r="D15">
        <v>20449876595278.277</v>
      </c>
      <c r="E15">
        <f t="shared" si="1"/>
        <v>1.5544656442648019</v>
      </c>
    </row>
    <row r="16" spans="1:5" x14ac:dyDescent="0.25">
      <c r="A16">
        <v>2024</v>
      </c>
      <c r="B16" s="27">
        <f t="shared" si="0"/>
        <v>-2.3956613276780097E-2</v>
      </c>
      <c r="C16" s="28">
        <f>G55</f>
        <v>0.43947637654354155</v>
      </c>
      <c r="D16">
        <v>20785071453021.242</v>
      </c>
      <c r="E16">
        <f t="shared" si="1"/>
        <v>1.6391045500018242</v>
      </c>
    </row>
    <row r="17" spans="1:5" x14ac:dyDescent="0.25">
      <c r="A17">
        <v>2025</v>
      </c>
      <c r="B17" s="27">
        <f t="shared" si="0"/>
        <v>-1.8627342167031654E-2</v>
      </c>
      <c r="C17" s="15">
        <f>H55</f>
        <v>0.34171260960906885</v>
      </c>
      <c r="D17">
        <v>21137860487214.293</v>
      </c>
      <c r="E17">
        <f t="shared" si="1"/>
        <v>1.697319323584856</v>
      </c>
    </row>
    <row r="18" spans="1:5" x14ac:dyDescent="0.25">
      <c r="A18">
        <v>2026</v>
      </c>
      <c r="B18" s="27">
        <f t="shared" si="0"/>
        <v>-1.3882030080674637E-2</v>
      </c>
      <c r="C18" s="15">
        <f>I55</f>
        <v>0.25466138341167571</v>
      </c>
      <c r="D18">
        <v>21504884905345.414</v>
      </c>
      <c r="E18">
        <f t="shared" si="1"/>
        <v>1.7363366474725472</v>
      </c>
    </row>
    <row r="19" spans="1:5" x14ac:dyDescent="0.25">
      <c r="A19">
        <v>2027</v>
      </c>
      <c r="B19" s="27">
        <f t="shared" si="0"/>
        <v>-1.0330272288025423E-2</v>
      </c>
      <c r="C19" s="15">
        <f>J55</f>
        <v>0.18950552740482202</v>
      </c>
      <c r="D19">
        <v>21883765124004.84</v>
      </c>
      <c r="E19">
        <f t="shared" si="1"/>
        <v>1.7618332780067414</v>
      </c>
    </row>
    <row r="20" spans="1:5" x14ac:dyDescent="0.25">
      <c r="A20">
        <v>2028</v>
      </c>
      <c r="B20" s="27">
        <f t="shared" si="0"/>
        <v>-7.438145547233049E-3</v>
      </c>
      <c r="C20" s="15">
        <f>K55</f>
        <v>0.13645039119406011</v>
      </c>
      <c r="D20">
        <v>22272742778460.578</v>
      </c>
      <c r="E20">
        <f t="shared" si="1"/>
        <v>1.7774713457743063</v>
      </c>
    </row>
    <row r="21" spans="1:5" x14ac:dyDescent="0.25">
      <c r="A21">
        <v>2029</v>
      </c>
      <c r="B21" s="27">
        <f t="shared" si="0"/>
        <v>-6.680167674790718E-3</v>
      </c>
      <c r="C21" s="15">
        <f>L55</f>
        <v>0.12254553055985652</v>
      </c>
      <c r="D21">
        <v>22670459610925.633</v>
      </c>
      <c r="E21">
        <f t="shared" si="1"/>
        <v>1.7856661679300556</v>
      </c>
    </row>
    <row r="22" spans="1:5" x14ac:dyDescent="0.25">
      <c r="A22">
        <v>2030</v>
      </c>
      <c r="B22" s="27">
        <f t="shared" si="0"/>
        <v>-6.2057794885504499E-3</v>
      </c>
      <c r="C22" s="15">
        <f>M55</f>
        <v>0.11384303164002771</v>
      </c>
      <c r="D22">
        <v>23076094349249.734</v>
      </c>
      <c r="E22">
        <f t="shared" si="1"/>
        <v>1.7892656138678964</v>
      </c>
    </row>
    <row r="23" spans="1:5" x14ac:dyDescent="0.25">
      <c r="A23">
        <v>2031</v>
      </c>
      <c r="B23" s="27">
        <f t="shared" ref="B23:B42" si="2">$B$12*C23</f>
        <v>-6.2057794885504499E-3</v>
      </c>
      <c r="C23" s="34">
        <f>C22</f>
        <v>0.11384303164002771</v>
      </c>
      <c r="D23">
        <v>23489489056480.902</v>
      </c>
      <c r="E23">
        <f t="shared" si="1"/>
        <v>1.7914413980744115</v>
      </c>
    </row>
    <row r="24" spans="1:5" x14ac:dyDescent="0.25">
      <c r="A24">
        <v>2032</v>
      </c>
      <c r="B24" s="27">
        <f t="shared" si="2"/>
        <v>-6.2057794885504499E-3</v>
      </c>
      <c r="C24" s="34">
        <f t="shared" ref="C24:C42" si="3">C23</f>
        <v>0.11384303164002771</v>
      </c>
      <c r="D24">
        <v>23911159659995.598</v>
      </c>
      <c r="E24">
        <f t="shared" si="1"/>
        <v>1.7951459161192451</v>
      </c>
    </row>
    <row r="25" spans="1:5" x14ac:dyDescent="0.25">
      <c r="A25">
        <v>2033</v>
      </c>
      <c r="B25" s="27">
        <f t="shared" si="2"/>
        <v>-6.2057794885504499E-3</v>
      </c>
      <c r="C25" s="34">
        <f t="shared" si="3"/>
        <v>0.11384303164002771</v>
      </c>
      <c r="D25">
        <v>24342022194115.273</v>
      </c>
      <c r="E25">
        <f t="shared" si="1"/>
        <v>1.8019307312832966</v>
      </c>
    </row>
    <row r="26" spans="1:5" x14ac:dyDescent="0.25">
      <c r="A26">
        <v>2034</v>
      </c>
      <c r="B26" s="27">
        <f t="shared" si="2"/>
        <v>-6.2057794885504499E-3</v>
      </c>
      <c r="C26" s="34">
        <f t="shared" si="3"/>
        <v>0.11384303164002771</v>
      </c>
      <c r="D26">
        <v>24783055867942.18</v>
      </c>
      <c r="E26">
        <f t="shared" si="1"/>
        <v>1.8118201943531531</v>
      </c>
    </row>
    <row r="27" spans="1:5" x14ac:dyDescent="0.25">
      <c r="A27">
        <v>2035</v>
      </c>
      <c r="B27" s="27">
        <f t="shared" si="2"/>
        <v>-6.2057794885504499E-3</v>
      </c>
      <c r="C27" s="34">
        <f t="shared" si="3"/>
        <v>0.11384303164002771</v>
      </c>
      <c r="D27">
        <v>25235197774058.039</v>
      </c>
      <c r="E27">
        <f t="shared" si="1"/>
        <v>1.8243993336621633</v>
      </c>
    </row>
    <row r="28" spans="1:5" x14ac:dyDescent="0.25">
      <c r="A28">
        <v>2036</v>
      </c>
      <c r="B28" s="27">
        <f t="shared" si="2"/>
        <v>-6.2057794885504499E-3</v>
      </c>
      <c r="C28" s="34">
        <f t="shared" si="3"/>
        <v>0.11384303164002771</v>
      </c>
      <c r="D28">
        <v>25699353417654.18</v>
      </c>
      <c r="E28">
        <f t="shared" si="1"/>
        <v>1.8393184303603816</v>
      </c>
    </row>
    <row r="29" spans="1:5" x14ac:dyDescent="0.25">
      <c r="A29">
        <v>2037</v>
      </c>
      <c r="B29" s="27">
        <f t="shared" si="2"/>
        <v>-6.2057794885504499E-3</v>
      </c>
      <c r="C29" s="34">
        <f t="shared" si="3"/>
        <v>0.11384303164002771</v>
      </c>
      <c r="D29">
        <v>26176480949572.586</v>
      </c>
      <c r="E29">
        <f t="shared" si="1"/>
        <v>1.8565740708116119</v>
      </c>
    </row>
    <row r="30" spans="1:5" x14ac:dyDescent="0.25">
      <c r="A30">
        <v>2038</v>
      </c>
      <c r="B30" s="27">
        <f t="shared" si="2"/>
        <v>-6.2057794885504499E-3</v>
      </c>
      <c r="C30" s="34">
        <f t="shared" si="3"/>
        <v>0.11384303164002771</v>
      </c>
      <c r="D30">
        <v>26667317408922.48</v>
      </c>
      <c r="E30">
        <f t="shared" si="1"/>
        <v>1.8751048328286002</v>
      </c>
    </row>
    <row r="31" spans="1:5" x14ac:dyDescent="0.25">
      <c r="A31">
        <v>2039</v>
      </c>
      <c r="B31" s="27">
        <f t="shared" si="2"/>
        <v>-6.2057794885504499E-3</v>
      </c>
      <c r="C31" s="34">
        <f t="shared" si="3"/>
        <v>0.11384303164002771</v>
      </c>
      <c r="D31">
        <v>27172315548299.516</v>
      </c>
      <c r="E31">
        <f t="shared" si="1"/>
        <v>1.8936968110938368</v>
      </c>
    </row>
    <row r="32" spans="1:5" x14ac:dyDescent="0.25">
      <c r="A32">
        <v>2040</v>
      </c>
      <c r="B32" s="27">
        <f t="shared" si="2"/>
        <v>-6.2057794885504499E-3</v>
      </c>
      <c r="C32" s="34">
        <f t="shared" si="3"/>
        <v>0.11384303164002771</v>
      </c>
      <c r="D32">
        <v>27691759654217.266</v>
      </c>
      <c r="E32">
        <f t="shared" si="1"/>
        <v>1.9116666924996695</v>
      </c>
    </row>
    <row r="33" spans="1:33" x14ac:dyDescent="0.25">
      <c r="A33">
        <v>2041</v>
      </c>
      <c r="B33" s="27">
        <f t="shared" si="2"/>
        <v>-6.2057794885504499E-3</v>
      </c>
      <c r="C33" s="34">
        <f t="shared" si="3"/>
        <v>0.11384303164002771</v>
      </c>
      <c r="D33">
        <v>28225881367538.613</v>
      </c>
      <c r="E33">
        <f t="shared" si="1"/>
        <v>1.9288110253405488</v>
      </c>
    </row>
    <row r="34" spans="1:33" x14ac:dyDescent="0.25">
      <c r="A34">
        <v>2042</v>
      </c>
      <c r="B34" s="27">
        <f t="shared" si="2"/>
        <v>-6.2057794885504499E-3</v>
      </c>
      <c r="C34" s="34">
        <f t="shared" si="3"/>
        <v>0.11384303164002771</v>
      </c>
      <c r="D34">
        <v>28774996562167.52</v>
      </c>
      <c r="E34">
        <f t="shared" si="1"/>
        <v>1.9454315260476474</v>
      </c>
    </row>
    <row r="35" spans="1:33" x14ac:dyDescent="0.25">
      <c r="A35">
        <v>2043</v>
      </c>
      <c r="B35" s="27">
        <f t="shared" si="2"/>
        <v>-6.2057794885504499E-3</v>
      </c>
      <c r="C35" s="34">
        <f t="shared" si="3"/>
        <v>0.11384303164002771</v>
      </c>
      <c r="D35">
        <v>29339157883754.633</v>
      </c>
      <c r="E35">
        <f t="shared" si="1"/>
        <v>1.9605956176858674</v>
      </c>
    </row>
    <row r="36" spans="1:33" x14ac:dyDescent="0.25">
      <c r="A36">
        <v>2044</v>
      </c>
      <c r="B36" s="27">
        <f t="shared" si="2"/>
        <v>-6.2057794885504499E-3</v>
      </c>
      <c r="C36" s="34">
        <f t="shared" si="3"/>
        <v>0.11384303164002771</v>
      </c>
      <c r="D36">
        <v>29918091574916.535</v>
      </c>
      <c r="E36">
        <f t="shared" si="1"/>
        <v>1.9732457675019521</v>
      </c>
    </row>
    <row r="37" spans="1:33" x14ac:dyDescent="0.25">
      <c r="A37">
        <v>2045</v>
      </c>
      <c r="B37" s="27">
        <f t="shared" si="2"/>
        <v>-6.2057794885504499E-3</v>
      </c>
      <c r="C37" s="34">
        <f t="shared" si="3"/>
        <v>0.11384303164002771</v>
      </c>
      <c r="D37">
        <v>30511365941317.828</v>
      </c>
      <c r="E37">
        <f t="shared" si="1"/>
        <v>1.9829953555550173</v>
      </c>
    </row>
    <row r="38" spans="1:33" x14ac:dyDescent="0.25">
      <c r="A38">
        <v>2046</v>
      </c>
      <c r="B38" s="27">
        <f t="shared" si="2"/>
        <v>-6.2057794885504499E-3</v>
      </c>
      <c r="C38" s="34">
        <f t="shared" si="3"/>
        <v>0.11384303164002771</v>
      </c>
      <c r="D38">
        <v>31118686167314.816</v>
      </c>
      <c r="E38">
        <f t="shared" si="1"/>
        <v>1.9904720987091951</v>
      </c>
    </row>
    <row r="39" spans="1:33" x14ac:dyDescent="0.25">
      <c r="A39">
        <v>2047</v>
      </c>
      <c r="B39" s="27">
        <f t="shared" si="2"/>
        <v>-6.2057794885504499E-3</v>
      </c>
      <c r="C39" s="34">
        <f t="shared" si="3"/>
        <v>0.11384303164002771</v>
      </c>
      <c r="D39">
        <v>31739925903345.926</v>
      </c>
      <c r="E39">
        <f t="shared" si="1"/>
        <v>1.9963559280456344</v>
      </c>
    </row>
    <row r="40" spans="1:33" x14ac:dyDescent="0.25">
      <c r="A40">
        <v>2048</v>
      </c>
      <c r="B40" s="27">
        <f t="shared" si="2"/>
        <v>-6.2057794885504499E-3</v>
      </c>
      <c r="C40" s="34">
        <f t="shared" si="3"/>
        <v>0.11384303164002771</v>
      </c>
      <c r="D40">
        <v>32374800862897.605</v>
      </c>
      <c r="E40">
        <f t="shared" si="1"/>
        <v>2.0002408369981461</v>
      </c>
    </row>
    <row r="41" spans="1:33" x14ac:dyDescent="0.25">
      <c r="A41">
        <v>2049</v>
      </c>
      <c r="B41" s="27">
        <f t="shared" si="2"/>
        <v>-6.2057794885504499E-3</v>
      </c>
      <c r="C41" s="34">
        <f t="shared" si="3"/>
        <v>0.11384303164002771</v>
      </c>
      <c r="D41">
        <v>33022858293374.176</v>
      </c>
      <c r="E41">
        <f t="shared" si="1"/>
        <v>2.001734105550157</v>
      </c>
    </row>
    <row r="42" spans="1:33" x14ac:dyDescent="0.25">
      <c r="A42">
        <v>2050</v>
      </c>
      <c r="B42" s="27">
        <f t="shared" si="2"/>
        <v>-6.2057794885504499E-3</v>
      </c>
      <c r="C42" s="34">
        <f t="shared" si="3"/>
        <v>0.11384303164002771</v>
      </c>
      <c r="D42">
        <v>33683645442179.992</v>
      </c>
      <c r="E42">
        <f t="shared" si="1"/>
        <v>2.000999256137681</v>
      </c>
    </row>
    <row r="44" spans="1:33" x14ac:dyDescent="0.25">
      <c r="A44" s="14" t="s">
        <v>25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t="s">
        <v>0</v>
      </c>
      <c r="B45">
        <v>2019</v>
      </c>
      <c r="C45">
        <v>2020</v>
      </c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2027</v>
      </c>
      <c r="K45">
        <v>2028</v>
      </c>
      <c r="L45">
        <v>2029</v>
      </c>
      <c r="M45">
        <v>2030</v>
      </c>
      <c r="N45" s="33">
        <v>2031</v>
      </c>
      <c r="O45" s="33">
        <v>2032</v>
      </c>
      <c r="P45" s="33">
        <v>2033</v>
      </c>
      <c r="Q45" s="33">
        <v>2034</v>
      </c>
      <c r="R45" s="33">
        <v>2035</v>
      </c>
      <c r="S45" s="33">
        <v>2036</v>
      </c>
      <c r="T45" s="33">
        <v>2037</v>
      </c>
      <c r="U45" s="33">
        <v>2038</v>
      </c>
      <c r="V45" s="33">
        <v>2039</v>
      </c>
      <c r="W45" s="33">
        <v>2040</v>
      </c>
      <c r="X45" s="33">
        <v>2041</v>
      </c>
      <c r="Y45" s="33">
        <v>2042</v>
      </c>
      <c r="Z45" s="33">
        <v>2043</v>
      </c>
      <c r="AA45" s="33">
        <v>2044</v>
      </c>
      <c r="AB45" s="33">
        <v>2045</v>
      </c>
      <c r="AC45" s="33">
        <v>2046</v>
      </c>
      <c r="AD45" s="33">
        <v>2047</v>
      </c>
      <c r="AE45" s="33">
        <v>2048</v>
      </c>
      <c r="AF45" s="33">
        <v>2049</v>
      </c>
      <c r="AG45" s="33">
        <v>2050</v>
      </c>
    </row>
    <row r="46" spans="1:33" x14ac:dyDescent="0.25">
      <c r="A46" t="s">
        <v>34</v>
      </c>
      <c r="B46">
        <v>2.3769999999999998</v>
      </c>
      <c r="C46">
        <v>2.2120000000000002</v>
      </c>
      <c r="D46">
        <v>1.752</v>
      </c>
      <c r="E46">
        <v>1.617</v>
      </c>
      <c r="F46">
        <v>1.573</v>
      </c>
      <c r="G46">
        <v>1.5389999999999999</v>
      </c>
      <c r="H46">
        <v>1.5189999999999999</v>
      </c>
      <c r="I46">
        <v>1.64</v>
      </c>
      <c r="J46">
        <v>1.792</v>
      </c>
      <c r="K46">
        <v>1.7130000000000001</v>
      </c>
      <c r="L46">
        <v>1.748</v>
      </c>
      <c r="M46">
        <v>1.72</v>
      </c>
      <c r="N46">
        <f t="array" ref="N46:AG46">TRANSPOSE(E23:E42)</f>
        <v>1.7914413980744115</v>
      </c>
      <c r="O46">
        <v>1.7951459161192451</v>
      </c>
      <c r="P46">
        <v>1.8019307312832966</v>
      </c>
      <c r="Q46">
        <v>1.8118201943531531</v>
      </c>
      <c r="R46">
        <v>1.8243993336621633</v>
      </c>
      <c r="S46">
        <v>1.8393184303603816</v>
      </c>
      <c r="T46">
        <v>1.8565740708116119</v>
      </c>
      <c r="U46">
        <v>1.8751048328286002</v>
      </c>
      <c r="V46">
        <v>1.8936968110938368</v>
      </c>
      <c r="W46">
        <v>1.9116666924996695</v>
      </c>
      <c r="X46">
        <v>1.9288110253405488</v>
      </c>
      <c r="Y46">
        <v>1.9454315260476474</v>
      </c>
      <c r="Z46">
        <v>1.9605956176858674</v>
      </c>
      <c r="AA46">
        <v>1.9732457675019521</v>
      </c>
      <c r="AB46">
        <v>1.9829953555550173</v>
      </c>
      <c r="AC46">
        <v>1.9904720987091951</v>
      </c>
      <c r="AD46">
        <v>1.9963559280456344</v>
      </c>
      <c r="AE46">
        <v>2.0002408369981461</v>
      </c>
      <c r="AF46">
        <v>2.001734105550157</v>
      </c>
      <c r="AG46">
        <v>2.000999256137681</v>
      </c>
    </row>
    <row r="47" spans="1:33" x14ac:dyDescent="0.25">
      <c r="A47" t="s">
        <v>22</v>
      </c>
      <c r="B47">
        <f>B4</f>
        <v>19068</v>
      </c>
      <c r="C47">
        <f>B47*(1+C46/100)</f>
        <v>19489.784159999999</v>
      </c>
      <c r="D47">
        <f t="shared" ref="D47:M47" si="4">C47*(1+D46/100)</f>
        <v>19831.245178483197</v>
      </c>
      <c r="E47">
        <f t="shared" si="4"/>
        <v>20151.916413019269</v>
      </c>
      <c r="F47">
        <f t="shared" si="4"/>
        <v>20468.906058196062</v>
      </c>
      <c r="G47">
        <f t="shared" si="4"/>
        <v>20783.922522431702</v>
      </c>
      <c r="H47">
        <f t="shared" si="4"/>
        <v>21099.630305547438</v>
      </c>
      <c r="I47">
        <f>H47*(1+I46/100)</f>
        <v>21445.664242558414</v>
      </c>
      <c r="J47">
        <f t="shared" si="4"/>
        <v>21829.970545785058</v>
      </c>
      <c r="K47">
        <f t="shared" si="4"/>
        <v>22203.917941234358</v>
      </c>
      <c r="L47">
        <f t="shared" si="4"/>
        <v>22592.042426847132</v>
      </c>
      <c r="M47">
        <f t="shared" si="4"/>
        <v>22980.625556588904</v>
      </c>
      <c r="N47">
        <f t="shared" ref="N47" si="5">M47*(1+N46/100)</f>
        <v>23392.309996346106</v>
      </c>
      <c r="O47">
        <f t="shared" ref="O47" si="6">N47*(1+O46/100)</f>
        <v>23812.236093931468</v>
      </c>
      <c r="P47">
        <f t="shared" ref="P47" si="7">O47*(1+P46/100)</f>
        <v>24241.316093913752</v>
      </c>
      <c r="Q47">
        <f t="shared" ref="Q47" si="8">P47*(1+Q46/100)</f>
        <v>24680.525154280262</v>
      </c>
      <c r="R47">
        <f t="shared" ref="R47" si="9">Q47*(1+R46/100)</f>
        <v>25130.796490739274</v>
      </c>
      <c r="S47">
        <f t="shared" ref="S47" si="10">R47*(1+S46/100)</f>
        <v>25593.031862289801</v>
      </c>
      <c r="T47">
        <f t="shared" ref="T47" si="11">S47*(1+T46/100)</f>
        <v>26068.185455779629</v>
      </c>
      <c r="U47">
        <f t="shared" ref="U47" si="12">T47*(1+U46/100)</f>
        <v>26556.991261091676</v>
      </c>
      <c r="V47">
        <f t="shared" ref="V47" si="13">U47*(1+V46/100)</f>
        <v>27059.900157725438</v>
      </c>
      <c r="W47">
        <f t="shared" ref="W47" si="14">V47*(1+W46/100)</f>
        <v>27577.19525606434</v>
      </c>
      <c r="X47">
        <f t="shared" ref="X47" si="15">W47*(1+X46/100)</f>
        <v>28109.107238642999</v>
      </c>
      <c r="Y47">
        <f t="shared" ref="Y47" si="16">X47*(1+Y46/100)</f>
        <v>28655.9506725541</v>
      </c>
      <c r="Z47">
        <f t="shared" ref="Z47" si="17">Y47*(1+Z46/100)</f>
        <v>29217.777985646419</v>
      </c>
      <c r="AA47">
        <f t="shared" ref="AA47" si="18">Z47*(1+AA46/100)</f>
        <v>29794.316553106302</v>
      </c>
      <c r="AB47">
        <f t="shared" ref="AB47" si="19">AA47*(1+AB46/100)</f>
        <v>30385.13646657376</v>
      </c>
      <c r="AC47">
        <f t="shared" ref="AC47" si="20">AB47*(1+AC46/100)</f>
        <v>30989.944130095624</v>
      </c>
      <c r="AD47">
        <f t="shared" ref="AD47" si="21">AC47*(1+AD46/100)</f>
        <v>31608.613716834818</v>
      </c>
      <c r="AE47">
        <f t="shared" ref="AE47" si="22">AD47*(1+AE46/100)</f>
        <v>32240.862116407945</v>
      </c>
      <c r="AF47">
        <f t="shared" ref="AF47" si="23">AE47*(1+AF46/100)</f>
        <v>32886.238449315482</v>
      </c>
      <c r="AG47">
        <f t="shared" ref="AG47" si="24">AF47*(1+AG46/100)</f>
        <v>33544.29183605795</v>
      </c>
    </row>
    <row r="49" spans="1:33" x14ac:dyDescent="0.25">
      <c r="A49" s="14" t="s">
        <v>26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s="11" customFormat="1" x14ac:dyDescent="0.25">
      <c r="A50" s="32" t="s">
        <v>0</v>
      </c>
      <c r="B50" s="11">
        <v>2019</v>
      </c>
      <c r="C50" s="11">
        <v>2020</v>
      </c>
      <c r="D50" s="11">
        <v>2021</v>
      </c>
      <c r="E50" s="11">
        <v>2022</v>
      </c>
      <c r="F50" s="11">
        <v>2023</v>
      </c>
      <c r="G50" s="11">
        <v>2024</v>
      </c>
      <c r="H50" s="11">
        <v>2025</v>
      </c>
      <c r="I50" s="11">
        <v>2026</v>
      </c>
      <c r="J50" s="11">
        <v>2027</v>
      </c>
      <c r="K50" s="11">
        <v>2028</v>
      </c>
      <c r="L50" s="11">
        <v>2029</v>
      </c>
      <c r="M50" s="11">
        <v>2030</v>
      </c>
      <c r="N50" s="33">
        <v>2031</v>
      </c>
      <c r="O50" s="33">
        <v>2032</v>
      </c>
      <c r="P50" s="33">
        <v>2033</v>
      </c>
      <c r="Q50" s="33">
        <v>2034</v>
      </c>
      <c r="R50" s="33">
        <v>2035</v>
      </c>
      <c r="S50" s="33">
        <v>2036</v>
      </c>
      <c r="T50" s="33">
        <v>2037</v>
      </c>
      <c r="U50" s="33">
        <v>2038</v>
      </c>
      <c r="V50" s="33">
        <v>2039</v>
      </c>
      <c r="W50" s="33">
        <v>2040</v>
      </c>
      <c r="X50" s="33">
        <v>2041</v>
      </c>
      <c r="Y50" s="33">
        <v>2042</v>
      </c>
      <c r="Z50" s="33">
        <v>2043</v>
      </c>
      <c r="AA50" s="33">
        <v>2044</v>
      </c>
      <c r="AB50" s="33">
        <v>2045</v>
      </c>
      <c r="AC50" s="33">
        <v>2046</v>
      </c>
      <c r="AD50" s="33">
        <v>2047</v>
      </c>
      <c r="AE50" s="33">
        <v>2048</v>
      </c>
      <c r="AF50" s="33">
        <v>2049</v>
      </c>
      <c r="AG50" s="33">
        <v>2050</v>
      </c>
    </row>
    <row r="51" spans="1:33" x14ac:dyDescent="0.25">
      <c r="A51" t="s">
        <v>34</v>
      </c>
      <c r="C51">
        <v>-5.7930000000000001</v>
      </c>
      <c r="D51">
        <v>3.9580000000000002</v>
      </c>
      <c r="E51">
        <v>2.9049999999999998</v>
      </c>
      <c r="F51">
        <v>2.129</v>
      </c>
      <c r="G51">
        <v>2.2549999999999999</v>
      </c>
      <c r="H51">
        <v>2.3239999999999998</v>
      </c>
      <c r="I51">
        <v>2.3519999999999999</v>
      </c>
      <c r="J51">
        <v>2.3220000000000001</v>
      </c>
      <c r="K51">
        <v>2.1419999999999999</v>
      </c>
      <c r="L51">
        <v>1.86</v>
      </c>
      <c r="M51">
        <v>1.79</v>
      </c>
      <c r="N51">
        <f>N46</f>
        <v>1.7914413980744115</v>
      </c>
      <c r="O51">
        <f t="shared" ref="O51:AG51" si="25">O46</f>
        <v>1.7951459161192451</v>
      </c>
      <c r="P51">
        <f t="shared" si="25"/>
        <v>1.8019307312832966</v>
      </c>
      <c r="Q51">
        <f t="shared" si="25"/>
        <v>1.8118201943531531</v>
      </c>
      <c r="R51">
        <f t="shared" si="25"/>
        <v>1.8243993336621633</v>
      </c>
      <c r="S51">
        <f t="shared" si="25"/>
        <v>1.8393184303603816</v>
      </c>
      <c r="T51">
        <f t="shared" si="25"/>
        <v>1.8565740708116119</v>
      </c>
      <c r="U51">
        <f t="shared" si="25"/>
        <v>1.8751048328286002</v>
      </c>
      <c r="V51">
        <f t="shared" si="25"/>
        <v>1.8936968110938368</v>
      </c>
      <c r="W51">
        <f t="shared" si="25"/>
        <v>1.9116666924996695</v>
      </c>
      <c r="X51">
        <f t="shared" si="25"/>
        <v>1.9288110253405488</v>
      </c>
      <c r="Y51">
        <f t="shared" si="25"/>
        <v>1.9454315260476474</v>
      </c>
      <c r="Z51">
        <f t="shared" si="25"/>
        <v>1.9605956176858674</v>
      </c>
      <c r="AA51">
        <f t="shared" si="25"/>
        <v>1.9732457675019521</v>
      </c>
      <c r="AB51">
        <f t="shared" si="25"/>
        <v>1.9829953555550173</v>
      </c>
      <c r="AC51">
        <f t="shared" si="25"/>
        <v>1.9904720987091951</v>
      </c>
      <c r="AD51">
        <f t="shared" si="25"/>
        <v>1.9963559280456344</v>
      </c>
      <c r="AE51">
        <f t="shared" si="25"/>
        <v>2.0002408369981461</v>
      </c>
      <c r="AF51">
        <f t="shared" si="25"/>
        <v>2.001734105550157</v>
      </c>
      <c r="AG51">
        <f t="shared" si="25"/>
        <v>2.000999256137681</v>
      </c>
    </row>
    <row r="52" spans="1:33" x14ac:dyDescent="0.25">
      <c r="A52" t="s">
        <v>22</v>
      </c>
      <c r="B52">
        <f>B4</f>
        <v>19068</v>
      </c>
      <c r="C52">
        <f>B52*(1+C51/100)</f>
        <v>17963.390759999998</v>
      </c>
      <c r="D52">
        <f t="shared" ref="D52:M52" si="26">C52*(1+D51/100)</f>
        <v>18674.381766280796</v>
      </c>
      <c r="E52">
        <f t="shared" si="26"/>
        <v>19216.872556591254</v>
      </c>
      <c r="F52">
        <f t="shared" si="26"/>
        <v>19625.99977332108</v>
      </c>
      <c r="G52">
        <f t="shared" si="26"/>
        <v>20068.566068209471</v>
      </c>
      <c r="H52">
        <f t="shared" si="26"/>
        <v>20534.959543634657</v>
      </c>
      <c r="I52">
        <f t="shared" si="26"/>
        <v>21017.941792100944</v>
      </c>
      <c r="J52">
        <f t="shared" si="26"/>
        <v>21505.97840051353</v>
      </c>
      <c r="K52">
        <f t="shared" si="26"/>
        <v>21966.636457852528</v>
      </c>
      <c r="L52">
        <f t="shared" si="26"/>
        <v>22375.215895968584</v>
      </c>
      <c r="M52">
        <f t="shared" si="26"/>
        <v>22775.732260506422</v>
      </c>
      <c r="N52">
        <f t="shared" ref="N52" si="27">M52*(1+N51/100)</f>
        <v>23183.746156935722</v>
      </c>
      <c r="O52">
        <f t="shared" ref="O52" si="28">N52*(1+O51/100)</f>
        <v>23599.928229275407</v>
      </c>
      <c r="P52">
        <f t="shared" ref="P52" si="29">O52*(1+P51/100)</f>
        <v>24025.182588599524</v>
      </c>
      <c r="Q52">
        <f t="shared" ref="Q52" si="30">P52*(1+Q51/100)</f>
        <v>24460.475698469989</v>
      </c>
      <c r="R52">
        <f t="shared" ref="R52" si="31">Q52*(1+R51/100)</f>
        <v>24906.73245412347</v>
      </c>
      <c r="S52">
        <f t="shared" ref="S52" si="32">R52*(1+S51/100)</f>
        <v>25364.846574552714</v>
      </c>
      <c r="T52">
        <f t="shared" ref="T52" si="33">S52*(1+T51/100)</f>
        <v>25835.763739157006</v>
      </c>
      <c r="U52">
        <f t="shared" ref="U52" si="34">T52*(1+U51/100)</f>
        <v>26320.211393628117</v>
      </c>
      <c r="V52">
        <f t="shared" ref="V52" si="35">U52*(1+V51/100)</f>
        <v>26818.636397462407</v>
      </c>
      <c r="W52">
        <f t="shared" ref="W52" si="36">V52*(1+W51/100)</f>
        <v>27331.319336855289</v>
      </c>
      <c r="X52">
        <f t="shared" ref="X52" si="37">W52*(1+X51/100)</f>
        <v>27858.488837595589</v>
      </c>
      <c r="Y52">
        <f t="shared" ref="Y52" si="38">X52*(1+Y51/100)</f>
        <v>28400.456662122637</v>
      </c>
      <c r="Z52">
        <f t="shared" ref="Z52" si="39">Y52*(1+Z51/100)</f>
        <v>28957.274770842989</v>
      </c>
      <c r="AA52">
        <f t="shared" ref="AA52" si="40">Z52*(1+AA51/100)</f>
        <v>29528.672969642557</v>
      </c>
      <c r="AB52">
        <f t="shared" ref="AB52" si="41">AA52*(1+AB51/100)</f>
        <v>30114.225183187598</v>
      </c>
      <c r="AC52">
        <f t="shared" ref="AC52" si="42">AB52*(1+AC51/100)</f>
        <v>30713.640433201406</v>
      </c>
      <c r="AD52">
        <f t="shared" ref="AD52" si="43">AC52*(1+AD51/100)</f>
        <v>31326.794014708245</v>
      </c>
      <c r="AE52">
        <f t="shared" ref="AE52" si="44">AD52*(1+AE51/100)</f>
        <v>31953.405341512731</v>
      </c>
      <c r="AF52">
        <f t="shared" ref="AF52" si="45">AE52*(1+AF51/100)</f>
        <v>32593.027554118478</v>
      </c>
      <c r="AG52">
        <f t="shared" ref="AG52" si="46">AF52*(1+AG51/100)</f>
        <v>33245.213793029136</v>
      </c>
    </row>
    <row r="54" spans="1:33" x14ac:dyDescent="0.25">
      <c r="A54" t="s">
        <v>24</v>
      </c>
      <c r="C54">
        <f>C52/C47-1</f>
        <v>-7.8317614370132738E-2</v>
      </c>
      <c r="D54">
        <f t="shared" ref="D54:L54" si="47">D52/D47-1</f>
        <v>-5.8335389522468972E-2</v>
      </c>
      <c r="E54">
        <f t="shared" si="47"/>
        <v>-4.6399748652387496E-2</v>
      </c>
      <c r="F54">
        <f t="shared" si="47"/>
        <v>-4.1179840411523561E-2</v>
      </c>
      <c r="G54">
        <f t="shared" si="47"/>
        <v>-3.4418741382920337E-2</v>
      </c>
      <c r="H54">
        <f t="shared" si="47"/>
        <v>-2.676211638477477E-2</v>
      </c>
      <c r="I54">
        <f t="shared" si="47"/>
        <v>-1.9944472021000137E-2</v>
      </c>
      <c r="J54">
        <f t="shared" si="47"/>
        <v>-1.4841620816299472E-2</v>
      </c>
      <c r="K54">
        <f t="shared" si="47"/>
        <v>-1.0686469118190156E-2</v>
      </c>
      <c r="L54">
        <f t="shared" si="47"/>
        <v>-9.5974736051701592E-3</v>
      </c>
      <c r="M54">
        <f>M52/M47-1</f>
        <v>-8.9159146507105103E-3</v>
      </c>
      <c r="N54">
        <f t="shared" ref="N54:AG54" si="48">N52/N47-1</f>
        <v>-8.9159146507105103E-3</v>
      </c>
      <c r="O54">
        <f t="shared" si="48"/>
        <v>-8.9159146507105103E-3</v>
      </c>
      <c r="P54">
        <f t="shared" si="48"/>
        <v>-8.9159146507103992E-3</v>
      </c>
      <c r="Q54">
        <f t="shared" si="48"/>
        <v>-8.9159146507103992E-3</v>
      </c>
      <c r="R54">
        <f t="shared" si="48"/>
        <v>-8.9159146507103992E-3</v>
      </c>
      <c r="S54">
        <f t="shared" si="48"/>
        <v>-8.9159146507103992E-3</v>
      </c>
      <c r="T54">
        <f t="shared" si="48"/>
        <v>-8.9159146507103992E-3</v>
      </c>
      <c r="U54">
        <f t="shared" si="48"/>
        <v>-8.9159146507105103E-3</v>
      </c>
      <c r="V54">
        <f t="shared" si="48"/>
        <v>-8.9159146507106213E-3</v>
      </c>
      <c r="W54">
        <f t="shared" si="48"/>
        <v>-8.9159146507106213E-3</v>
      </c>
      <c r="X54">
        <f t="shared" si="48"/>
        <v>-8.9159146507105103E-3</v>
      </c>
      <c r="Y54">
        <f t="shared" si="48"/>
        <v>-8.9159146507105103E-3</v>
      </c>
      <c r="Z54">
        <f t="shared" si="48"/>
        <v>-8.9159146507103992E-3</v>
      </c>
      <c r="AA54">
        <f t="shared" si="48"/>
        <v>-8.9159146507103992E-3</v>
      </c>
      <c r="AB54">
        <f t="shared" si="48"/>
        <v>-8.9159146507105103E-3</v>
      </c>
      <c r="AC54">
        <f t="shared" si="48"/>
        <v>-8.9159146507103992E-3</v>
      </c>
      <c r="AD54">
        <f t="shared" si="48"/>
        <v>-8.9159146507103992E-3</v>
      </c>
      <c r="AE54">
        <f t="shared" si="48"/>
        <v>-8.9159146507103992E-3</v>
      </c>
      <c r="AF54">
        <f t="shared" si="48"/>
        <v>-8.9159146507102882E-3</v>
      </c>
      <c r="AG54">
        <f t="shared" si="48"/>
        <v>-8.9159146507103992E-3</v>
      </c>
    </row>
    <row r="55" spans="1:33" x14ac:dyDescent="0.25">
      <c r="A55" t="s">
        <v>13</v>
      </c>
      <c r="C55">
        <f>C54/$C$54</f>
        <v>1</v>
      </c>
      <c r="D55" s="35">
        <f t="shared" ref="D55:AG55" si="49">D54/$C$54</f>
        <v>0.74485656887827523</v>
      </c>
      <c r="E55" s="35">
        <f t="shared" si="49"/>
        <v>0.59245610359248302</v>
      </c>
      <c r="F55" s="35">
        <f t="shared" si="49"/>
        <v>0.52580560251625763</v>
      </c>
      <c r="G55" s="35">
        <f t="shared" si="49"/>
        <v>0.43947637654354155</v>
      </c>
      <c r="H55" s="35">
        <f t="shared" si="49"/>
        <v>0.34171260960906885</v>
      </c>
      <c r="I55" s="35">
        <f t="shared" si="49"/>
        <v>0.25466138341167571</v>
      </c>
      <c r="J55" s="35">
        <f t="shared" si="49"/>
        <v>0.18950552740482202</v>
      </c>
      <c r="K55" s="35">
        <f t="shared" si="49"/>
        <v>0.13645039119406011</v>
      </c>
      <c r="L55" s="35">
        <f t="shared" si="49"/>
        <v>0.12254553055985652</v>
      </c>
      <c r="M55" s="35">
        <f t="shared" si="49"/>
        <v>0.11384303164002771</v>
      </c>
      <c r="N55">
        <f t="shared" si="49"/>
        <v>0.11384303164002771</v>
      </c>
      <c r="O55">
        <f t="shared" si="49"/>
        <v>0.11384303164002771</v>
      </c>
      <c r="P55">
        <f t="shared" si="49"/>
        <v>0.11384303164002629</v>
      </c>
      <c r="Q55">
        <f t="shared" si="49"/>
        <v>0.11384303164002629</v>
      </c>
      <c r="R55">
        <f t="shared" si="49"/>
        <v>0.11384303164002629</v>
      </c>
      <c r="S55">
        <f t="shared" si="49"/>
        <v>0.11384303164002629</v>
      </c>
      <c r="T55">
        <f t="shared" si="49"/>
        <v>0.11384303164002629</v>
      </c>
      <c r="U55">
        <f t="shared" si="49"/>
        <v>0.11384303164002771</v>
      </c>
      <c r="V55">
        <f t="shared" si="49"/>
        <v>0.11384303164002912</v>
      </c>
      <c r="W55">
        <f t="shared" si="49"/>
        <v>0.11384303164002912</v>
      </c>
      <c r="X55">
        <f t="shared" si="49"/>
        <v>0.11384303164002771</v>
      </c>
      <c r="Y55">
        <f t="shared" si="49"/>
        <v>0.11384303164002771</v>
      </c>
      <c r="Z55">
        <f t="shared" si="49"/>
        <v>0.11384303164002629</v>
      </c>
      <c r="AA55">
        <f t="shared" si="49"/>
        <v>0.11384303164002629</v>
      </c>
      <c r="AB55">
        <f t="shared" si="49"/>
        <v>0.11384303164002771</v>
      </c>
      <c r="AC55">
        <f t="shared" si="49"/>
        <v>0.11384303164002629</v>
      </c>
      <c r="AD55">
        <f t="shared" si="49"/>
        <v>0.11384303164002629</v>
      </c>
      <c r="AE55">
        <f t="shared" si="49"/>
        <v>0.11384303164002629</v>
      </c>
      <c r="AF55">
        <f t="shared" si="49"/>
        <v>0.11384303164002488</v>
      </c>
      <c r="AG55">
        <f t="shared" si="49"/>
        <v>0.11384303164002629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workbookViewId="0"/>
  </sheetViews>
  <sheetFormatPr defaultColWidth="8.85546875" defaultRowHeight="15" x14ac:dyDescent="0.25"/>
  <cols>
    <col min="4" max="4" width="9.7109375" customWidth="1"/>
  </cols>
  <sheetData>
    <row r="1" spans="1:7" x14ac:dyDescent="0.25">
      <c r="A1" s="30" t="s">
        <v>11</v>
      </c>
      <c r="B1" s="31"/>
      <c r="C1" s="31"/>
      <c r="D1" s="31"/>
      <c r="E1" s="31"/>
      <c r="F1" s="31"/>
      <c r="G1" s="31"/>
    </row>
    <row r="2" spans="1:7" x14ac:dyDescent="0.25">
      <c r="A2" t="s">
        <v>10</v>
      </c>
    </row>
    <row r="3" spans="1:7" x14ac:dyDescent="0.25">
      <c r="A3" t="s">
        <v>9</v>
      </c>
    </row>
    <row r="4" spans="1:7" x14ac:dyDescent="0.25">
      <c r="A4" t="s">
        <v>41</v>
      </c>
    </row>
    <row r="5" spans="1:7" x14ac:dyDescent="0.25">
      <c r="A5" t="s">
        <v>42</v>
      </c>
    </row>
    <row r="6" spans="1:7" x14ac:dyDescent="0.25">
      <c r="A6" t="s">
        <v>44</v>
      </c>
    </row>
    <row r="7" spans="1:7" x14ac:dyDescent="0.25">
      <c r="A7" t="s">
        <v>43</v>
      </c>
    </row>
    <row r="9" spans="1:7" x14ac:dyDescent="0.25">
      <c r="A9" t="s">
        <v>4</v>
      </c>
    </row>
    <row r="10" spans="1:7" x14ac:dyDescent="0.25">
      <c r="A10" t="s">
        <v>1</v>
      </c>
    </row>
    <row r="11" spans="1:7" x14ac:dyDescent="0.25">
      <c r="A11" t="s">
        <v>2</v>
      </c>
    </row>
    <row r="12" spans="1:7" x14ac:dyDescent="0.25">
      <c r="A12" t="s">
        <v>3</v>
      </c>
    </row>
    <row r="13" spans="1:7" ht="15.75" thickBot="1" x14ac:dyDescent="0.3"/>
    <row r="14" spans="1:7" x14ac:dyDescent="0.25">
      <c r="A14" s="2" t="s">
        <v>8</v>
      </c>
      <c r="B14" s="3"/>
      <c r="C14" s="3"/>
      <c r="D14" s="4"/>
    </row>
    <row r="15" spans="1:7" x14ac:dyDescent="0.25">
      <c r="A15" s="5" t="s">
        <v>5</v>
      </c>
      <c r="B15">
        <v>1.0249999999999999</v>
      </c>
      <c r="C15" s="6"/>
      <c r="D15" s="7"/>
    </row>
    <row r="16" spans="1:7" x14ac:dyDescent="0.25">
      <c r="A16" s="5" t="s">
        <v>6</v>
      </c>
      <c r="B16">
        <v>-0.28999999999999998</v>
      </c>
      <c r="C16" s="6"/>
      <c r="D16" s="7"/>
    </row>
    <row r="17" spans="1:4" ht="15.75" thickBot="1" x14ac:dyDescent="0.3">
      <c r="A17" s="8" t="s">
        <v>7</v>
      </c>
      <c r="B17" s="9">
        <v>-15.5</v>
      </c>
      <c r="C17" s="9"/>
      <c r="D17" s="10"/>
    </row>
    <row r="46" spans="1:31" x14ac:dyDescent="0.25">
      <c r="A46" s="13">
        <v>2020</v>
      </c>
      <c r="B46" s="13">
        <v>2021</v>
      </c>
      <c r="C46" s="13">
        <v>2022</v>
      </c>
      <c r="D46" s="13">
        <v>2023</v>
      </c>
      <c r="E46" s="13">
        <v>2024</v>
      </c>
      <c r="F46" s="13">
        <v>2025</v>
      </c>
      <c r="G46" s="13">
        <v>2026</v>
      </c>
      <c r="H46" s="13">
        <v>2027</v>
      </c>
      <c r="I46" s="13">
        <v>2028</v>
      </c>
      <c r="J46" s="13">
        <v>2029</v>
      </c>
      <c r="K46" s="13">
        <v>2030</v>
      </c>
      <c r="L46" s="13">
        <v>2031</v>
      </c>
      <c r="M46" s="13">
        <v>2032</v>
      </c>
      <c r="N46" s="13">
        <v>2033</v>
      </c>
      <c r="O46" s="13">
        <v>2034</v>
      </c>
      <c r="P46" s="13">
        <v>2035</v>
      </c>
      <c r="Q46" s="13">
        <v>2036</v>
      </c>
      <c r="R46" s="13">
        <v>2037</v>
      </c>
      <c r="S46" s="13">
        <v>2038</v>
      </c>
      <c r="T46" s="13">
        <v>2039</v>
      </c>
      <c r="U46" s="13">
        <v>2040</v>
      </c>
      <c r="V46" s="13">
        <v>2041</v>
      </c>
      <c r="W46" s="13">
        <v>2042</v>
      </c>
      <c r="X46" s="13">
        <v>2043</v>
      </c>
      <c r="Y46" s="13">
        <v>2044</v>
      </c>
      <c r="Z46" s="13">
        <v>2045</v>
      </c>
      <c r="AA46" s="13">
        <v>2046</v>
      </c>
      <c r="AB46" s="13">
        <v>2047</v>
      </c>
      <c r="AC46" s="13">
        <v>2048</v>
      </c>
      <c r="AD46" s="13">
        <v>2049</v>
      </c>
      <c r="AE46" s="13">
        <v>2050</v>
      </c>
    </row>
    <row r="47" spans="1:31" x14ac:dyDescent="0.25">
      <c r="A47">
        <v>0</v>
      </c>
      <c r="B47">
        <v>0</v>
      </c>
      <c r="C47">
        <f t="shared" ref="C47:U47" si="0">$B$15/(1+EXP($B$16*(B46-$B46+$B$17)))</f>
        <v>1.1317442005127826E-2</v>
      </c>
      <c r="D47">
        <f t="shared" si="0"/>
        <v>1.5068964918956498E-2</v>
      </c>
      <c r="E47">
        <f t="shared" si="0"/>
        <v>2.0039464446169435E-2</v>
      </c>
      <c r="F47">
        <f t="shared" si="0"/>
        <v>2.6606291127741783E-2</v>
      </c>
      <c r="G47">
        <f t="shared" si="0"/>
        <v>3.5249552635410054E-2</v>
      </c>
      <c r="H47">
        <f t="shared" si="0"/>
        <v>4.6569675006453516E-2</v>
      </c>
      <c r="I47">
        <f t="shared" si="0"/>
        <v>6.1300011521898706E-2</v>
      </c>
      <c r="J47">
        <f t="shared" si="0"/>
        <v>8.0307238087136135E-2</v>
      </c>
      <c r="K47">
        <f t="shared" si="0"/>
        <v>0.10456852091885868</v>
      </c>
      <c r="L47">
        <f t="shared" si="0"/>
        <v>0.13511100856602506</v>
      </c>
      <c r="M47">
        <f t="shared" si="0"/>
        <v>0.172898634257765</v>
      </c>
      <c r="N47">
        <f t="shared" si="0"/>
        <v>0.21865784601125693</v>
      </c>
      <c r="O47">
        <f t="shared" si="0"/>
        <v>0.27265254556539109</v>
      </c>
      <c r="P47">
        <f t="shared" si="0"/>
        <v>0.33445022305911554</v>
      </c>
      <c r="Q47">
        <f t="shared" si="0"/>
        <v>0.40275633722650384</v>
      </c>
      <c r="R47">
        <f t="shared" si="0"/>
        <v>0.47540871426241038</v>
      </c>
      <c r="S47">
        <f t="shared" si="0"/>
        <v>0.54959128573758953</v>
      </c>
      <c r="T47">
        <f t="shared" si="0"/>
        <v>0.62224366277349608</v>
      </c>
      <c r="U47">
        <f t="shared" si="0"/>
        <v>0.69054977694088449</v>
      </c>
      <c r="V47">
        <f>$B$15/(1+EXP($B$16*(U46-$B46+$B$17)))</f>
        <v>0.75234745443460882</v>
      </c>
      <c r="W47">
        <f t="shared" ref="W47" si="1">$B$15/(1+EXP($B$16*(V46-$B46+$B$17)))</f>
        <v>0.80634215398874309</v>
      </c>
      <c r="X47">
        <f t="shared" ref="X47" si="2">$B$15/(1+EXP($B$16*(W46-$B46+$B$17)))</f>
        <v>0.85210136574223494</v>
      </c>
      <c r="Y47">
        <f>$B$15/(1+EXP($B$16*(X46-$B46+$B$17)))</f>
        <v>0.88988899143397482</v>
      </c>
      <c r="Z47">
        <f t="shared" ref="Z47" si="3">$B$15/(1+EXP($B$16*(Y46-$B46+$B$17)))</f>
        <v>0.9204314790811412</v>
      </c>
      <c r="AA47">
        <f t="shared" ref="AA47" si="4">$B$15/(1+EXP($B$16*(Z46-$B46+$B$17)))</f>
        <v>0.94469276191286389</v>
      </c>
      <c r="AB47">
        <f t="shared" ref="AB47" si="5">$B$15/(1+EXP($B$16*(AA46-$B46+$B$17)))</f>
        <v>0.96369998847810123</v>
      </c>
      <c r="AC47">
        <f t="shared" ref="AC47" si="6">$B$15/(1+EXP($B$16*(AB46-$B46+$B$17)))</f>
        <v>0.97843032499354643</v>
      </c>
      <c r="AD47">
        <f t="shared" ref="AD47" si="7">$B$15/(1+EXP($B$16*(AC46-$B46+$B$17)))</f>
        <v>0.98975044736458984</v>
      </c>
      <c r="AE47">
        <f t="shared" ref="AE47" si="8">$B$15/(1+EXP($B$16*(AD46-$B46+$B$17)))</f>
        <v>0.99839370887225809</v>
      </c>
    </row>
  </sheetData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D8E8-A2F3-4C1A-A2CA-9AB629B8B97C}">
  <dimension ref="A1:AF21"/>
  <sheetViews>
    <sheetView tabSelected="1" workbookViewId="0">
      <selection activeCell="W32" sqref="W32"/>
    </sheetView>
  </sheetViews>
  <sheetFormatPr defaultRowHeight="15" x14ac:dyDescent="0.25"/>
  <cols>
    <col min="1" max="1" width="87.140625" bestFit="1" customWidth="1"/>
  </cols>
  <sheetData>
    <row r="1" spans="1:32" x14ac:dyDescent="0.25">
      <c r="A1" t="s">
        <v>45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46</v>
      </c>
      <c r="B2">
        <v>4.2396200000000002E-2</v>
      </c>
      <c r="C2">
        <v>5.0699800000000003E-2</v>
      </c>
      <c r="D2">
        <v>5.6578499999999997E-2</v>
      </c>
      <c r="E2">
        <v>6.3298099999999996E-2</v>
      </c>
      <c r="F2">
        <v>6.9598300000000002E-2</v>
      </c>
      <c r="G2">
        <v>7.5536099999999995E-2</v>
      </c>
      <c r="H2">
        <v>7.5536099999999995E-2</v>
      </c>
      <c r="I2">
        <v>7.5536099999999995E-2</v>
      </c>
      <c r="J2">
        <v>7.5536099999999995E-2</v>
      </c>
      <c r="K2">
        <v>7.5536099999999995E-2</v>
      </c>
      <c r="L2">
        <v>7.5536099999999995E-2</v>
      </c>
      <c r="M2">
        <v>7.5536099999999995E-2</v>
      </c>
      <c r="N2">
        <v>7.5536099999999995E-2</v>
      </c>
      <c r="O2">
        <v>7.5536099999999995E-2</v>
      </c>
      <c r="P2">
        <v>7.5536099999999995E-2</v>
      </c>
      <c r="Q2">
        <v>7.5536099999999995E-2</v>
      </c>
      <c r="R2">
        <v>7.5536099999999995E-2</v>
      </c>
      <c r="S2">
        <v>7.5536099999999995E-2</v>
      </c>
      <c r="T2">
        <v>7.5536099999999995E-2</v>
      </c>
      <c r="U2">
        <v>7.5536099999999995E-2</v>
      </c>
      <c r="V2">
        <v>7.5536099999999995E-2</v>
      </c>
      <c r="W2">
        <v>7.5536099999999995E-2</v>
      </c>
      <c r="X2">
        <v>7.5536099999999995E-2</v>
      </c>
      <c r="Y2">
        <v>7.5536099999999995E-2</v>
      </c>
      <c r="Z2">
        <v>7.5536099999999995E-2</v>
      </c>
      <c r="AA2">
        <v>7.5536099999999995E-2</v>
      </c>
      <c r="AB2">
        <v>7.5536099999999995E-2</v>
      </c>
      <c r="AC2">
        <v>7.5536099999999995E-2</v>
      </c>
      <c r="AD2">
        <v>7.5536099999999995E-2</v>
      </c>
      <c r="AE2">
        <v>7.5536099999999995E-2</v>
      </c>
      <c r="AF2">
        <v>7.5536099999999995E-2</v>
      </c>
    </row>
    <row r="3" spans="1:32" x14ac:dyDescent="0.25">
      <c r="A3" t="s">
        <v>47</v>
      </c>
      <c r="B3">
        <v>0</v>
      </c>
      <c r="C3">
        <v>0</v>
      </c>
      <c r="D3">
        <v>0</v>
      </c>
      <c r="E3">
        <v>0</v>
      </c>
      <c r="F3">
        <v>5.5031900000000002E-2</v>
      </c>
      <c r="G3">
        <v>7.3761699999999999E-2</v>
      </c>
      <c r="H3">
        <v>9.9696699999999999E-2</v>
      </c>
      <c r="I3">
        <v>0.15063499999999999</v>
      </c>
      <c r="J3">
        <v>0.20788300000000001</v>
      </c>
      <c r="K3">
        <v>0.26519799999999999</v>
      </c>
      <c r="L3">
        <v>0.32253900000000002</v>
      </c>
      <c r="M3">
        <v>0.36920900000000001</v>
      </c>
      <c r="N3">
        <v>0.41588000000000003</v>
      </c>
      <c r="O3">
        <v>0.46255000000000002</v>
      </c>
      <c r="P3">
        <v>0.50922000000000001</v>
      </c>
      <c r="Q3">
        <v>0.55589100000000002</v>
      </c>
      <c r="R3">
        <v>0.55589100000000002</v>
      </c>
      <c r="S3">
        <v>0.55589100000000002</v>
      </c>
      <c r="T3">
        <v>0.55589100000000002</v>
      </c>
      <c r="U3">
        <v>0.55589100000000002</v>
      </c>
      <c r="V3">
        <v>0.55589100000000002</v>
      </c>
      <c r="W3">
        <v>0.55589100000000002</v>
      </c>
      <c r="X3">
        <v>0.55589100000000002</v>
      </c>
      <c r="Y3">
        <v>0.55589100000000002</v>
      </c>
      <c r="Z3">
        <v>0.55589100000000002</v>
      </c>
      <c r="AA3">
        <v>0.55589100000000002</v>
      </c>
      <c r="AB3">
        <v>0.55589100000000002</v>
      </c>
      <c r="AC3">
        <v>0.55589100000000002</v>
      </c>
      <c r="AD3">
        <v>0.55589100000000002</v>
      </c>
      <c r="AE3">
        <v>0.55589100000000002</v>
      </c>
      <c r="AF3">
        <v>0.55589100000000002</v>
      </c>
    </row>
    <row r="4" spans="1:32" x14ac:dyDescent="0.25">
      <c r="A4" t="s">
        <v>48</v>
      </c>
      <c r="B4">
        <v>0</v>
      </c>
      <c r="C4">
        <v>0</v>
      </c>
      <c r="D4">
        <v>0</v>
      </c>
      <c r="E4">
        <v>7.6549500000000006E-2</v>
      </c>
      <c r="F4">
        <v>0.138992</v>
      </c>
      <c r="G4">
        <v>0.152868</v>
      </c>
      <c r="H4">
        <v>0.24329300000000001</v>
      </c>
      <c r="I4">
        <v>0.29185899999999998</v>
      </c>
      <c r="J4">
        <v>0.36124000000000001</v>
      </c>
      <c r="K4">
        <v>0.58371899999999999</v>
      </c>
      <c r="L4">
        <v>0.65309899999999999</v>
      </c>
      <c r="M4">
        <v>0.68778899999999998</v>
      </c>
      <c r="N4">
        <v>0.72247899999999998</v>
      </c>
      <c r="O4">
        <v>0.75716899999999998</v>
      </c>
      <c r="P4">
        <v>0.79185899999999998</v>
      </c>
      <c r="Q4">
        <v>0.82654899999999998</v>
      </c>
      <c r="R4">
        <v>0.82654899999999998</v>
      </c>
      <c r="S4">
        <v>0.82654899999999998</v>
      </c>
      <c r="T4">
        <v>0.82654899999999998</v>
      </c>
      <c r="U4">
        <v>0.82654899999999998</v>
      </c>
      <c r="V4">
        <v>0.82654899999999998</v>
      </c>
      <c r="W4">
        <v>0.82654899999999998</v>
      </c>
      <c r="X4">
        <v>0.82654899999999998</v>
      </c>
      <c r="Y4">
        <v>0.82654899999999998</v>
      </c>
      <c r="Z4">
        <v>0.82654899999999998</v>
      </c>
      <c r="AA4">
        <v>0.82654899999999998</v>
      </c>
      <c r="AB4">
        <v>0.82654899999999998</v>
      </c>
      <c r="AC4">
        <v>0.82654899999999998</v>
      </c>
      <c r="AD4">
        <v>0.82654899999999998</v>
      </c>
      <c r="AE4">
        <v>0.82654899999999998</v>
      </c>
      <c r="AF4">
        <v>0.82654899999999998</v>
      </c>
    </row>
    <row r="5" spans="1:32" x14ac:dyDescent="0.25">
      <c r="A5" t="s">
        <v>49</v>
      </c>
      <c r="B5">
        <v>0</v>
      </c>
      <c r="C5">
        <v>0</v>
      </c>
      <c r="D5">
        <v>0</v>
      </c>
      <c r="E5">
        <v>0</v>
      </c>
      <c r="F5">
        <v>0.05</v>
      </c>
      <c r="G5">
        <v>7.0000000000000007E-2</v>
      </c>
      <c r="H5">
        <v>0.1</v>
      </c>
      <c r="I5">
        <v>0.15</v>
      </c>
      <c r="J5">
        <v>0.2</v>
      </c>
      <c r="K5">
        <v>0.25</v>
      </c>
      <c r="L5">
        <v>0.3</v>
      </c>
      <c r="M5">
        <v>0.35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</row>
    <row r="6" spans="1:32" x14ac:dyDescent="0.25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0.05</v>
      </c>
      <c r="G13">
        <v>7.0000000000000007E-2</v>
      </c>
      <c r="H13">
        <v>0.1</v>
      </c>
      <c r="I13">
        <v>0.15</v>
      </c>
      <c r="J13">
        <v>0.2</v>
      </c>
      <c r="K13">
        <v>0.25</v>
      </c>
      <c r="L13">
        <v>0.3</v>
      </c>
      <c r="M13">
        <v>0.35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</row>
    <row r="15" spans="1:32" x14ac:dyDescent="0.25">
      <c r="A15" s="1" t="s">
        <v>60</v>
      </c>
    </row>
    <row r="16" spans="1:32" x14ac:dyDescent="0.25">
      <c r="A16" t="s">
        <v>58</v>
      </c>
      <c r="E16">
        <f>$V$16/COUNT($E$1:$V$1)*(E$1-$D$1)</f>
        <v>3.3333333333333333E-2</v>
      </c>
      <c r="F16">
        <f t="shared" ref="F16:U16" si="0">$V$16/COUNT($E$1:$V$1)*(F$1-$D$1)</f>
        <v>6.6666666666666666E-2</v>
      </c>
      <c r="G16">
        <f t="shared" si="0"/>
        <v>0.1</v>
      </c>
      <c r="H16">
        <f t="shared" si="0"/>
        <v>0.13333333333333333</v>
      </c>
      <c r="I16">
        <f t="shared" si="0"/>
        <v>0.16666666666666666</v>
      </c>
      <c r="J16">
        <f t="shared" si="0"/>
        <v>0.2</v>
      </c>
      <c r="K16">
        <f t="shared" si="0"/>
        <v>0.23333333333333334</v>
      </c>
      <c r="L16">
        <f t="shared" si="0"/>
        <v>0.26666666666666666</v>
      </c>
      <c r="M16">
        <f t="shared" si="0"/>
        <v>0.3</v>
      </c>
      <c r="N16">
        <f t="shared" si="0"/>
        <v>0.33333333333333331</v>
      </c>
      <c r="O16">
        <f t="shared" si="0"/>
        <v>0.36666666666666664</v>
      </c>
      <c r="P16">
        <f t="shared" si="0"/>
        <v>0.4</v>
      </c>
      <c r="Q16">
        <f t="shared" si="0"/>
        <v>0.43333333333333335</v>
      </c>
      <c r="R16">
        <f t="shared" si="0"/>
        <v>0.46666666666666667</v>
      </c>
      <c r="S16">
        <f t="shared" si="0"/>
        <v>0.5</v>
      </c>
      <c r="T16">
        <f t="shared" si="0"/>
        <v>0.53333333333333333</v>
      </c>
      <c r="U16">
        <f t="shared" si="0"/>
        <v>0.56666666666666665</v>
      </c>
      <c r="V16">
        <v>0.6</v>
      </c>
      <c r="W16">
        <v>0.6</v>
      </c>
      <c r="X16">
        <v>0.6</v>
      </c>
      <c r="Y16">
        <v>0.6</v>
      </c>
      <c r="Z16">
        <v>0.6</v>
      </c>
      <c r="AA16">
        <v>0.6</v>
      </c>
      <c r="AB16">
        <v>0.6</v>
      </c>
      <c r="AC16">
        <v>0.6</v>
      </c>
      <c r="AD16">
        <v>0.6</v>
      </c>
      <c r="AE16">
        <v>0.6</v>
      </c>
      <c r="AF16">
        <v>0.6</v>
      </c>
    </row>
    <row r="17" spans="1:32" x14ac:dyDescent="0.25">
      <c r="A17" t="s">
        <v>59</v>
      </c>
      <c r="E17">
        <f>$Q$17/COUNT($E$1:$Q$1)*(E$1-$D$1)</f>
        <v>4.6153846153846149E-2</v>
      </c>
      <c r="F17">
        <f t="shared" ref="F17:P17" si="1">$Q$17/COUNT($E$1:$Q$1)*(F$1-$D$1)</f>
        <v>9.2307692307692299E-2</v>
      </c>
      <c r="G17">
        <f t="shared" si="1"/>
        <v>0.13846153846153844</v>
      </c>
      <c r="H17">
        <f t="shared" si="1"/>
        <v>0.1846153846153846</v>
      </c>
      <c r="I17">
        <f t="shared" si="1"/>
        <v>0.23076923076923075</v>
      </c>
      <c r="J17">
        <f t="shared" si="1"/>
        <v>0.27692307692307688</v>
      </c>
      <c r="K17">
        <f t="shared" si="1"/>
        <v>0.32307692307692304</v>
      </c>
      <c r="L17">
        <f t="shared" si="1"/>
        <v>0.3692307692307692</v>
      </c>
      <c r="M17">
        <f t="shared" si="1"/>
        <v>0.41538461538461535</v>
      </c>
      <c r="N17">
        <f t="shared" si="1"/>
        <v>0.46153846153846151</v>
      </c>
      <c r="O17">
        <f t="shared" si="1"/>
        <v>0.50769230769230766</v>
      </c>
      <c r="P17">
        <f t="shared" si="1"/>
        <v>0.55384615384615377</v>
      </c>
      <c r="Q17">
        <v>0.6</v>
      </c>
      <c r="R17">
        <f>Q17</f>
        <v>0.6</v>
      </c>
      <c r="S17">
        <f t="shared" ref="S17:AF17" si="2">R17</f>
        <v>0.6</v>
      </c>
      <c r="T17">
        <f t="shared" si="2"/>
        <v>0.6</v>
      </c>
      <c r="U17">
        <f t="shared" si="2"/>
        <v>0.6</v>
      </c>
      <c r="V17">
        <f t="shared" si="2"/>
        <v>0.6</v>
      </c>
      <c r="W17">
        <f t="shared" si="2"/>
        <v>0.6</v>
      </c>
      <c r="X17">
        <f t="shared" si="2"/>
        <v>0.6</v>
      </c>
      <c r="Y17">
        <f t="shared" si="2"/>
        <v>0.6</v>
      </c>
      <c r="Z17">
        <f t="shared" si="2"/>
        <v>0.6</v>
      </c>
      <c r="AA17">
        <f t="shared" si="2"/>
        <v>0.6</v>
      </c>
      <c r="AB17">
        <f t="shared" si="2"/>
        <v>0.6</v>
      </c>
      <c r="AC17">
        <f t="shared" si="2"/>
        <v>0.6</v>
      </c>
      <c r="AD17">
        <f t="shared" si="2"/>
        <v>0.6</v>
      </c>
      <c r="AE17">
        <f t="shared" si="2"/>
        <v>0.6</v>
      </c>
      <c r="AF17">
        <f t="shared" si="2"/>
        <v>0.6</v>
      </c>
    </row>
    <row r="19" spans="1:32" x14ac:dyDescent="0.25">
      <c r="A19" s="1" t="s">
        <v>61</v>
      </c>
    </row>
    <row r="20" spans="1:32" x14ac:dyDescent="0.25">
      <c r="A20" t="s">
        <v>58</v>
      </c>
      <c r="E20">
        <f>E16/$AF16</f>
        <v>5.5555555555555559E-2</v>
      </c>
      <c r="F20">
        <f t="shared" ref="F20:U20" si="3">F16/$AF16</f>
        <v>0.11111111111111112</v>
      </c>
      <c r="G20">
        <f t="shared" si="3"/>
        <v>0.16666666666666669</v>
      </c>
      <c r="H20">
        <f t="shared" si="3"/>
        <v>0.22222222222222224</v>
      </c>
      <c r="I20">
        <f t="shared" si="3"/>
        <v>0.27777777777777779</v>
      </c>
      <c r="J20">
        <f t="shared" si="3"/>
        <v>0.33333333333333337</v>
      </c>
      <c r="K20">
        <f t="shared" si="3"/>
        <v>0.3888888888888889</v>
      </c>
      <c r="L20">
        <f t="shared" si="3"/>
        <v>0.44444444444444448</v>
      </c>
      <c r="M20">
        <f t="shared" si="3"/>
        <v>0.5</v>
      </c>
      <c r="N20">
        <f t="shared" si="3"/>
        <v>0.55555555555555558</v>
      </c>
      <c r="O20">
        <f t="shared" si="3"/>
        <v>0.61111111111111105</v>
      </c>
      <c r="P20">
        <f t="shared" si="3"/>
        <v>0.66666666666666674</v>
      </c>
      <c r="Q20">
        <f t="shared" si="3"/>
        <v>0.72222222222222232</v>
      </c>
      <c r="R20">
        <f t="shared" si="3"/>
        <v>0.77777777777777779</v>
      </c>
      <c r="S20">
        <f t="shared" si="3"/>
        <v>0.83333333333333337</v>
      </c>
      <c r="T20">
        <f t="shared" si="3"/>
        <v>0.88888888888888895</v>
      </c>
      <c r="U20">
        <f t="shared" si="3"/>
        <v>0.94444444444444442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 x14ac:dyDescent="0.25">
      <c r="A21" t="s">
        <v>59</v>
      </c>
      <c r="E21">
        <f>E17/$AF17</f>
        <v>7.6923076923076913E-2</v>
      </c>
      <c r="F21">
        <f t="shared" ref="F21:AF21" si="4">F17/$AF17</f>
        <v>0.15384615384615383</v>
      </c>
      <c r="G21">
        <f t="shared" si="4"/>
        <v>0.23076923076923075</v>
      </c>
      <c r="H21">
        <f t="shared" si="4"/>
        <v>0.30769230769230765</v>
      </c>
      <c r="I21">
        <f t="shared" si="4"/>
        <v>0.38461538461538458</v>
      </c>
      <c r="J21">
        <f t="shared" si="4"/>
        <v>0.46153846153846151</v>
      </c>
      <c r="K21">
        <f t="shared" si="4"/>
        <v>0.53846153846153844</v>
      </c>
      <c r="L21">
        <f t="shared" si="4"/>
        <v>0.61538461538461531</v>
      </c>
      <c r="M21">
        <f t="shared" si="4"/>
        <v>0.69230769230769229</v>
      </c>
      <c r="N21">
        <f t="shared" si="4"/>
        <v>0.76923076923076916</v>
      </c>
      <c r="O21">
        <f t="shared" si="4"/>
        <v>0.84615384615384615</v>
      </c>
      <c r="P21">
        <f t="shared" si="4"/>
        <v>0.92307692307692302</v>
      </c>
      <c r="Q21">
        <f t="shared" si="4"/>
        <v>1</v>
      </c>
      <c r="R21">
        <f t="shared" si="4"/>
        <v>1</v>
      </c>
      <c r="S21">
        <f t="shared" si="4"/>
        <v>1</v>
      </c>
      <c r="T21">
        <f t="shared" si="4"/>
        <v>1</v>
      </c>
      <c r="U21">
        <f t="shared" si="4"/>
        <v>1</v>
      </c>
      <c r="V21">
        <f t="shared" si="4"/>
        <v>1</v>
      </c>
      <c r="W21">
        <f t="shared" si="4"/>
        <v>1</v>
      </c>
      <c r="X21">
        <f t="shared" si="4"/>
        <v>1</v>
      </c>
      <c r="Y21">
        <f t="shared" si="4"/>
        <v>1</v>
      </c>
      <c r="Z21">
        <f t="shared" si="4"/>
        <v>1</v>
      </c>
      <c r="AA21">
        <f t="shared" si="4"/>
        <v>1</v>
      </c>
      <c r="AB21">
        <f t="shared" si="4"/>
        <v>1</v>
      </c>
      <c r="AC21">
        <f t="shared" si="4"/>
        <v>1</v>
      </c>
      <c r="AD21">
        <f t="shared" si="4"/>
        <v>1</v>
      </c>
      <c r="AE21">
        <f t="shared" si="4"/>
        <v>1</v>
      </c>
      <c r="AF21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Exogenous GDP Adjustment</vt:lpstr>
      <vt:lpstr>R&amp;D Policies</vt:lpstr>
      <vt:lpstr>EV Standard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2015-06-02T23:00:34Z</dcterms:created>
  <dcterms:modified xsi:type="dcterms:W3CDTF">2022-06-07T14:59:38Z</dcterms:modified>
</cp:coreProperties>
</file>