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indst\BIFUbC\"/>
    </mc:Choice>
  </mc:AlternateContent>
  <xr:revisionPtr revIDLastSave="0" documentId="13_ncr:1_{40880A5C-1DD5-4CFD-A82D-215835052285}" xr6:coauthVersionLast="47" xr6:coauthVersionMax="47" xr10:uidLastSave="{00000000-0000-0000-0000-000000000000}"/>
  <bookViews>
    <workbookView xWindow="-120" yWindow="-120" windowWidth="29040" windowHeight="17640" firstSheet="14" activeTab="18" xr2:uid="{0EA63F79-9FC0-4458-A571-962E798030B6}"/>
  </bookViews>
  <sheets>
    <sheet name="About" sheetId="1" r:id="rId1"/>
    <sheet name="Covid adjustm_Rhodium" sheetId="65" r:id="rId2"/>
    <sheet name="E3 Data&gt;" sheetId="59" r:id="rId3"/>
    <sheet name="Pathways-natural gas" sheetId="48" r:id="rId4"/>
    <sheet name="E3-Pathways-electricity" sheetId="23" r:id="rId5"/>
    <sheet name="E3 electricity percent" sheetId="64" r:id="rId6"/>
    <sheet name="Pathways-petroleum diesel" sheetId="51" r:id="rId7"/>
    <sheet name="Pathways-refinery gas" sheetId="50" r:id="rId8"/>
    <sheet name="Pathways-pet coke" sheetId="49" r:id="rId9"/>
    <sheet name="AEO 2021 2.9" sheetId="45" r:id="rId10"/>
    <sheet name="AEO 2020 2.9" sheetId="66" r:id="rId11"/>
    <sheet name="AEO Industrial growth rate" sheetId="46" r:id="rId12"/>
    <sheet name="CA State Data&gt;" sheetId="60" r:id="rId13"/>
    <sheet name="Electricity-CEC Outlook BaseMid" sheetId="62" r:id="rId14"/>
    <sheet name="CPUC_Public Facility Data" sheetId="40" r:id="rId15"/>
    <sheet name="CHP Estimated Industry Breakdow" sheetId="41" r:id="rId16"/>
    <sheet name="Calculations&gt;" sheetId="61" r:id="rId17"/>
    <sheet name="Growth rates" sheetId="47" r:id="rId18"/>
    <sheet name="subset_fuel consump" sheetId="32" r:id="rId19"/>
    <sheet name="CHP Distribution_calcs" sheetId="54" r:id="rId20"/>
    <sheet name="CARB heat data summary" sheetId="68" r:id="rId21"/>
    <sheet name="CARB_In-State Fuel Heat Content" sheetId="31" state="hidden" r:id="rId22"/>
    <sheet name="calcs" sheetId="42" r:id="rId23"/>
    <sheet name="summary graph" sheetId="67" r:id="rId24"/>
    <sheet name="btu_permwh" sheetId="63" state="hidden" r:id="rId25"/>
    <sheet name="BIFUbC-electricity" sheetId="2" r:id="rId26"/>
    <sheet name="BIFUbC-coal" sheetId="3" r:id="rId27"/>
    <sheet name="BIFUbC-natural-gas" sheetId="4" r:id="rId28"/>
    <sheet name="BIFUbC-biomass" sheetId="5" r:id="rId29"/>
    <sheet name="BIFUbC-petroleum-diesel" sheetId="6" r:id="rId30"/>
    <sheet name="BIFUbC-heat" sheetId="7" r:id="rId31"/>
    <sheet name="BIFUbC-crude-oil" sheetId="8" r:id="rId32"/>
    <sheet name="BIFUbC-heavy-or-residual-oil" sheetId="9" r:id="rId33"/>
    <sheet name="BIFUbC-LPG-propane-or-butane" sheetId="10" r:id="rId34"/>
    <sheet name="BIFUbC-hydrogen" sheetId="11" r:id="rId35"/>
  </sheets>
  <externalReferences>
    <externalReference r:id="rId36"/>
  </externalReferences>
  <definedNames>
    <definedName name="__FDS_HYPERLINK_TOGGLE_STATE__" hidden="1">"ON"</definedName>
    <definedName name="_xlnm._FilterDatabase" localSheetId="21" hidden="1">'CARB_In-State Fuel Heat Content'!$A$2:$AC$246</definedName>
    <definedName name="_xlnm._FilterDatabase" localSheetId="14" hidden="1">'CPUC_Public Facility Data'!$A$18:$AA$203</definedName>
    <definedName name="_xlnm._FilterDatabase" localSheetId="18" hidden="1">'subset_fuel consump'!$A$2:$K$247</definedName>
    <definedName name="_Order1" hidden="1">255</definedName>
    <definedName name="_Order2" hidden="1">255</definedName>
    <definedName name="btu_per_mwh">btu_permwh!$B$3</definedName>
    <definedName name="BTU_to_PJ">[1]About!#REF!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4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>#REF!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4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" hidden="1">{#N/A,#N/A,TRUE,"Cover";#N/A,#N/A,TRUE,"Contents"}</definedName>
    <definedName name="wrn.Cover." localSheetId="14" hidden="1">{#N/A,#N/A,TRUE,"Cover";#N/A,#N/A,TRUE,"Contents"}</definedName>
    <definedName name="wrn.Cover." hidden="1">{#N/A,#N/A,TRUE,"Cover";#N/A,#N/A,TRUE,"Contents"}</definedName>
    <definedName name="wrn.CoverContents." localSheetId="1" hidden="1">{#N/A,#N/A,FALSE,"Cover";#N/A,#N/A,FALSE,"Contents"}</definedName>
    <definedName name="wrn.CoverContents." localSheetId="14" hidden="1">{#N/A,#N/A,FALSE,"Cover";#N/A,#N/A,FALSE,"Contents"}</definedName>
    <definedName name="wrn.CoverContents." hidden="1">{#N/A,#N/A,FALSE,"Cover";#N/A,#N/A,FALSE,"Contents"}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4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4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4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4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4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4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4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4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4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4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4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4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4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4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4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" hidden="1">{"Table A",#N/A,FALSE,"Summary";"Table D",#N/A,FALSE,"Summary";"Table E",#N/A,FALSE,"Summary"}</definedName>
    <definedName name="wrn.Summary." localSheetId="14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" hidden="1">{"Total Summary",#N/A,FALSE,"Summary"}</definedName>
    <definedName name="wrn.Total._.Summary." localSheetId="14" hidden="1">{"Total Summary",#N/A,FALSE,"Summary"}</definedName>
    <definedName name="wrn.Total._.Summary." hidden="1">{"Total Summary",#N/A,FALSE,"Summary"}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0" i="68" l="1"/>
  <c r="L61" i="68"/>
  <c r="L62" i="68"/>
  <c r="L63" i="68"/>
  <c r="L64" i="68"/>
  <c r="H50" i="68"/>
  <c r="H52" i="68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H60" i="68" s="1"/>
  <c r="J10" i="68"/>
  <c r="I60" i="68" s="1"/>
  <c r="K10" i="68"/>
  <c r="L10" i="68"/>
  <c r="M10" i="68"/>
  <c r="N10" i="68"/>
  <c r="K60" i="68" s="1"/>
  <c r="O10" i="68"/>
  <c r="M60" i="68" s="1"/>
  <c r="P10" i="68"/>
  <c r="Q10" i="68"/>
  <c r="N60" i="68" s="1"/>
  <c r="R10" i="68"/>
  <c r="J60" i="68" s="1"/>
  <c r="S10" i="68"/>
  <c r="T10" i="68"/>
  <c r="U10" i="68"/>
  <c r="V10" i="68"/>
  <c r="W10" i="68"/>
  <c r="X10" i="68"/>
  <c r="Y10" i="68"/>
  <c r="Z10" i="68"/>
  <c r="AB10" i="68"/>
  <c r="I11" i="68"/>
  <c r="H61" i="68" s="1"/>
  <c r="J11" i="68"/>
  <c r="K11" i="68"/>
  <c r="L11" i="68"/>
  <c r="I61" i="68" s="1"/>
  <c r="M11" i="68"/>
  <c r="N11" i="68"/>
  <c r="K61" i="68" s="1"/>
  <c r="O11" i="68"/>
  <c r="M61" i="68" s="1"/>
  <c r="P11" i="68"/>
  <c r="Q11" i="68"/>
  <c r="N61" i="68" s="1"/>
  <c r="R11" i="68"/>
  <c r="J61" i="68" s="1"/>
  <c r="S11" i="68"/>
  <c r="T11" i="68"/>
  <c r="U11" i="68"/>
  <c r="V11" i="68"/>
  <c r="W11" i="68"/>
  <c r="X11" i="68"/>
  <c r="Y11" i="68"/>
  <c r="Z11" i="68"/>
  <c r="AB11" i="68"/>
  <c r="I12" i="68"/>
  <c r="H62" i="68" s="1"/>
  <c r="J12" i="68"/>
  <c r="I62" i="68" s="1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J62" i="68" s="1"/>
  <c r="T12" i="68"/>
  <c r="U12" i="68"/>
  <c r="V12" i="68"/>
  <c r="W12" i="68"/>
  <c r="X12" i="68"/>
  <c r="Y12" i="68"/>
  <c r="Z12" i="68"/>
  <c r="AB12" i="68"/>
  <c r="I13" i="68"/>
  <c r="H63" i="68" s="1"/>
  <c r="J13" i="68"/>
  <c r="I63" i="68" s="1"/>
  <c r="K13" i="68"/>
  <c r="L13" i="68"/>
  <c r="M13" i="68"/>
  <c r="N13" i="68"/>
  <c r="K63" i="68" s="1"/>
  <c r="O13" i="68"/>
  <c r="M63" i="68" s="1"/>
  <c r="P13" i="68"/>
  <c r="Q13" i="68"/>
  <c r="N63" i="68" s="1"/>
  <c r="R13" i="68"/>
  <c r="J63" i="68" s="1"/>
  <c r="S13" i="68"/>
  <c r="T13" i="68"/>
  <c r="U13" i="68"/>
  <c r="V13" i="68"/>
  <c r="W13" i="68"/>
  <c r="X13" i="68"/>
  <c r="Y13" i="68"/>
  <c r="Z13" i="68"/>
  <c r="AB13" i="68"/>
  <c r="I14" i="68"/>
  <c r="H64" i="68" s="1"/>
  <c r="J14" i="68"/>
  <c r="I64" i="68" s="1"/>
  <c r="K14" i="68"/>
  <c r="L14" i="68"/>
  <c r="M14" i="68"/>
  <c r="N14" i="68"/>
  <c r="K64" i="68" s="1"/>
  <c r="O14" i="68"/>
  <c r="M64" i="68" s="1"/>
  <c r="P14" i="68"/>
  <c r="Q14" i="68"/>
  <c r="N64" i="68" s="1"/>
  <c r="R14" i="68"/>
  <c r="J64" i="68" s="1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69" i="42"/>
  <c r="E72" i="42"/>
  <c r="E76" i="42"/>
  <c r="E43" i="42"/>
  <c r="E46" i="42"/>
  <c r="E50" i="42"/>
  <c r="K11" i="41"/>
  <c r="L11" i="41"/>
  <c r="M11" i="41"/>
  <c r="H11" i="41"/>
  <c r="G11" i="41"/>
  <c r="E11" i="41"/>
  <c r="F11" i="41"/>
  <c r="D11" i="41"/>
  <c r="H12" i="68" l="1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X28" i="54" l="1"/>
  <c r="X40" i="54"/>
  <c r="X24" i="54"/>
  <c r="X10" i="54"/>
  <c r="X31" i="54"/>
  <c r="X38" i="54"/>
  <c r="X33" i="54"/>
  <c r="X23" i="54"/>
  <c r="X39" i="54"/>
  <c r="X15" i="54"/>
  <c r="X17" i="54"/>
  <c r="X22" i="54"/>
  <c r="X12" i="54"/>
  <c r="L57" i="68"/>
  <c r="L58" i="68"/>
  <c r="L59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E210" i="42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E201" i="42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E198" i="42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E205" i="42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E192" i="42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E187" i="42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E188" i="42" s="1"/>
  <c r="R45" i="68"/>
  <c r="S45" i="68"/>
  <c r="T45" i="68"/>
  <c r="U45" i="68"/>
  <c r="V45" i="68"/>
  <c r="W45" i="68"/>
  <c r="X45" i="68"/>
  <c r="Y45" i="68"/>
  <c r="Z45" i="68"/>
  <c r="AB45" i="68"/>
  <c r="J46" i="68"/>
  <c r="E7" i="41" s="1"/>
  <c r="K46" i="68"/>
  <c r="F7" i="41" s="1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H81" i="68" l="1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E58" i="42" s="1"/>
  <c r="H8" i="68"/>
  <c r="J58" i="68"/>
  <c r="H88" i="68"/>
  <c r="E75" i="42" s="1"/>
  <c r="H80" i="68"/>
  <c r="E68" i="42" s="1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F13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N57" i="68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M57" i="68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E57" i="42" s="1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I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L101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E92" i="42" s="1"/>
  <c r="I75" i="68"/>
  <c r="E118" i="42" s="1"/>
  <c r="J71" i="68"/>
  <c r="I71" i="68"/>
  <c r="J67" i="68"/>
  <c r="I67" i="68"/>
  <c r="I58" i="68"/>
  <c r="H94" i="68"/>
  <c r="H86" i="68"/>
  <c r="H73" i="68"/>
  <c r="H65" i="68"/>
  <c r="H29" i="68"/>
  <c r="H72" i="68"/>
  <c r="E71" i="42" s="1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57" i="68"/>
  <c r="H75" i="68"/>
  <c r="H67" i="68"/>
  <c r="H31" i="68"/>
  <c r="H90" i="68"/>
  <c r="E62" i="42" s="1"/>
  <c r="H82" i="68"/>
  <c r="H74" i="68"/>
  <c r="H66" i="68"/>
  <c r="E80" i="42" s="1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E130" i="42" l="1"/>
  <c r="H49" i="68"/>
  <c r="H51" i="68" s="1"/>
  <c r="E100" i="42"/>
  <c r="E87" i="42"/>
  <c r="E119" i="42"/>
  <c r="E67" i="42"/>
  <c r="E113" i="42"/>
  <c r="E78" i="42"/>
  <c r="E93" i="42"/>
  <c r="E104" i="42"/>
  <c r="E61" i="42"/>
  <c r="E66" i="42"/>
  <c r="E74" i="42"/>
  <c r="E126" i="42"/>
  <c r="M101" i="68"/>
  <c r="N101" i="68"/>
  <c r="K101" i="68"/>
  <c r="I101" i="68"/>
  <c r="J101" i="68"/>
  <c r="H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G101" i="68" l="1"/>
  <c r="H102" i="68"/>
  <c r="L102" i="68"/>
  <c r="N102" i="68"/>
  <c r="I102" i="68"/>
  <c r="J102" i="68"/>
  <c r="M102" i="68"/>
  <c r="K102" i="68"/>
  <c r="C55" i="62" a="1"/>
  <c r="C55" i="62" s="1"/>
  <c r="D66" i="62" l="1"/>
  <c r="F16" i="42" s="1"/>
  <c r="E16" i="42" s="1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AJ4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E4" i="42"/>
  <c r="F23" i="42"/>
  <c r="E23" i="42" s="1"/>
  <c r="F6" i="42"/>
  <c r="E6" i="42" s="1"/>
  <c r="F7" i="42"/>
  <c r="E7" i="42" s="1"/>
  <c r="F5" i="42"/>
  <c r="E5" i="42" s="1"/>
  <c r="F4" i="42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J9" i="67"/>
  <c r="K9" i="67"/>
  <c r="L9" i="67"/>
  <c r="M9" i="67"/>
  <c r="N9" i="67"/>
  <c r="O9" i="67"/>
  <c r="P9" i="67"/>
  <c r="Q9" i="67"/>
  <c r="R9" i="67"/>
  <c r="S9" i="67"/>
  <c r="T9" i="67"/>
  <c r="U9" i="67"/>
  <c r="V9" i="67"/>
  <c r="W9" i="67"/>
  <c r="X9" i="67"/>
  <c r="Y9" i="67"/>
  <c r="Z9" i="67"/>
  <c r="AA9" i="67"/>
  <c r="AB9" i="67"/>
  <c r="AC9" i="67"/>
  <c r="AD9" i="67"/>
  <c r="AE9" i="67"/>
  <c r="AF9" i="67"/>
  <c r="AG9" i="67"/>
  <c r="AH9" i="67"/>
  <c r="E8" i="67"/>
  <c r="F8" i="67"/>
  <c r="G8" i="67"/>
  <c r="H8" i="67"/>
  <c r="I8" i="67"/>
  <c r="E9" i="67"/>
  <c r="F9" i="67"/>
  <c r="G9" i="67"/>
  <c r="H9" i="67"/>
  <c r="I9" i="67"/>
  <c r="C8" i="67"/>
  <c r="D8" i="67"/>
  <c r="C9" i="67"/>
  <c r="D9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F15" i="42" l="1"/>
  <c r="E15" i="42" s="1"/>
  <c r="F22" i="42"/>
  <c r="E22" i="42" s="1"/>
  <c r="F14" i="42"/>
  <c r="E14" i="42" s="1"/>
  <c r="F8" i="42"/>
  <c r="E8" i="42" s="1"/>
  <c r="F21" i="42"/>
  <c r="E21" i="42" s="1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E18" i="42" s="1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D65" i="62" l="1"/>
  <c r="E65" i="62"/>
  <c r="F65" i="62"/>
  <c r="G65" i="62"/>
  <c r="H65" i="62"/>
  <c r="I65" i="62"/>
  <c r="J65" i="62"/>
  <c r="K65" i="62"/>
  <c r="L65" i="62"/>
  <c r="M65" i="62"/>
  <c r="N65" i="62"/>
  <c r="B3" i="63"/>
  <c r="C58" i="62" l="1" a="1"/>
  <c r="C58" i="62" s="1"/>
  <c r="C57" i="62" a="1"/>
  <c r="C56" i="62" a="1"/>
  <c r="C54" i="62" a="1"/>
  <c r="C54" i="62" s="1"/>
  <c r="C53" i="62" a="1"/>
  <c r="C53" i="62" s="1"/>
  <c r="D67" i="62" l="1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56" i="62"/>
  <c r="C57" i="62"/>
  <c r="AE68" i="62" l="1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S119" i="47"/>
  <c r="T119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H67" i="47"/>
  <c r="I67" i="47"/>
  <c r="J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E194" i="42" s="1"/>
  <c r="H64" i="54"/>
  <c r="J64" i="54"/>
  <c r="E190" i="42" s="1"/>
  <c r="J65" i="54"/>
  <c r="E207" i="42" s="1"/>
  <c r="H66" i="54"/>
  <c r="J66" i="54"/>
  <c r="E203" i="42" s="1"/>
  <c r="J67" i="54"/>
  <c r="E209" i="42" s="1"/>
  <c r="H68" i="54"/>
  <c r="J68" i="54"/>
  <c r="E195" i="42" s="1"/>
  <c r="J69" i="54"/>
  <c r="E186" i="42" s="1"/>
  <c r="H70" i="54"/>
  <c r="J70" i="54"/>
  <c r="E189" i="42" s="1"/>
  <c r="H71" i="54"/>
  <c r="J71" i="54"/>
  <c r="E193" i="42" s="1"/>
  <c r="J72" i="54"/>
  <c r="E200" i="42" s="1"/>
  <c r="C3" i="41"/>
  <c r="N106" i="68" l="1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AF15" i="4" s="1"/>
  <c r="G69" i="42"/>
  <c r="C15" i="4" s="1"/>
  <c r="F69" i="42"/>
  <c r="B15" i="4" s="1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X22" i="4" s="1"/>
  <c r="F76" i="42"/>
  <c r="B22" i="4" s="1"/>
  <c r="G76" i="42"/>
  <c r="C22" i="4" s="1"/>
  <c r="F72" i="42"/>
  <c r="B18" i="4" s="1"/>
  <c r="G72" i="42"/>
  <c r="C18" i="4" s="1"/>
  <c r="G206" i="42"/>
  <c r="F206" i="42"/>
  <c r="X2" i="2"/>
  <c r="P2" i="2"/>
  <c r="H2" i="2"/>
  <c r="H69" i="54"/>
  <c r="H72" i="54"/>
  <c r="H65" i="54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H15" i="4" s="1"/>
  <c r="T69" i="42"/>
  <c r="P15" i="4" s="1"/>
  <c r="AG72" i="42"/>
  <c r="AC18" i="4" s="1"/>
  <c r="Y72" i="42"/>
  <c r="U18" i="4" s="1"/>
  <c r="Q72" i="42"/>
  <c r="M18" i="4" s="1"/>
  <c r="I72" i="42"/>
  <c r="E18" i="4" s="1"/>
  <c r="AF72" i="42"/>
  <c r="AB18" i="4" s="1"/>
  <c r="X72" i="42"/>
  <c r="T18" i="4" s="1"/>
  <c r="P72" i="42"/>
  <c r="L18" i="4" s="1"/>
  <c r="H72" i="42"/>
  <c r="D18" i="4" s="1"/>
  <c r="AE72" i="42"/>
  <c r="AA18" i="4" s="1"/>
  <c r="W72" i="42"/>
  <c r="S18" i="4" s="1"/>
  <c r="O72" i="42"/>
  <c r="K18" i="4" s="1"/>
  <c r="AD72" i="42"/>
  <c r="Z18" i="4" s="1"/>
  <c r="V72" i="42"/>
  <c r="R18" i="4" s="1"/>
  <c r="N72" i="42"/>
  <c r="J18" i="4" s="1"/>
  <c r="AC72" i="42"/>
  <c r="Y18" i="4" s="1"/>
  <c r="U72" i="42"/>
  <c r="Q18" i="4" s="1"/>
  <c r="M72" i="42"/>
  <c r="I18" i="4" s="1"/>
  <c r="AI72" i="42"/>
  <c r="AE18" i="4" s="1"/>
  <c r="AA72" i="42"/>
  <c r="W18" i="4" s="1"/>
  <c r="S72" i="42"/>
  <c r="O18" i="4" s="1"/>
  <c r="K72" i="42"/>
  <c r="G18" i="4" s="1"/>
  <c r="AH72" i="42"/>
  <c r="AD18" i="4" s="1"/>
  <c r="Z72" i="42"/>
  <c r="V18" i="4" s="1"/>
  <c r="R72" i="42"/>
  <c r="N18" i="4" s="1"/>
  <c r="J72" i="42"/>
  <c r="F18" i="4" s="1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X15" i="4" s="1"/>
  <c r="N124" i="42"/>
  <c r="J18" i="6" s="1"/>
  <c r="L72" i="42"/>
  <c r="H18" i="4" s="1"/>
  <c r="L76" i="42"/>
  <c r="H22" i="4" s="1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P18" i="4" s="1"/>
  <c r="T76" i="42"/>
  <c r="P22" i="4" s="1"/>
  <c r="AG69" i="42"/>
  <c r="AC15" i="4" s="1"/>
  <c r="Y69" i="42"/>
  <c r="U15" i="4" s="1"/>
  <c r="Q69" i="42"/>
  <c r="M15" i="4" s="1"/>
  <c r="I69" i="42"/>
  <c r="E15" i="4" s="1"/>
  <c r="AF69" i="42"/>
  <c r="AB15" i="4" s="1"/>
  <c r="X69" i="42"/>
  <c r="T15" i="4" s="1"/>
  <c r="P69" i="42"/>
  <c r="L15" i="4" s="1"/>
  <c r="H69" i="42"/>
  <c r="D15" i="4" s="1"/>
  <c r="AE69" i="42"/>
  <c r="AA15" i="4" s="1"/>
  <c r="W69" i="42"/>
  <c r="S15" i="4" s="1"/>
  <c r="O69" i="42"/>
  <c r="K15" i="4" s="1"/>
  <c r="AD69" i="42"/>
  <c r="Z15" i="4" s="1"/>
  <c r="V69" i="42"/>
  <c r="R15" i="4" s="1"/>
  <c r="N69" i="42"/>
  <c r="J15" i="4" s="1"/>
  <c r="AC69" i="42"/>
  <c r="Y15" i="4" s="1"/>
  <c r="U69" i="42"/>
  <c r="Q15" i="4" s="1"/>
  <c r="M69" i="42"/>
  <c r="I15" i="4" s="1"/>
  <c r="AI69" i="42"/>
  <c r="AE15" i="4" s="1"/>
  <c r="AA69" i="42"/>
  <c r="W15" i="4" s="1"/>
  <c r="S69" i="42"/>
  <c r="O15" i="4" s="1"/>
  <c r="K69" i="42"/>
  <c r="G15" i="4" s="1"/>
  <c r="AH69" i="42"/>
  <c r="AD15" i="4" s="1"/>
  <c r="Z69" i="42"/>
  <c r="V15" i="4" s="1"/>
  <c r="R69" i="42"/>
  <c r="N15" i="4" s="1"/>
  <c r="J69" i="42"/>
  <c r="F15" i="4" s="1"/>
  <c r="AB72" i="42"/>
  <c r="X18" i="4" s="1"/>
  <c r="AG76" i="42"/>
  <c r="AC22" i="4" s="1"/>
  <c r="Y76" i="42"/>
  <c r="U22" i="4" s="1"/>
  <c r="Q76" i="42"/>
  <c r="M22" i="4" s="1"/>
  <c r="I76" i="42"/>
  <c r="E22" i="4" s="1"/>
  <c r="AF76" i="42"/>
  <c r="AB22" i="4" s="1"/>
  <c r="X76" i="42"/>
  <c r="T22" i="4" s="1"/>
  <c r="P76" i="42"/>
  <c r="L22" i="4" s="1"/>
  <c r="H76" i="42"/>
  <c r="D22" i="4" s="1"/>
  <c r="AE76" i="42"/>
  <c r="AA22" i="4" s="1"/>
  <c r="W76" i="42"/>
  <c r="S22" i="4" s="1"/>
  <c r="O76" i="42"/>
  <c r="K22" i="4" s="1"/>
  <c r="AD76" i="42"/>
  <c r="Z22" i="4" s="1"/>
  <c r="V76" i="42"/>
  <c r="R22" i="4" s="1"/>
  <c r="N76" i="42"/>
  <c r="J22" i="4" s="1"/>
  <c r="AC76" i="42"/>
  <c r="Y22" i="4" s="1"/>
  <c r="U76" i="42"/>
  <c r="Q22" i="4" s="1"/>
  <c r="M76" i="42"/>
  <c r="I22" i="4" s="1"/>
  <c r="AI76" i="42"/>
  <c r="AE22" i="4" s="1"/>
  <c r="AA76" i="42"/>
  <c r="W22" i="4" s="1"/>
  <c r="S76" i="42"/>
  <c r="O22" i="4" s="1"/>
  <c r="K76" i="42"/>
  <c r="G22" i="4" s="1"/>
  <c r="AH76" i="42"/>
  <c r="AD22" i="4" s="1"/>
  <c r="Z76" i="42"/>
  <c r="V22" i="4" s="1"/>
  <c r="R76" i="42"/>
  <c r="N22" i="4" s="1"/>
  <c r="J76" i="42"/>
  <c r="F22" i="4" s="1"/>
  <c r="C33" i="41"/>
  <c r="AJ72" i="42"/>
  <c r="AF18" i="4" s="1"/>
  <c r="AJ76" i="42"/>
  <c r="AF22" i="4" s="1"/>
  <c r="L121" i="42"/>
  <c r="H15" i="6" s="1"/>
  <c r="J17" i="41"/>
  <c r="I17" i="41"/>
  <c r="H17" i="41"/>
  <c r="G17" i="41"/>
  <c r="K17" i="41"/>
  <c r="N107" i="68" l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I40" i="41"/>
  <c r="H63" i="54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H47" i="54" l="1"/>
  <c r="X20" i="54"/>
  <c r="O47" i="54"/>
  <c r="O58" i="54" s="1"/>
  <c r="H73" i="54"/>
  <c r="L104" i="68" s="1"/>
  <c r="L105" i="68" s="1"/>
  <c r="L107" i="68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23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3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1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3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93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1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197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23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3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3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3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93" i="47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93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41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41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41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41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19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7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197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3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1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3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93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197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3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3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23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3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23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23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93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93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93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1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1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1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1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19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197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197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197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AA223" i="47"/>
  <c r="K31" i="47"/>
  <c r="K39" i="47"/>
  <c r="K47" i="47"/>
  <c r="K36" i="47"/>
  <c r="K44" i="47"/>
  <c r="K52" i="47"/>
  <c r="K33" i="47"/>
  <c r="K41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197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3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93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197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3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3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3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93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93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3" i="47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93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1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1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1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1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197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197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197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197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93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1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O58" i="67" s="1"/>
  <c r="S53" i="47"/>
  <c r="S50" i="47"/>
  <c r="S42" i="47"/>
  <c r="R43" i="42" s="1"/>
  <c r="N15" i="3" s="1"/>
  <c r="O55" i="67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19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3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T93" i="47"/>
  <c r="Z36" i="47"/>
  <c r="Z44" i="47"/>
  <c r="Z52" i="47"/>
  <c r="Z33" i="47"/>
  <c r="Z41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V55" i="67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19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3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3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3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3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3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AH93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93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3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93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41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T58" i="67" s="1"/>
  <c r="X36" i="47"/>
  <c r="X44" i="47"/>
  <c r="X52" i="47"/>
  <c r="X41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L62" i="67" s="1"/>
  <c r="P41" i="47"/>
  <c r="P33" i="47"/>
  <c r="P47" i="47"/>
  <c r="P50" i="47"/>
  <c r="H29" i="47"/>
  <c r="H37" i="47"/>
  <c r="H45" i="47"/>
  <c r="C18" i="3" s="1"/>
  <c r="D58" i="67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1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197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7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7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97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23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93" i="47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197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1" i="47"/>
  <c r="J49" i="47"/>
  <c r="I50" i="42" s="1"/>
  <c r="E22" i="3" s="1"/>
  <c r="F62" i="67" s="1"/>
  <c r="J30" i="47"/>
  <c r="J38" i="47"/>
  <c r="J46" i="47"/>
  <c r="J35" i="47"/>
  <c r="J43" i="47"/>
  <c r="J51" i="47"/>
  <c r="J34" i="47"/>
  <c r="J42" i="47"/>
  <c r="I43" i="42" s="1"/>
  <c r="E15" i="3" s="1"/>
  <c r="F55" i="67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3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3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3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93" i="47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3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3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93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A55" i="67" s="1"/>
  <c r="AE50" i="47"/>
  <c r="AE33" i="47"/>
  <c r="AE41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S55" i="67" s="1"/>
  <c r="W33" i="47"/>
  <c r="W41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K58" i="67" s="1"/>
  <c r="O53" i="47"/>
  <c r="O50" i="47"/>
  <c r="O34" i="47"/>
  <c r="O42" i="47"/>
  <c r="N43" i="42" s="1"/>
  <c r="J15" i="3" s="1"/>
  <c r="O33" i="47"/>
  <c r="O41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197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197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197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197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3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197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1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N58" i="67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23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3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3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93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93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3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Z58" i="67" s="1"/>
  <c r="AD53" i="47"/>
  <c r="AD34" i="47"/>
  <c r="AD42" i="47"/>
  <c r="AC43" i="42" s="1"/>
  <c r="Y15" i="3" s="1"/>
  <c r="Z55" i="67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Z62" i="67" s="1"/>
  <c r="AD52" i="47"/>
  <c r="AD41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R58" i="67" s="1"/>
  <c r="V53" i="47"/>
  <c r="V47" i="47"/>
  <c r="V34" i="47"/>
  <c r="V42" i="47"/>
  <c r="U43" i="42" s="1"/>
  <c r="Q15" i="3" s="1"/>
  <c r="R55" i="67" s="1"/>
  <c r="V50" i="47"/>
  <c r="V31" i="47"/>
  <c r="V39" i="47"/>
  <c r="V30" i="47"/>
  <c r="V38" i="47"/>
  <c r="V46" i="47"/>
  <c r="V41" i="47"/>
  <c r="V33" i="47"/>
  <c r="V36" i="47"/>
  <c r="V51" i="47"/>
  <c r="V44" i="47"/>
  <c r="V43" i="47"/>
  <c r="V35" i="47"/>
  <c r="V49" i="47"/>
  <c r="U50" i="42" s="1"/>
  <c r="Q22" i="3" s="1"/>
  <c r="R62" i="67" s="1"/>
  <c r="V52" i="47"/>
  <c r="N32" i="47"/>
  <c r="N40" i="47"/>
  <c r="N48" i="47"/>
  <c r="N29" i="47"/>
  <c r="N37" i="47"/>
  <c r="N45" i="47"/>
  <c r="M46" i="42" s="1"/>
  <c r="I18" i="3" s="1"/>
  <c r="J58" i="67" s="1"/>
  <c r="N53" i="47"/>
  <c r="N34" i="47"/>
  <c r="N42" i="47"/>
  <c r="M43" i="42" s="1"/>
  <c r="I15" i="3" s="1"/>
  <c r="J55" i="67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J62" i="67" s="1"/>
  <c r="N52" i="47"/>
  <c r="N41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19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197" i="47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197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197" i="47"/>
  <c r="G205" i="47"/>
  <c r="B22" i="9" s="1"/>
  <c r="G191" i="47"/>
  <c r="G199" i="47"/>
  <c r="G207" i="47"/>
  <c r="G193" i="47"/>
  <c r="G201" i="47"/>
  <c r="B18" i="9" s="1"/>
  <c r="C58" i="67" s="1"/>
  <c r="G209" i="47"/>
  <c r="G186" i="47"/>
  <c r="G194" i="47"/>
  <c r="G202" i="47"/>
  <c r="G185" i="47"/>
  <c r="G198" i="47"/>
  <c r="B15" i="9" s="1"/>
  <c r="C55" i="67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K62" i="67" l="1"/>
  <c r="C62" i="67"/>
  <c r="S62" i="67"/>
  <c r="AA58" i="67"/>
  <c r="D62" i="67"/>
  <c r="AB58" i="67"/>
  <c r="M58" i="67"/>
  <c r="U62" i="67"/>
  <c r="W58" i="67"/>
  <c r="Y55" i="67"/>
  <c r="V62" i="67"/>
  <c r="M55" i="67"/>
  <c r="AC62" i="67"/>
  <c r="G55" i="67"/>
  <c r="G58" i="67"/>
  <c r="AF58" i="67"/>
  <c r="I58" i="67"/>
  <c r="AG55" i="67"/>
  <c r="AD55" i="67"/>
  <c r="AD62" i="67"/>
  <c r="AE62" i="67"/>
  <c r="S58" i="67"/>
  <c r="L55" i="67"/>
  <c r="AA62" i="67"/>
  <c r="N55" i="67"/>
  <c r="N62" i="67"/>
  <c r="K55" i="67"/>
  <c r="F58" i="67"/>
  <c r="D55" i="67"/>
  <c r="V58" i="67"/>
  <c r="O62" i="67"/>
  <c r="E58" i="67"/>
  <c r="H62" i="67"/>
  <c r="Q58" i="67"/>
  <c r="AG62" i="67"/>
  <c r="AE55" i="67"/>
  <c r="AB62" i="67"/>
  <c r="E55" i="67"/>
  <c r="AC58" i="67"/>
  <c r="P62" i="67"/>
  <c r="X58" i="67"/>
  <c r="Y62" i="67"/>
  <c r="Y58" i="67"/>
  <c r="AE58" i="67"/>
  <c r="T62" i="67"/>
  <c r="U58" i="67"/>
  <c r="AC55" i="67"/>
  <c r="H58" i="67"/>
  <c r="H55" i="67"/>
  <c r="X62" i="67"/>
  <c r="W55" i="67"/>
  <c r="AG58" i="67"/>
  <c r="L58" i="67"/>
  <c r="T55" i="67"/>
  <c r="AB55" i="67"/>
  <c r="U55" i="67"/>
  <c r="P58" i="67"/>
  <c r="P55" i="67"/>
  <c r="AF62" i="67"/>
  <c r="E62" i="67"/>
  <c r="X55" i="67"/>
  <c r="W62" i="67"/>
  <c r="I55" i="67"/>
  <c r="M62" i="67"/>
  <c r="G62" i="67"/>
  <c r="AF55" i="67"/>
  <c r="I62" i="67"/>
  <c r="Q62" i="67"/>
  <c r="Q55" i="67"/>
  <c r="AD58" i="67"/>
  <c r="F26" i="2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O18" i="2"/>
  <c r="W18" i="2"/>
  <c r="B18" i="2"/>
  <c r="R18" i="2"/>
  <c r="Z18" i="2"/>
  <c r="L18" i="2"/>
  <c r="C18" i="2"/>
  <c r="X18" i="2"/>
  <c r="N18" i="2"/>
  <c r="E18" i="2"/>
  <c r="AA18" i="2"/>
  <c r="F18" i="2"/>
  <c r="Q18" i="2"/>
  <c r="I18" i="2"/>
  <c r="T18" i="2"/>
  <c r="AD18" i="2"/>
  <c r="K18" i="2"/>
  <c r="U18" i="2"/>
  <c r="AF18" i="2"/>
  <c r="H18" i="2"/>
  <c r="AC18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E16" i="2"/>
  <c r="U16" i="2"/>
  <c r="AC16" i="2"/>
  <c r="O16" i="2"/>
  <c r="W16" i="2"/>
  <c r="H16" i="2"/>
  <c r="X16" i="2"/>
  <c r="AF16" i="2"/>
  <c r="B16" i="2"/>
  <c r="N16" i="2"/>
  <c r="AA16" i="2"/>
  <c r="C16" i="2"/>
  <c r="Q16" i="2"/>
  <c r="R16" i="2"/>
  <c r="AD16" i="2"/>
  <c r="F16" i="2"/>
  <c r="I16" i="2"/>
  <c r="T16" i="2"/>
  <c r="K16" i="2"/>
  <c r="L16" i="2"/>
  <c r="Z16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C22" i="2"/>
  <c r="K22" i="2"/>
  <c r="F22" i="2"/>
  <c r="N22" i="2"/>
  <c r="AD22" i="2"/>
  <c r="E22" i="2"/>
  <c r="U22" i="2"/>
  <c r="Q22" i="2"/>
  <c r="Z22" i="2"/>
  <c r="H22" i="2"/>
  <c r="R22" i="2"/>
  <c r="AA22" i="2"/>
  <c r="I22" i="2"/>
  <c r="T22" i="2"/>
  <c r="AC22" i="2"/>
  <c r="B22" i="2"/>
  <c r="W22" i="2"/>
  <c r="AF22" i="2"/>
  <c r="O22" i="2"/>
  <c r="X22" i="2"/>
  <c r="L22" i="2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L15" i="2"/>
  <c r="T15" i="2"/>
  <c r="E15" i="2"/>
  <c r="F15" i="2"/>
  <c r="N15" i="2"/>
  <c r="AD15" i="2"/>
  <c r="O15" i="2"/>
  <c r="W15" i="2"/>
  <c r="H15" i="2"/>
  <c r="AA15" i="2"/>
  <c r="I15" i="2"/>
  <c r="U15" i="2"/>
  <c r="X15" i="2"/>
  <c r="K15" i="2"/>
  <c r="Z15" i="2"/>
  <c r="B15" i="2"/>
  <c r="Q15" i="2"/>
  <c r="AC15" i="2"/>
  <c r="C15" i="2"/>
  <c r="R15" i="2"/>
  <c r="AF15" i="2"/>
  <c r="AE15" i="2"/>
  <c r="B21" i="2"/>
  <c r="R21" i="2"/>
  <c r="Z21" i="2"/>
  <c r="E21" i="2"/>
  <c r="U21" i="2"/>
  <c r="AC21" i="2"/>
  <c r="O21" i="2"/>
  <c r="F21" i="2"/>
  <c r="AA21" i="2"/>
  <c r="Q21" i="2"/>
  <c r="AF21" i="2"/>
  <c r="H21" i="2"/>
  <c r="AD21" i="2"/>
  <c r="I21" i="2"/>
  <c r="T21" i="2"/>
  <c r="L21" i="2"/>
  <c r="W21" i="2"/>
  <c r="C21" i="2"/>
  <c r="N21" i="2"/>
  <c r="X21" i="2"/>
  <c r="K21" i="2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H19" i="2"/>
  <c r="X19" i="2"/>
  <c r="AF19" i="2"/>
  <c r="C19" i="2"/>
  <c r="K19" i="2"/>
  <c r="AA19" i="2"/>
  <c r="B19" i="2"/>
  <c r="W19" i="2"/>
  <c r="N19" i="2"/>
  <c r="E19" i="2"/>
  <c r="O19" i="2"/>
  <c r="Z19" i="2"/>
  <c r="I19" i="2"/>
  <c r="F19" i="2"/>
  <c r="Q19" i="2"/>
  <c r="R19" i="2"/>
  <c r="AC19" i="2"/>
  <c r="U19" i="2"/>
  <c r="AD19" i="2"/>
  <c r="L19" i="2"/>
  <c r="T19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C13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J15" i="2"/>
  <c r="D15" i="2"/>
  <c r="M14" i="2"/>
  <c r="V14" i="2"/>
  <c r="AE7" i="2"/>
  <c r="AE8" i="2"/>
  <c r="D10" i="2"/>
  <c r="AB15" i="2"/>
  <c r="Y14" i="2"/>
  <c r="AE20" i="2"/>
  <c r="AE6" i="2"/>
  <c r="Y10" i="2"/>
  <c r="P13" i="2"/>
  <c r="J14" i="2"/>
  <c r="P14" i="2"/>
  <c r="AE9" i="2"/>
  <c r="V13" i="2"/>
  <c r="P15" i="2"/>
  <c r="D14" i="2"/>
  <c r="AB14" i="2"/>
  <c r="S14" i="2"/>
  <c r="AE16" i="2"/>
  <c r="AE26" i="2"/>
  <c r="M13" i="2"/>
  <c r="G15" i="2"/>
  <c r="D18" i="2"/>
  <c r="G17" i="2"/>
  <c r="AB17" i="2"/>
  <c r="P17" i="2"/>
  <c r="D12" i="2"/>
  <c r="D16" i="2"/>
  <c r="M15" i="2"/>
  <c r="V15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Y15" i="2"/>
  <c r="S15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C14" i="3" s="1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G16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G18" i="2"/>
  <c r="M8" i="2"/>
  <c r="V16" i="2"/>
  <c r="D22" i="2"/>
  <c r="J12" i="2"/>
  <c r="G6" i="2"/>
  <c r="AB16" i="2"/>
  <c r="M6" i="2"/>
  <c r="Y6" i="2"/>
  <c r="M16" i="2"/>
  <c r="Y12" i="2"/>
  <c r="G20" i="2"/>
  <c r="M12" i="2"/>
  <c r="S20" i="2"/>
  <c r="P8" i="2"/>
  <c r="D6" i="2"/>
  <c r="S16" i="2"/>
  <c r="G8" i="2"/>
  <c r="V12" i="2"/>
  <c r="S12" i="2"/>
  <c r="S4" i="2"/>
  <c r="G7" i="2"/>
  <c r="J20" i="2"/>
  <c r="AB12" i="2"/>
  <c r="J6" i="2"/>
  <c r="Y20" i="2"/>
  <c r="J16" i="2"/>
  <c r="Y16" i="2"/>
  <c r="D19" i="2"/>
  <c r="D21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Y18" i="2"/>
  <c r="G23" i="2"/>
  <c r="S7" i="2"/>
  <c r="S18" i="2"/>
  <c r="V26" i="2"/>
  <c r="P18" i="2"/>
  <c r="J26" i="2"/>
  <c r="J18" i="2"/>
  <c r="V7" i="2"/>
  <c r="P7" i="2"/>
  <c r="S26" i="2"/>
  <c r="Y26" i="2"/>
  <c r="M26" i="2"/>
  <c r="G22" i="2"/>
  <c r="P26" i="2"/>
  <c r="AB7" i="2"/>
  <c r="M9" i="2"/>
  <c r="V18" i="2"/>
  <c r="AB9" i="2"/>
  <c r="M18" i="2"/>
  <c r="P9" i="2"/>
  <c r="Y4" i="2"/>
  <c r="P6" i="2"/>
  <c r="J7" i="2"/>
  <c r="D26" i="2"/>
  <c r="M25" i="2"/>
  <c r="P16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D35" i="41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T25" i="54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W35" i="54"/>
  <c r="V19" i="54"/>
  <c r="N55" i="54" s="1"/>
  <c r="V35" i="54"/>
  <c r="O21" i="54"/>
  <c r="P48" i="54" s="1"/>
  <c r="O37" i="54"/>
  <c r="AH49" i="42"/>
  <c r="AD21" i="3" s="1"/>
  <c r="AE61" i="67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N54" i="67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AF44" i="67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F44" i="67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U44" i="67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M57" i="67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AA57" i="67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C48" i="67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G43" i="67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E43" i="67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C14" i="6" s="1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B21" i="4" s="1"/>
  <c r="C61" i="67" s="1"/>
  <c r="G75" i="42"/>
  <c r="C21" i="4" s="1"/>
  <c r="F71" i="42"/>
  <c r="B17" i="4" s="1"/>
  <c r="G71" i="42"/>
  <c r="C17" i="4" s="1"/>
  <c r="D57" i="67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C14" i="10" s="1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D44" i="67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C14" i="4" s="1"/>
  <c r="D54" i="67" s="1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AE18" i="2"/>
  <c r="AB18" i="2"/>
  <c r="J22" i="2"/>
  <c r="G21" i="2"/>
  <c r="S25" i="2"/>
  <c r="G19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L21" i="4" s="1"/>
  <c r="N75" i="42"/>
  <c r="J21" i="4" s="1"/>
  <c r="S75" i="42"/>
  <c r="O21" i="4" s="1"/>
  <c r="H75" i="42"/>
  <c r="D21" i="4" s="1"/>
  <c r="K75" i="42"/>
  <c r="G21" i="4" s="1"/>
  <c r="AG75" i="42"/>
  <c r="AC21" i="4" s="1"/>
  <c r="AE75" i="42"/>
  <c r="AA21" i="4" s="1"/>
  <c r="AC75" i="42"/>
  <c r="Y21" i="4" s="1"/>
  <c r="AH75" i="42"/>
  <c r="AD21" i="4" s="1"/>
  <c r="Y75" i="42"/>
  <c r="U21" i="4" s="1"/>
  <c r="W75" i="42"/>
  <c r="S21" i="4" s="1"/>
  <c r="U75" i="42"/>
  <c r="Q21" i="4" s="1"/>
  <c r="Z75" i="42"/>
  <c r="V21" i="4" s="1"/>
  <c r="L75" i="42"/>
  <c r="H21" i="4" s="1"/>
  <c r="Q75" i="42"/>
  <c r="M21" i="4" s="1"/>
  <c r="O75" i="42"/>
  <c r="K21" i="4" s="1"/>
  <c r="M75" i="42"/>
  <c r="I21" i="4" s="1"/>
  <c r="R75" i="42"/>
  <c r="N21" i="4" s="1"/>
  <c r="I75" i="42"/>
  <c r="E21" i="4" s="1"/>
  <c r="J75" i="42"/>
  <c r="F21" i="4" s="1"/>
  <c r="AF75" i="42"/>
  <c r="AB21" i="4" s="1"/>
  <c r="AD75" i="42"/>
  <c r="Z21" i="4" s="1"/>
  <c r="AI75" i="42"/>
  <c r="AE21" i="4" s="1"/>
  <c r="T75" i="42"/>
  <c r="P21" i="4" s="1"/>
  <c r="AB75" i="42"/>
  <c r="X21" i="4" s="1"/>
  <c r="X75" i="42"/>
  <c r="T21" i="4" s="1"/>
  <c r="V75" i="42"/>
  <c r="R21" i="4" s="1"/>
  <c r="AA75" i="42"/>
  <c r="W21" i="4" s="1"/>
  <c r="AJ75" i="42"/>
  <c r="AF21" i="4" s="1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Y52" i="67" l="1"/>
  <c r="AF6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E61" i="67"/>
  <c r="AB66" i="67"/>
  <c r="L54" i="67"/>
  <c r="T61" i="67"/>
  <c r="E60" i="67"/>
  <c r="G53" i="67"/>
  <c r="AG64" i="67"/>
  <c r="N43" i="67"/>
  <c r="T43" i="67"/>
  <c r="W43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L61" i="67"/>
  <c r="V66" i="67"/>
  <c r="K54" i="67"/>
  <c r="AE54" i="67"/>
  <c r="K48" i="67"/>
  <c r="W57" i="67"/>
  <c r="AB52" i="67"/>
  <c r="C57" i="67"/>
  <c r="AA43" i="67"/>
  <c r="R43" i="67"/>
  <c r="AC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O66" i="67"/>
  <c r="X54" i="67"/>
  <c r="F54" i="67"/>
  <c r="W6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G66" i="67"/>
  <c r="J61" i="67"/>
  <c r="Y54" i="67"/>
  <c r="R54" i="67"/>
  <c r="H60" i="67"/>
  <c r="J47" i="67"/>
  <c r="AD43" i="67"/>
  <c r="AF43" i="67"/>
  <c r="AE43" i="67"/>
  <c r="K43" i="67"/>
  <c r="R48" i="67"/>
  <c r="W48" i="67"/>
  <c r="G48" i="67"/>
  <c r="T48" i="67"/>
  <c r="AG57" i="67"/>
  <c r="H57" i="67"/>
  <c r="L57" i="67"/>
  <c r="I44" i="67"/>
  <c r="J44" i="67"/>
  <c r="AB44" i="67"/>
  <c r="AG61" i="67"/>
  <c r="P54" i="67"/>
  <c r="W54" i="67"/>
  <c r="O61" i="67"/>
  <c r="AG66" i="67"/>
  <c r="U54" i="67"/>
  <c r="Q53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Z61" i="67"/>
  <c r="AB61" i="67"/>
  <c r="M61" i="67"/>
  <c r="U61" i="67"/>
  <c r="K61" i="67"/>
  <c r="AE66" i="67"/>
  <c r="Z43" i="67"/>
  <c r="P48" i="67"/>
  <c r="AE57" i="67"/>
  <c r="AB54" i="67"/>
  <c r="J54" i="67"/>
  <c r="AC61" i="67"/>
  <c r="W61" i="67"/>
  <c r="P61" i="67"/>
  <c r="N61" i="67"/>
  <c r="AA54" i="67"/>
  <c r="E54" i="67"/>
  <c r="P43" i="67"/>
  <c r="C44" i="67"/>
  <c r="V43" i="67"/>
  <c r="Q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V61" i="67"/>
  <c r="M54" i="67"/>
  <c r="S61" i="67"/>
  <c r="Q61" i="67"/>
  <c r="R61" i="67"/>
  <c r="AF61" i="67"/>
  <c r="Z66" i="67"/>
  <c r="Q54" i="67"/>
  <c r="G54" i="67"/>
  <c r="D67" i="54"/>
  <c r="E79" i="42" s="1"/>
  <c r="H58" i="54"/>
  <c r="U18" i="54"/>
  <c r="M54" i="54" s="1"/>
  <c r="U34" i="54"/>
  <c r="W18" i="54"/>
  <c r="M56" i="54" s="1"/>
  <c r="D72" i="54" s="1"/>
  <c r="E70" i="42" s="1"/>
  <c r="W34" i="54"/>
  <c r="S18" i="54"/>
  <c r="M52" i="54" s="1"/>
  <c r="D68" i="54" s="1"/>
  <c r="E65" i="42" s="1"/>
  <c r="S34" i="54"/>
  <c r="O18" i="54"/>
  <c r="M48" i="54" s="1"/>
  <c r="D64" i="54" s="1"/>
  <c r="E60" i="42" s="1"/>
  <c r="O34" i="54"/>
  <c r="V18" i="54"/>
  <c r="M55" i="54" s="1"/>
  <c r="V34" i="54"/>
  <c r="N30" i="54"/>
  <c r="N14" i="54"/>
  <c r="P18" i="54"/>
  <c r="M49" i="54" s="1"/>
  <c r="D65" i="54" s="1"/>
  <c r="E77" i="42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E56" i="42" s="1"/>
  <c r="T34" i="54"/>
  <c r="N25" i="54"/>
  <c r="X25" i="54" s="1"/>
  <c r="N8" i="54"/>
  <c r="D47" i="54" s="1"/>
  <c r="Q18" i="54"/>
  <c r="M50" i="54" s="1"/>
  <c r="D66" i="54" s="1"/>
  <c r="E73" i="42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O210" i="42"/>
  <c r="K26" i="9" s="1"/>
  <c r="L66" i="67" s="1"/>
  <c r="AC210" i="42"/>
  <c r="Y26" i="9" s="1"/>
  <c r="M210" i="42"/>
  <c r="I26" i="9" s="1"/>
  <c r="J66" i="67" s="1"/>
  <c r="AA210" i="42"/>
  <c r="W26" i="9" s="1"/>
  <c r="X66" i="67" s="1"/>
  <c r="AH210" i="42"/>
  <c r="AD26" i="9" s="1"/>
  <c r="AD210" i="42"/>
  <c r="Z26" i="9" s="1"/>
  <c r="AA66" i="67" s="1"/>
  <c r="N210" i="42"/>
  <c r="J26" i="9" s="1"/>
  <c r="K66" i="67" s="1"/>
  <c r="Y210" i="42"/>
  <c r="U26" i="9" s="1"/>
  <c r="Z210" i="42"/>
  <c r="V26" i="9" s="1"/>
  <c r="W66" i="67" s="1"/>
  <c r="J210" i="42"/>
  <c r="F26" i="9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G210" i="42"/>
  <c r="C26" i="9" s="1"/>
  <c r="D66" i="67" s="1"/>
  <c r="AE210" i="42"/>
  <c r="AA26" i="9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K53" i="67" s="1"/>
  <c r="I67" i="42"/>
  <c r="E13" i="4" s="1"/>
  <c r="AH67" i="42"/>
  <c r="AD13" i="4" s="1"/>
  <c r="P67" i="42"/>
  <c r="L13" i="4" s="1"/>
  <c r="M53" i="67" s="1"/>
  <c r="R67" i="42"/>
  <c r="N13" i="4" s="1"/>
  <c r="O53" i="67" s="1"/>
  <c r="AC67" i="42"/>
  <c r="Y13" i="4" s="1"/>
  <c r="Z53" i="67" s="1"/>
  <c r="AA67" i="42"/>
  <c r="W13" i="4" s="1"/>
  <c r="X53" i="67" s="1"/>
  <c r="M67" i="42"/>
  <c r="I13" i="4" s="1"/>
  <c r="J53" i="67" s="1"/>
  <c r="AG67" i="42"/>
  <c r="AC13" i="4" s="1"/>
  <c r="AD53" i="67" s="1"/>
  <c r="P190" i="42"/>
  <c r="L6" i="9" s="1"/>
  <c r="V67" i="42"/>
  <c r="R13" i="4" s="1"/>
  <c r="S53" i="67" s="1"/>
  <c r="Q67" i="42"/>
  <c r="M13" i="4" s="1"/>
  <c r="N53" i="67" s="1"/>
  <c r="AB67" i="42"/>
  <c r="X13" i="4" s="1"/>
  <c r="Y53" i="67" s="1"/>
  <c r="AI67" i="42"/>
  <c r="AE13" i="4" s="1"/>
  <c r="AF53" i="67" s="1"/>
  <c r="Z67" i="42"/>
  <c r="V13" i="4" s="1"/>
  <c r="W53" i="67" s="1"/>
  <c r="T67" i="42"/>
  <c r="P13" i="4" s="1"/>
  <c r="N190" i="42"/>
  <c r="J6" i="9" s="1"/>
  <c r="AI190" i="42"/>
  <c r="AE6" i="9" s="1"/>
  <c r="K67" i="42"/>
  <c r="G13" i="4" s="1"/>
  <c r="H53" i="67" s="1"/>
  <c r="L67" i="42"/>
  <c r="H13" i="4" s="1"/>
  <c r="I53" i="67" s="1"/>
  <c r="V190" i="42"/>
  <c r="R6" i="9" s="1"/>
  <c r="U67" i="42"/>
  <c r="Q13" i="4" s="1"/>
  <c r="H67" i="42"/>
  <c r="D13" i="4" s="1"/>
  <c r="AF67" i="42"/>
  <c r="AB13" i="4" s="1"/>
  <c r="AC53" i="67" s="1"/>
  <c r="W67" i="42"/>
  <c r="S13" i="4" s="1"/>
  <c r="AJ67" i="42"/>
  <c r="AF13" i="4" s="1"/>
  <c r="AG53" i="67" s="1"/>
  <c r="O190" i="42"/>
  <c r="K6" i="9" s="1"/>
  <c r="AD67" i="42"/>
  <c r="Z13" i="4" s="1"/>
  <c r="AA53" i="67" s="1"/>
  <c r="S67" i="42"/>
  <c r="O13" i="4" s="1"/>
  <c r="P53" i="67" s="1"/>
  <c r="J67" i="42"/>
  <c r="F13" i="4" s="1"/>
  <c r="Y67" i="42"/>
  <c r="U13" i="4" s="1"/>
  <c r="V53" i="67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C53" i="67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U53" i="67" s="1"/>
  <c r="O67" i="42"/>
  <c r="K13" i="4" s="1"/>
  <c r="L53" i="67" s="1"/>
  <c r="AE67" i="42"/>
  <c r="AA13" i="4" s="1"/>
  <c r="AB53" i="67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R64" i="67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D53" i="67" s="1"/>
  <c r="F93" i="42"/>
  <c r="B13" i="5" s="1"/>
  <c r="N78" i="42"/>
  <c r="J24" i="4" s="1"/>
  <c r="K64" i="67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D52" i="67" s="1"/>
  <c r="F66" i="42"/>
  <c r="B12" i="4" s="1"/>
  <c r="C52" i="67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B2" i="3" s="1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M64" i="67" s="1"/>
  <c r="G78" i="42"/>
  <c r="C24" i="4" s="1"/>
  <c r="F78" i="42"/>
  <c r="B24" i="4" s="1"/>
  <c r="C64" i="67" s="1"/>
  <c r="F215" i="42"/>
  <c r="B5" i="10" s="1"/>
  <c r="G215" i="42"/>
  <c r="C5" i="10" s="1"/>
  <c r="F39" i="42"/>
  <c r="B11" i="3" s="1"/>
  <c r="G39" i="42"/>
  <c r="C11" i="3" s="1"/>
  <c r="G61" i="42"/>
  <c r="C7" i="4" s="1"/>
  <c r="D47" i="67" s="1"/>
  <c r="F61" i="42"/>
  <c r="B7" i="4" s="1"/>
  <c r="C47" i="67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H64" i="67" s="1"/>
  <c r="AF74" i="42"/>
  <c r="AB20" i="4" s="1"/>
  <c r="AC60" i="67" s="1"/>
  <c r="G74" i="42"/>
  <c r="C20" i="4" s="1"/>
  <c r="D60" i="67" s="1"/>
  <c r="F74" i="42"/>
  <c r="B20" i="4" s="1"/>
  <c r="C60" i="67" s="1"/>
  <c r="AE2" i="9"/>
  <c r="F2" i="9"/>
  <c r="J3" i="2"/>
  <c r="Z93" i="42"/>
  <c r="V13" i="5" s="1"/>
  <c r="W93" i="42"/>
  <c r="S13" i="5" s="1"/>
  <c r="H93" i="42"/>
  <c r="D13" i="5" s="1"/>
  <c r="E53" i="67" s="1"/>
  <c r="X93" i="42"/>
  <c r="T13" i="5" s="1"/>
  <c r="J19" i="2"/>
  <c r="V25" i="2"/>
  <c r="J24" i="2"/>
  <c r="J21" i="2"/>
  <c r="J11" i="2"/>
  <c r="M22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AE53" i="67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F53" i="67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B64" i="67" s="1"/>
  <c r="AI78" i="42"/>
  <c r="AE24" i="4" s="1"/>
  <c r="W78" i="42"/>
  <c r="S24" i="4" s="1"/>
  <c r="T64" i="67" s="1"/>
  <c r="Q78" i="42"/>
  <c r="M24" i="4" s="1"/>
  <c r="N64" i="67" s="1"/>
  <c r="H78" i="42"/>
  <c r="D24" i="4" s="1"/>
  <c r="E64" i="67" s="1"/>
  <c r="V78" i="42"/>
  <c r="R24" i="4" s="1"/>
  <c r="S64" i="67" s="1"/>
  <c r="AF78" i="42"/>
  <c r="AB24" i="4" s="1"/>
  <c r="AC64" i="67" s="1"/>
  <c r="M78" i="42"/>
  <c r="I24" i="4" s="1"/>
  <c r="J64" i="67" s="1"/>
  <c r="AJ78" i="42"/>
  <c r="AF24" i="4" s="1"/>
  <c r="AC78" i="42"/>
  <c r="Y24" i="4" s="1"/>
  <c r="Z64" i="67" s="1"/>
  <c r="AB78" i="42"/>
  <c r="X24" i="4" s="1"/>
  <c r="Y64" i="67" s="1"/>
  <c r="Y78" i="42"/>
  <c r="U24" i="4" s="1"/>
  <c r="V64" i="67" s="1"/>
  <c r="AH78" i="42"/>
  <c r="AD24" i="4" s="1"/>
  <c r="AE64" i="67" s="1"/>
  <c r="I78" i="42"/>
  <c r="E24" i="4" s="1"/>
  <c r="F64" i="67" s="1"/>
  <c r="J78" i="42"/>
  <c r="F24" i="4" s="1"/>
  <c r="G64" i="67" s="1"/>
  <c r="R78" i="42"/>
  <c r="N24" i="4" s="1"/>
  <c r="O64" i="67" s="1"/>
  <c r="AA78" i="42"/>
  <c r="W24" i="4" s="1"/>
  <c r="X64" i="67" s="1"/>
  <c r="X78" i="42"/>
  <c r="T24" i="4" s="1"/>
  <c r="U64" i="67" s="1"/>
  <c r="AD78" i="42"/>
  <c r="Z24" i="4" s="1"/>
  <c r="AA64" i="67" s="1"/>
  <c r="L78" i="42"/>
  <c r="H24" i="4" s="1"/>
  <c r="I64" i="67" s="1"/>
  <c r="AG78" i="42"/>
  <c r="AC24" i="4" s="1"/>
  <c r="AD64" i="67" s="1"/>
  <c r="S78" i="42"/>
  <c r="O24" i="4" s="1"/>
  <c r="P64" i="67" s="1"/>
  <c r="F66" i="54"/>
  <c r="K40" i="41"/>
  <c r="F72" i="54"/>
  <c r="E96" i="42" s="1"/>
  <c r="D71" i="54"/>
  <c r="E63" i="42" s="1"/>
  <c r="D70" i="54"/>
  <c r="E59" i="42" s="1"/>
  <c r="P87" i="42"/>
  <c r="L7" i="5" s="1"/>
  <c r="AH92" i="42"/>
  <c r="AD12" i="5" s="1"/>
  <c r="S92" i="42"/>
  <c r="O12" i="5" s="1"/>
  <c r="P52" i="67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G60" i="67" s="1"/>
  <c r="AB74" i="42"/>
  <c r="X20" i="4" s="1"/>
  <c r="Y60" i="67" s="1"/>
  <c r="R74" i="42"/>
  <c r="N20" i="4" s="1"/>
  <c r="O60" i="67" s="1"/>
  <c r="M74" i="42"/>
  <c r="I20" i="4" s="1"/>
  <c r="J60" i="67" s="1"/>
  <c r="AH74" i="42"/>
  <c r="AD20" i="4" s="1"/>
  <c r="AE60" i="67" s="1"/>
  <c r="AC74" i="42"/>
  <c r="Y20" i="4" s="1"/>
  <c r="Z60" i="67" s="1"/>
  <c r="N74" i="42"/>
  <c r="J20" i="4" s="1"/>
  <c r="K60" i="67" s="1"/>
  <c r="P74" i="42"/>
  <c r="L20" i="4" s="1"/>
  <c r="M60" i="67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Q60" i="67" s="1"/>
  <c r="O74" i="42"/>
  <c r="K20" i="4" s="1"/>
  <c r="L60" i="67" s="1"/>
  <c r="AE74" i="42"/>
  <c r="AA20" i="4" s="1"/>
  <c r="AB60" i="67" s="1"/>
  <c r="AA74" i="42"/>
  <c r="W20" i="4" s="1"/>
  <c r="X60" i="67" s="1"/>
  <c r="AE92" i="42"/>
  <c r="AA12" i="5" s="1"/>
  <c r="L92" i="42"/>
  <c r="H12" i="5" s="1"/>
  <c r="I92" i="42"/>
  <c r="E12" i="5" s="1"/>
  <c r="J92" i="42"/>
  <c r="F12" i="5" s="1"/>
  <c r="L74" i="42"/>
  <c r="H20" i="4" s="1"/>
  <c r="I60" i="67" s="1"/>
  <c r="Q74" i="42"/>
  <c r="M20" i="4" s="1"/>
  <c r="N60" i="67" s="1"/>
  <c r="AG74" i="42"/>
  <c r="AC20" i="4" s="1"/>
  <c r="AD60" i="67" s="1"/>
  <c r="V74" i="42"/>
  <c r="R20" i="4" s="1"/>
  <c r="S60" i="67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W60" i="67" s="1"/>
  <c r="K74" i="42"/>
  <c r="G20" i="4" s="1"/>
  <c r="X74" i="42"/>
  <c r="T20" i="4" s="1"/>
  <c r="U60" i="67" s="1"/>
  <c r="N92" i="42"/>
  <c r="J12" i="5" s="1"/>
  <c r="V92" i="42"/>
  <c r="R12" i="5" s="1"/>
  <c r="W92" i="42"/>
  <c r="S12" i="5" s="1"/>
  <c r="AB126" i="42"/>
  <c r="X20" i="6" s="1"/>
  <c r="I74" i="42"/>
  <c r="E20" i="4" s="1"/>
  <c r="F60" i="67" s="1"/>
  <c r="U74" i="42"/>
  <c r="Q20" i="4" s="1"/>
  <c r="R60" i="67" s="1"/>
  <c r="AI74" i="42"/>
  <c r="AE20" i="4" s="1"/>
  <c r="AF60" i="67" s="1"/>
  <c r="H92" i="42"/>
  <c r="D12" i="5" s="1"/>
  <c r="X92" i="42"/>
  <c r="T12" i="5" s="1"/>
  <c r="AG92" i="42"/>
  <c r="AC12" i="5" s="1"/>
  <c r="AJ92" i="42"/>
  <c r="AF12" i="5" s="1"/>
  <c r="J74" i="42"/>
  <c r="F20" i="4" s="1"/>
  <c r="G60" i="67" s="1"/>
  <c r="W74" i="42"/>
  <c r="S20" i="4" s="1"/>
  <c r="T60" i="67" s="1"/>
  <c r="H74" i="42"/>
  <c r="D20" i="4" s="1"/>
  <c r="AD74" i="42"/>
  <c r="Z20" i="4" s="1"/>
  <c r="AA60" i="67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V60" i="67" s="1"/>
  <c r="S74" i="42"/>
  <c r="O20" i="4" s="1"/>
  <c r="P60" i="67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T53" i="67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Q64" i="67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I47" i="67" s="1"/>
  <c r="AG61" i="42"/>
  <c r="AC7" i="4" s="1"/>
  <c r="AD47" i="67" s="1"/>
  <c r="AE61" i="42"/>
  <c r="AA7" i="4" s="1"/>
  <c r="AB47" i="67" s="1"/>
  <c r="AC61" i="42"/>
  <c r="Y7" i="4" s="1"/>
  <c r="Z47" i="67" s="1"/>
  <c r="AH61" i="42"/>
  <c r="AD7" i="4" s="1"/>
  <c r="AE47" i="67" s="1"/>
  <c r="Y61" i="42"/>
  <c r="U7" i="4" s="1"/>
  <c r="V47" i="67" s="1"/>
  <c r="W61" i="42"/>
  <c r="S7" i="4" s="1"/>
  <c r="T47" i="67" s="1"/>
  <c r="U61" i="42"/>
  <c r="Q7" i="4" s="1"/>
  <c r="R47" i="67" s="1"/>
  <c r="Z61" i="42"/>
  <c r="V7" i="4" s="1"/>
  <c r="W47" i="67" s="1"/>
  <c r="Q61" i="42"/>
  <c r="M7" i="4" s="1"/>
  <c r="N47" i="67" s="1"/>
  <c r="O61" i="42"/>
  <c r="K7" i="4" s="1"/>
  <c r="M61" i="42"/>
  <c r="I7" i="4" s="1"/>
  <c r="R61" i="42"/>
  <c r="N7" i="4" s="1"/>
  <c r="O47" i="67" s="1"/>
  <c r="I61" i="42"/>
  <c r="E7" i="4" s="1"/>
  <c r="F47" i="67" s="1"/>
  <c r="J61" i="42"/>
  <c r="F7" i="4" s="1"/>
  <c r="G47" i="67" s="1"/>
  <c r="AF61" i="42"/>
  <c r="AB7" i="4" s="1"/>
  <c r="AC47" i="67" s="1"/>
  <c r="AD61" i="42"/>
  <c r="Z7" i="4" s="1"/>
  <c r="AA47" i="67" s="1"/>
  <c r="AI61" i="42"/>
  <c r="AE7" i="4" s="1"/>
  <c r="AF47" i="67" s="1"/>
  <c r="X61" i="42"/>
  <c r="T7" i="4" s="1"/>
  <c r="U47" i="67" s="1"/>
  <c r="V61" i="42"/>
  <c r="R7" i="4" s="1"/>
  <c r="S47" i="67" s="1"/>
  <c r="AA61" i="42"/>
  <c r="W7" i="4" s="1"/>
  <c r="X47" i="67" s="1"/>
  <c r="P61" i="42"/>
  <c r="L7" i="4" s="1"/>
  <c r="M47" i="67" s="1"/>
  <c r="N61" i="42"/>
  <c r="J7" i="4" s="1"/>
  <c r="K47" i="67" s="1"/>
  <c r="S61" i="42"/>
  <c r="O7" i="4" s="1"/>
  <c r="P47" i="67" s="1"/>
  <c r="AB61" i="42"/>
  <c r="X7" i="4" s="1"/>
  <c r="Y47" i="67" s="1"/>
  <c r="H61" i="42"/>
  <c r="D7" i="4" s="1"/>
  <c r="E47" i="67" s="1"/>
  <c r="K61" i="42"/>
  <c r="G7" i="4" s="1"/>
  <c r="H47" i="67" s="1"/>
  <c r="AJ61" i="42"/>
  <c r="AF7" i="4" s="1"/>
  <c r="AG47" i="67" s="1"/>
  <c r="T61" i="42"/>
  <c r="P7" i="4" s="1"/>
  <c r="Q47" i="67" s="1"/>
  <c r="C40" i="41"/>
  <c r="AB66" i="42"/>
  <c r="X12" i="4" s="1"/>
  <c r="L66" i="42"/>
  <c r="H12" i="4" s="1"/>
  <c r="I52" i="67" s="1"/>
  <c r="H66" i="42"/>
  <c r="D12" i="4" s="1"/>
  <c r="E52" i="67" s="1"/>
  <c r="K66" i="42"/>
  <c r="G12" i="4" s="1"/>
  <c r="H52" i="67" s="1"/>
  <c r="AG66" i="42"/>
  <c r="AC12" i="4" s="1"/>
  <c r="AD52" i="67" s="1"/>
  <c r="AE66" i="42"/>
  <c r="AA12" i="4" s="1"/>
  <c r="AC66" i="42"/>
  <c r="Y12" i="4" s="1"/>
  <c r="Z52" i="67" s="1"/>
  <c r="AH66" i="42"/>
  <c r="AD12" i="4" s="1"/>
  <c r="AE52" i="67" s="1"/>
  <c r="T66" i="42"/>
  <c r="P12" i="4" s="1"/>
  <c r="Q52" i="67" s="1"/>
  <c r="Y66" i="42"/>
  <c r="U12" i="4" s="1"/>
  <c r="V52" i="67" s="1"/>
  <c r="W66" i="42"/>
  <c r="S12" i="4" s="1"/>
  <c r="T52" i="67" s="1"/>
  <c r="U66" i="42"/>
  <c r="Q12" i="4" s="1"/>
  <c r="R52" i="67" s="1"/>
  <c r="Z66" i="42"/>
  <c r="V12" i="4" s="1"/>
  <c r="W52" i="67" s="1"/>
  <c r="Q66" i="42"/>
  <c r="M12" i="4" s="1"/>
  <c r="N52" i="67" s="1"/>
  <c r="O66" i="42"/>
  <c r="K12" i="4" s="1"/>
  <c r="L52" i="67" s="1"/>
  <c r="M66" i="42"/>
  <c r="I12" i="4" s="1"/>
  <c r="J52" i="67" s="1"/>
  <c r="R66" i="42"/>
  <c r="N12" i="4" s="1"/>
  <c r="O52" i="67" s="1"/>
  <c r="AF66" i="42"/>
  <c r="AB12" i="4" s="1"/>
  <c r="AC52" i="67" s="1"/>
  <c r="AD66" i="42"/>
  <c r="Z12" i="4" s="1"/>
  <c r="AA52" i="67" s="1"/>
  <c r="AI66" i="42"/>
  <c r="AE12" i="4" s="1"/>
  <c r="AF52" i="67" s="1"/>
  <c r="X66" i="42"/>
  <c r="T12" i="4" s="1"/>
  <c r="U52" i="67" s="1"/>
  <c r="V66" i="42"/>
  <c r="R12" i="4" s="1"/>
  <c r="S52" i="67" s="1"/>
  <c r="AA66" i="42"/>
  <c r="W12" i="4" s="1"/>
  <c r="X52" i="67" s="1"/>
  <c r="S66" i="42"/>
  <c r="O12" i="4" s="1"/>
  <c r="P66" i="42"/>
  <c r="L12" i="4" s="1"/>
  <c r="M52" i="67" s="1"/>
  <c r="J66" i="42"/>
  <c r="F12" i="4" s="1"/>
  <c r="G52" i="67" s="1"/>
  <c r="I66" i="42"/>
  <c r="E12" i="4" s="1"/>
  <c r="F52" i="67" s="1"/>
  <c r="N66" i="42"/>
  <c r="J12" i="4" s="1"/>
  <c r="K52" i="67" s="1"/>
  <c r="AJ66" i="42"/>
  <c r="AF12" i="4" s="1"/>
  <c r="AG52" i="67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L47" i="67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F29" i="4"/>
  <c r="D64" i="67" l="1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G129" i="42"/>
  <c r="C23" i="6" s="1"/>
  <c r="I129" i="42"/>
  <c r="E23" i="6" s="1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M107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B19" i="4" s="1"/>
  <c r="G73" i="42"/>
  <c r="C19" i="4" s="1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D63" i="67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V99" i="42"/>
  <c r="R19" i="5" s="1"/>
  <c r="F99" i="42"/>
  <c r="B19" i="5" s="1"/>
  <c r="G99" i="42"/>
  <c r="C19" i="5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C16" i="4" s="1"/>
  <c r="F70" i="42"/>
  <c r="B16" i="4" s="1"/>
  <c r="AF2" i="10"/>
  <c r="D2" i="10"/>
  <c r="F2" i="10"/>
  <c r="Z2" i="3"/>
  <c r="AB2" i="3"/>
  <c r="AD2" i="3"/>
  <c r="AF2" i="3"/>
  <c r="G89" i="42"/>
  <c r="C9" i="5" s="1"/>
  <c r="F89" i="42"/>
  <c r="B9" i="5" s="1"/>
  <c r="M3" i="2"/>
  <c r="M21" i="2"/>
  <c r="P23" i="2"/>
  <c r="M24" i="2"/>
  <c r="P22" i="2"/>
  <c r="Y25" i="2"/>
  <c r="M11" i="2"/>
  <c r="M19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AI99" i="42"/>
  <c r="AE19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E99" i="42"/>
  <c r="AA19" i="5" s="1"/>
  <c r="AD96" i="42"/>
  <c r="Z16" i="5" s="1"/>
  <c r="AA96" i="42"/>
  <c r="W16" i="5" s="1"/>
  <c r="N96" i="42"/>
  <c r="J16" i="5" s="1"/>
  <c r="AG99" i="42"/>
  <c r="AC19" i="5" s="1"/>
  <c r="AJ99" i="42"/>
  <c r="AF19" i="5" s="1"/>
  <c r="S99" i="42"/>
  <c r="O19" i="5" s="1"/>
  <c r="AF96" i="42"/>
  <c r="AB16" i="5" s="1"/>
  <c r="AH96" i="42"/>
  <c r="AD16" i="5" s="1"/>
  <c r="AE96" i="42"/>
  <c r="AA16" i="5" s="1"/>
  <c r="N99" i="42"/>
  <c r="J19" i="5" s="1"/>
  <c r="I99" i="42"/>
  <c r="E19" i="5" s="1"/>
  <c r="X99" i="42"/>
  <c r="T19" i="5" s="1"/>
  <c r="L96" i="42"/>
  <c r="H16" i="5" s="1"/>
  <c r="V96" i="42"/>
  <c r="R16" i="5" s="1"/>
  <c r="W99" i="42"/>
  <c r="S19" i="5" s="1"/>
  <c r="R99" i="42"/>
  <c r="N19" i="5" s="1"/>
  <c r="Z99" i="42"/>
  <c r="V19" i="5" s="1"/>
  <c r="L99" i="42"/>
  <c r="H19" i="5" s="1"/>
  <c r="P99" i="42"/>
  <c r="L19" i="5" s="1"/>
  <c r="AD99" i="42"/>
  <c r="Z19" i="5" s="1"/>
  <c r="M99" i="42"/>
  <c r="I19" i="5" s="1"/>
  <c r="K99" i="42"/>
  <c r="G19" i="5" s="1"/>
  <c r="AB99" i="42"/>
  <c r="X19" i="5" s="1"/>
  <c r="AF99" i="42"/>
  <c r="AB19" i="5" s="1"/>
  <c r="K96" i="42"/>
  <c r="G16" i="5" s="1"/>
  <c r="Y96" i="42"/>
  <c r="U16" i="5" s="1"/>
  <c r="S96" i="42"/>
  <c r="O16" i="5" s="1"/>
  <c r="Y99" i="42"/>
  <c r="U19" i="5" s="1"/>
  <c r="O99" i="42"/>
  <c r="K19" i="5" s="1"/>
  <c r="J99" i="42"/>
  <c r="F19" i="5" s="1"/>
  <c r="AI96" i="42"/>
  <c r="AE16" i="5" s="1"/>
  <c r="M96" i="42"/>
  <c r="I16" i="5" s="1"/>
  <c r="H96" i="42"/>
  <c r="D16" i="5" s="1"/>
  <c r="T99" i="42"/>
  <c r="P19" i="5" s="1"/>
  <c r="Q99" i="42"/>
  <c r="M19" i="5" s="1"/>
  <c r="H99" i="42"/>
  <c r="D19" i="5" s="1"/>
  <c r="AA99" i="42"/>
  <c r="W19" i="5" s="1"/>
  <c r="I58" i="54"/>
  <c r="AH99" i="42"/>
  <c r="AD19" i="5" s="1"/>
  <c r="U99" i="42"/>
  <c r="Q19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F63" i="67" s="1"/>
  <c r="J77" i="42"/>
  <c r="F23" i="4" s="1"/>
  <c r="U63" i="42"/>
  <c r="Q9" i="4" s="1"/>
  <c r="W63" i="42"/>
  <c r="S9" i="4" s="1"/>
  <c r="Y63" i="42"/>
  <c r="U9" i="4" s="1"/>
  <c r="V49" i="67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63" i="67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F51" i="67" s="1"/>
  <c r="L59" i="42"/>
  <c r="H5" i="4" s="1"/>
  <c r="K59" i="42"/>
  <c r="G5" i="4" s="1"/>
  <c r="H59" i="42"/>
  <c r="D5" i="4" s="1"/>
  <c r="O65" i="42"/>
  <c r="K11" i="4" s="1"/>
  <c r="N59" i="42"/>
  <c r="J5" i="4" s="1"/>
  <c r="K45" i="67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J106" i="68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K65" i="67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F65" i="67" s="1"/>
  <c r="AG53" i="42"/>
  <c r="AC25" i="3" s="1"/>
  <c r="AD65" i="67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M65" i="67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G59" i="67" s="1"/>
  <c r="AB47" i="42"/>
  <c r="X19" i="3" s="1"/>
  <c r="Y59" i="67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W59" i="67" s="1"/>
  <c r="R47" i="42"/>
  <c r="N19" i="3" s="1"/>
  <c r="J47" i="42"/>
  <c r="F19" i="3" s="1"/>
  <c r="G59" i="67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AC16" i="4" s="1"/>
  <c r="Y70" i="42"/>
  <c r="U16" i="4" s="1"/>
  <c r="V56" i="67" s="1"/>
  <c r="Q70" i="42"/>
  <c r="M16" i="4" s="1"/>
  <c r="I70" i="42"/>
  <c r="E16" i="4" s="1"/>
  <c r="AF70" i="42"/>
  <c r="AB16" i="4" s="1"/>
  <c r="X70" i="42"/>
  <c r="T16" i="4" s="1"/>
  <c r="P70" i="42"/>
  <c r="L16" i="4" s="1"/>
  <c r="H70" i="42"/>
  <c r="D16" i="4" s="1"/>
  <c r="AE70" i="42"/>
  <c r="AA16" i="4" s="1"/>
  <c r="W70" i="42"/>
  <c r="S16" i="4" s="1"/>
  <c r="O70" i="42"/>
  <c r="K16" i="4" s="1"/>
  <c r="AD70" i="42"/>
  <c r="Z16" i="4" s="1"/>
  <c r="V70" i="42"/>
  <c r="R16" i="4" s="1"/>
  <c r="N70" i="42"/>
  <c r="J16" i="4" s="1"/>
  <c r="AC70" i="42"/>
  <c r="Y16" i="4" s="1"/>
  <c r="U70" i="42"/>
  <c r="Q16" i="4" s="1"/>
  <c r="M70" i="42"/>
  <c r="I16" i="4" s="1"/>
  <c r="AI70" i="42"/>
  <c r="AE16" i="4" s="1"/>
  <c r="AA70" i="42"/>
  <c r="W16" i="4" s="1"/>
  <c r="S70" i="42"/>
  <c r="O16" i="4" s="1"/>
  <c r="K70" i="42"/>
  <c r="G16" i="4" s="1"/>
  <c r="AH70" i="42"/>
  <c r="AD16" i="4" s="1"/>
  <c r="Z70" i="42"/>
  <c r="V16" i="4" s="1"/>
  <c r="R70" i="42"/>
  <c r="N16" i="4" s="1"/>
  <c r="J70" i="42"/>
  <c r="F16" i="4" s="1"/>
  <c r="AJ70" i="42"/>
  <c r="AF16" i="4" s="1"/>
  <c r="AB70" i="42"/>
  <c r="X16" i="4" s="1"/>
  <c r="T70" i="42"/>
  <c r="P16" i="4" s="1"/>
  <c r="L70" i="42"/>
  <c r="H16" i="4" s="1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AC19" i="4" s="1"/>
  <c r="Y73" i="42"/>
  <c r="U19" i="4" s="1"/>
  <c r="Q73" i="42"/>
  <c r="M19" i="4" s="1"/>
  <c r="I73" i="42"/>
  <c r="E19" i="4" s="1"/>
  <c r="AF73" i="42"/>
  <c r="AB19" i="4" s="1"/>
  <c r="X73" i="42"/>
  <c r="T19" i="4" s="1"/>
  <c r="P73" i="42"/>
  <c r="L19" i="4" s="1"/>
  <c r="H73" i="42"/>
  <c r="D19" i="4" s="1"/>
  <c r="AE73" i="42"/>
  <c r="AA19" i="4" s="1"/>
  <c r="W73" i="42"/>
  <c r="S19" i="4" s="1"/>
  <c r="O73" i="42"/>
  <c r="K19" i="4" s="1"/>
  <c r="AD73" i="42"/>
  <c r="Z19" i="4" s="1"/>
  <c r="V73" i="42"/>
  <c r="R19" i="4" s="1"/>
  <c r="N73" i="42"/>
  <c r="J19" i="4" s="1"/>
  <c r="AC73" i="42"/>
  <c r="Y19" i="4" s="1"/>
  <c r="U73" i="42"/>
  <c r="Q19" i="4" s="1"/>
  <c r="M73" i="42"/>
  <c r="I19" i="4" s="1"/>
  <c r="AI73" i="42"/>
  <c r="AE19" i="4" s="1"/>
  <c r="AA73" i="42"/>
  <c r="W19" i="4" s="1"/>
  <c r="S73" i="42"/>
  <c r="O19" i="4" s="1"/>
  <c r="K73" i="42"/>
  <c r="G19" i="4" s="1"/>
  <c r="AH73" i="42"/>
  <c r="AD19" i="4" s="1"/>
  <c r="Z73" i="42"/>
  <c r="V19" i="4" s="1"/>
  <c r="R73" i="42"/>
  <c r="N19" i="4" s="1"/>
  <c r="J73" i="42"/>
  <c r="F19" i="4" s="1"/>
  <c r="AJ73" i="42"/>
  <c r="AF19" i="4" s="1"/>
  <c r="AB73" i="42"/>
  <c r="X19" i="4" s="1"/>
  <c r="T73" i="42"/>
  <c r="P19" i="4" s="1"/>
  <c r="L73" i="42"/>
  <c r="H19" i="4" s="1"/>
  <c r="G64" i="54"/>
  <c r="E34" i="42" s="1"/>
  <c r="U49" i="67" l="1"/>
  <c r="J51" i="67"/>
  <c r="L63" i="67"/>
  <c r="AG49" i="67"/>
  <c r="H51" i="67"/>
  <c r="AG51" i="67"/>
  <c r="J63" i="67"/>
  <c r="R56" i="67"/>
  <c r="Y49" i="67"/>
  <c r="M63" i="67"/>
  <c r="M56" i="67"/>
  <c r="AC49" i="67"/>
  <c r="U56" i="67"/>
  <c r="E45" i="67"/>
  <c r="N45" i="67"/>
  <c r="W63" i="67"/>
  <c r="C51" i="67"/>
  <c r="P49" i="67"/>
  <c r="L45" i="67"/>
  <c r="AG63" i="67"/>
  <c r="Q63" i="67"/>
  <c r="AB63" i="67"/>
  <c r="S56" i="67"/>
  <c r="Q56" i="67"/>
  <c r="E63" i="67"/>
  <c r="AC59" i="67"/>
  <c r="F59" i="67"/>
  <c r="L59" i="67"/>
  <c r="N59" i="67"/>
  <c r="P59" i="67"/>
  <c r="R59" i="67"/>
  <c r="AG65" i="67"/>
  <c r="Z65" i="67"/>
  <c r="AE65" i="67"/>
  <c r="L65" i="67"/>
  <c r="S59" i="67"/>
  <c r="H59" i="67"/>
  <c r="T59" i="67"/>
  <c r="V59" i="67"/>
  <c r="X59" i="67"/>
  <c r="Z59" i="67"/>
  <c r="I65" i="67"/>
  <c r="O65" i="67"/>
  <c r="H65" i="67"/>
  <c r="T65" i="67"/>
  <c r="D59" i="67"/>
  <c r="C65" i="67"/>
  <c r="AB59" i="67"/>
  <c r="AD59" i="67"/>
  <c r="AF59" i="67"/>
  <c r="V65" i="67"/>
  <c r="AC65" i="67"/>
  <c r="P65" i="67"/>
  <c r="AB65" i="67"/>
  <c r="C59" i="67"/>
  <c r="D65" i="67"/>
  <c r="J65" i="67"/>
  <c r="X65" i="67"/>
  <c r="E59" i="67"/>
  <c r="I59" i="67"/>
  <c r="E65" i="67"/>
  <c r="M59" i="67"/>
  <c r="O59" i="67"/>
  <c r="Q59" i="67"/>
  <c r="W65" i="67"/>
  <c r="Q65" i="67"/>
  <c r="AF65" i="67"/>
  <c r="K59" i="67"/>
  <c r="U59" i="67"/>
  <c r="G65" i="67"/>
  <c r="Y65" i="67"/>
  <c r="S65" i="67"/>
  <c r="AE59" i="67"/>
  <c r="AA59" i="67"/>
  <c r="J59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AB115" i="42"/>
  <c r="X9" i="6" s="1"/>
  <c r="H115" i="42"/>
  <c r="D9" i="6" s="1"/>
  <c r="E49" i="67" s="1"/>
  <c r="Q115" i="42"/>
  <c r="M9" i="6" s="1"/>
  <c r="N49" i="67" s="1"/>
  <c r="AJ115" i="42"/>
  <c r="AF9" i="6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V115" i="42"/>
  <c r="R9" i="6" s="1"/>
  <c r="S49" i="67" s="1"/>
  <c r="X115" i="42"/>
  <c r="T9" i="6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51" i="67" s="1"/>
  <c r="Z117" i="42"/>
  <c r="V11" i="6" s="1"/>
  <c r="W51" i="67" s="1"/>
  <c r="AJ117" i="42"/>
  <c r="AF11" i="6" s="1"/>
  <c r="Y117" i="42"/>
  <c r="U11" i="6" s="1"/>
  <c r="V51" i="67" s="1"/>
  <c r="W117" i="42"/>
  <c r="S11" i="6" s="1"/>
  <c r="T51" i="67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AF117" i="42"/>
  <c r="AB11" i="6" s="1"/>
  <c r="AC51" i="67" s="1"/>
  <c r="H117" i="42"/>
  <c r="D11" i="6" s="1"/>
  <c r="E51" i="67" s="1"/>
  <c r="AI117" i="42"/>
  <c r="AE11" i="6" s="1"/>
  <c r="AF51" i="67" s="1"/>
  <c r="V117" i="42"/>
  <c r="R11" i="6" s="1"/>
  <c r="S51" i="67" s="1"/>
  <c r="F117" i="42"/>
  <c r="B11" i="6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AB117" i="42"/>
  <c r="X11" i="6" s="1"/>
  <c r="Y51" i="67" s="1"/>
  <c r="T117" i="42"/>
  <c r="P11" i="6" s="1"/>
  <c r="Q51" i="67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K106" i="68"/>
  <c r="AJ129" i="42"/>
  <c r="AF23" i="6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Z63" i="67" s="1"/>
  <c r="G122" i="42"/>
  <c r="C16" i="6" s="1"/>
  <c r="D56" i="67" s="1"/>
  <c r="J122" i="42"/>
  <c r="F16" i="6" s="1"/>
  <c r="G56" i="67" s="1"/>
  <c r="W115" i="42"/>
  <c r="S9" i="6" s="1"/>
  <c r="T49" i="67" s="1"/>
  <c r="AG111" i="42"/>
  <c r="AC5" i="6" s="1"/>
  <c r="AD45" i="67" s="1"/>
  <c r="Q111" i="42"/>
  <c r="M5" i="6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V122" i="42"/>
  <c r="R16" i="6" s="1"/>
  <c r="P122" i="42"/>
  <c r="L16" i="6" s="1"/>
  <c r="I122" i="42"/>
  <c r="E16" i="6" s="1"/>
  <c r="F56" i="67" s="1"/>
  <c r="AD122" i="42"/>
  <c r="Z16" i="6" s="1"/>
  <c r="AA56" i="67" s="1"/>
  <c r="O129" i="42"/>
  <c r="K23" i="6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Z56" i="67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G56" i="67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AG122" i="42"/>
  <c r="AC16" i="6" s="1"/>
  <c r="AD56" i="67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X129" i="42"/>
  <c r="T23" i="6" s="1"/>
  <c r="U63" i="67" s="1"/>
  <c r="N122" i="42"/>
  <c r="J16" i="6" s="1"/>
  <c r="K56" i="67" s="1"/>
  <c r="AI129" i="42"/>
  <c r="AE23" i="6" s="1"/>
  <c r="AF63" i="67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F122" i="42"/>
  <c r="B16" i="6" s="1"/>
  <c r="C56" i="67" s="1"/>
  <c r="AF129" i="42"/>
  <c r="AB23" i="6" s="1"/>
  <c r="AC63" i="67" s="1"/>
  <c r="W122" i="42"/>
  <c r="S16" i="6" s="1"/>
  <c r="T56" i="67" s="1"/>
  <c r="AI122" i="42"/>
  <c r="AE16" i="6" s="1"/>
  <c r="AF56" i="67" s="1"/>
  <c r="Q129" i="42"/>
  <c r="M23" i="6" s="1"/>
  <c r="N63" i="67" s="1"/>
  <c r="W129" i="42"/>
  <c r="S23" i="6" s="1"/>
  <c r="T63" i="67" s="1"/>
  <c r="H122" i="42"/>
  <c r="D16" i="6" s="1"/>
  <c r="E56" i="67" s="1"/>
  <c r="H129" i="42"/>
  <c r="D23" i="6" s="1"/>
  <c r="Q122" i="42"/>
  <c r="M16" i="6" s="1"/>
  <c r="N56" i="67" s="1"/>
  <c r="R122" i="42"/>
  <c r="N16" i="6" s="1"/>
  <c r="O56" i="67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J107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11" i="67"/>
  <c r="P3" i="2"/>
  <c r="S22" i="2"/>
  <c r="P24" i="2"/>
  <c r="P19" i="2"/>
  <c r="S23" i="2"/>
  <c r="P11" i="2"/>
  <c r="AE25" i="2"/>
  <c r="AB25" i="2"/>
  <c r="P21" i="2"/>
  <c r="D63" i="54"/>
  <c r="E64" i="42" s="1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L11" i="67" l="1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V23" i="2"/>
  <c r="S11" i="2"/>
  <c r="S21" i="2"/>
  <c r="S19" i="2"/>
  <c r="S24" i="2"/>
  <c r="V22" i="2"/>
  <c r="H110" i="68" l="1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Z50" i="67" s="1"/>
  <c r="K64" i="42"/>
  <c r="G10" i="4" s="1"/>
  <c r="H50" i="67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U50" i="67" s="1"/>
  <c r="I64" i="42"/>
  <c r="E10" i="4" s="1"/>
  <c r="AH64" i="42"/>
  <c r="AD10" i="4" s="1"/>
  <c r="AE50" i="67" s="1"/>
  <c r="C7" i="67"/>
  <c r="H64" i="42"/>
  <c r="D10" i="4" s="1"/>
  <c r="E50" i="67" s="1"/>
  <c r="AI116" i="42"/>
  <c r="AG7" i="67" s="1"/>
  <c r="M116" i="42"/>
  <c r="I10" i="6" s="1"/>
  <c r="AH116" i="42"/>
  <c r="AD10" i="6" s="1"/>
  <c r="V116" i="42"/>
  <c r="T7" i="67" s="1"/>
  <c r="M64" i="42"/>
  <c r="I10" i="4" s="1"/>
  <c r="J50" i="67" s="1"/>
  <c r="U64" i="42"/>
  <c r="Q10" i="4" s="1"/>
  <c r="R50" i="67" s="1"/>
  <c r="AE64" i="42"/>
  <c r="AA10" i="4" s="1"/>
  <c r="AB50" i="67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K50" i="67" s="1"/>
  <c r="AB64" i="42"/>
  <c r="X10" i="4" s="1"/>
  <c r="AF64" i="42"/>
  <c r="AB10" i="4" s="1"/>
  <c r="AC50" i="67" s="1"/>
  <c r="AD64" i="42"/>
  <c r="Z10" i="4" s="1"/>
  <c r="AA50" i="67" s="1"/>
  <c r="K6" i="67"/>
  <c r="L6" i="67"/>
  <c r="S64" i="42"/>
  <c r="O10" i="4" s="1"/>
  <c r="P50" i="67" s="1"/>
  <c r="P64" i="42"/>
  <c r="L10" i="4" s="1"/>
  <c r="M50" i="67" s="1"/>
  <c r="AJ64" i="42"/>
  <c r="AF10" i="4" s="1"/>
  <c r="V64" i="42"/>
  <c r="R10" i="4" s="1"/>
  <c r="J64" i="42"/>
  <c r="F10" i="4" s="1"/>
  <c r="G50" i="67" s="1"/>
  <c r="R64" i="42"/>
  <c r="N10" i="4" s="1"/>
  <c r="O64" i="42"/>
  <c r="K10" i="4" s="1"/>
  <c r="L50" i="67" s="1"/>
  <c r="AI64" i="42"/>
  <c r="AE10" i="4" s="1"/>
  <c r="Y64" i="42"/>
  <c r="U10" i="4" s="1"/>
  <c r="V50" i="67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V19" i="2"/>
  <c r="V21" i="2"/>
  <c r="V24" i="2"/>
  <c r="V11" i="2"/>
  <c r="Y22" i="2"/>
  <c r="Y23" i="2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Q50" i="67" l="1"/>
  <c r="I50" i="67"/>
  <c r="W50" i="67"/>
  <c r="N50" i="67"/>
  <c r="O50" i="67"/>
  <c r="AD50" i="67"/>
  <c r="C12" i="67"/>
  <c r="V7" i="67"/>
  <c r="I5" i="67"/>
  <c r="AF10" i="6"/>
  <c r="AG50" i="67" s="1"/>
  <c r="C13" i="67"/>
  <c r="U5" i="67"/>
  <c r="P10" i="6"/>
  <c r="L5" i="67"/>
  <c r="L7" i="67"/>
  <c r="N10" i="6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Y11" i="2"/>
  <c r="Y24" i="2"/>
  <c r="AE22" i="2"/>
  <c r="AB22" i="2"/>
  <c r="Y21" i="2"/>
  <c r="AE23" i="2"/>
  <c r="AB23" i="2"/>
  <c r="Y19" i="2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C50" i="67" l="1"/>
  <c r="AE3" i="2"/>
  <c r="AB3" i="2"/>
  <c r="AE21" i="2"/>
  <c r="AB21" i="2"/>
  <c r="AE24" i="2"/>
  <c r="AB24" i="2"/>
  <c r="AE19" i="2"/>
  <c r="AB19" i="2"/>
  <c r="AE11" i="2"/>
  <c r="AB1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<sst xmlns="http://schemas.openxmlformats.org/spreadsheetml/2006/main" count="17877" uniqueCount="1593">
  <si>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</si>
  <si>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</si>
  <si>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</si>
  <si>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</si>
  <si>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</si>
  <si>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</si>
  <si>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</si>
  <si>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</si>
  <si>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</si>
  <si>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</si>
  <si>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</si>
  <si>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</si>
  <si>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</si>
  <si>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</si>
  <si>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</si>
  <si>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</si>
  <si>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</si>
  <si>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</si>
  <si>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</si>
  <si>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</si>
  <si>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</si>
  <si>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</si>
  <si>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</si>
  <si>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</si>
  <si>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</si>
  <si>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</si>
  <si>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</si>
  <si>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</si>
  <si>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</si>
  <si>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</si>
  <si>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</si>
  <si>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</si>
  <si>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</si>
  <si>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</si>
  <si>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</si>
  <si>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</si>
  <si>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</si>
  <si>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</si>
  <si>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</si>
  <si>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</si>
  <si>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</si>
  <si>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</si>
  <si>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</si>
  <si>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</si>
  <si>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</si>
  <si>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</si>
  <si>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</si>
  <si>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</si>
  <si>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</si>
  <si>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</si>
  <si>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</si>
  <si>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</si>
  <si>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</si>
  <si>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</si>
  <si>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</si>
  <si>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</si>
  <si>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</si>
  <si>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</si>
  <si>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</si>
  <si>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</si>
  <si>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</si>
  <si>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</si>
  <si>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</si>
  <si>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</si>
  <si>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</si>
  <si>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</si>
  <si>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</si>
  <si>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</si>
  <si>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</si>
  <si>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</si>
  <si>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</si>
  <si>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</si>
  <si>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</si>
  <si>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</si>
  <si>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</si>
  <si>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</si>
  <si>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</si>
  <si>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</si>
  <si>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</si>
  <si>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</si>
  <si>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</si>
  <si>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</si>
  <si>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</si>
  <si>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</si>
  <si>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</si>
  <si>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</si>
  <si>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</si>
  <si>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</si>
  <si>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</si>
  <si>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</si>
  <si>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</si>
  <si>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</si>
  <si>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</si>
  <si>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</si>
  <si>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</si>
  <si>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</si>
  <si>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</si>
  <si>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</si>
  <si>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</si>
  <si>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</si>
  <si>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</si>
  <si>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</si>
  <si>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</si>
  <si>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</si>
  <si>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</si>
  <si>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</si>
  <si>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</si>
  <si>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</si>
  <si>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</si>
  <si>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</si>
  <si>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</si>
  <si>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</si>
  <si>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</si>
  <si>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</si>
  <si>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</si>
  <si>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</si>
  <si>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</si>
  <si>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</si>
  <si>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</si>
  <si>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</si>
  <si>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</si>
  <si>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</si>
  <si>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</si>
  <si>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</si>
  <si>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</si>
  <si>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</si>
  <si>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</si>
  <si>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</si>
  <si>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</si>
  <si>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</si>
  <si>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</si>
  <si>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</si>
  <si>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</si>
  <si>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</si>
  <si>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</si>
  <si>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</si>
  <si>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</si>
  <si>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</si>
  <si>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</si>
  <si>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</si>
  <si>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</si>
  <si>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</si>
  <si>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</si>
  <si>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</si>
  <si>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</si>
  <si>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</si>
  <si>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</si>
  <si>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</si>
  <si>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</si>
  <si>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</si>
  <si>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</si>
  <si>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</si>
  <si>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</si>
  <si>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</si>
  <si>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</si>
  <si>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</si>
  <si>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</si>
  <si>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</si>
  <si>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</si>
  <si>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</si>
  <si>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</si>
  <si>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</si>
  <si>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</si>
  <si>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</si>
  <si>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</si>
  <si>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</si>
  <si>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</si>
  <si>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</si>
  <si>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</si>
  <si>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</si>
  <si>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</si>
  <si>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</si>
  <si>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</si>
  <si>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</si>
  <si>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</si>
  <si>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</si>
  <si>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</si>
  <si>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</si>
  <si>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</si>
  <si>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</si>
  <si>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</si>
  <si>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</si>
  <si>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</si>
  <si>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</si>
  <si>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</si>
  <si>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</si>
  <si>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</si>
  <si>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</si>
  <si>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</si>
  <si>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</si>
  <si>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</si>
  <si>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</si>
  <si>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</si>
  <si>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</si>
  <si>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</si>
  <si>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</si>
  <si>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</si>
  <si>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</si>
  <si>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</si>
  <si>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</si>
  <si>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</si>
  <si>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</si>
  <si>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</si>
  <si>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</si>
  <si>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</si>
  <si>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</si>
  <si>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</si>
  <si>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</si>
  <si>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</si>
  <si>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</si>
  <si>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</si>
  <si>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</si>
  <si>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</si>
  <si>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</si>
  <si>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</si>
  <si>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</si>
  <si>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</si>
  <si>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</si>
  <si>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</si>
  <si>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</si>
  <si>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</si>
  <si>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</si>
  <si>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</si>
  <si>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</si>
  <si>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</si>
  <si>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</si>
  <si>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</si>
  <si>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</si>
  <si>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</si>
  <si>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</si>
  <si>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</si>
  <si>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</si>
  <si>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</si>
  <si>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</si>
  <si>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</si>
  <si>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</si>
  <si>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</si>
  <si>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</si>
  <si>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</si>
  <si>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</si>
  <si>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</si>
  <si>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</si>
  <si>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</si>
  <si>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</si>
  <si>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</si>
  <si>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</si>
  <si>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</si>
  <si>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</si>
  <si>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</si>
  <si>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</si>
  <si>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</si>
  <si>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</si>
  <si>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</si>
  <si>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</si>
  <si>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</si>
  <si>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</si>
  <si>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</si>
  <si>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</si>
  <si>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</si>
  <si>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</si>
  <si>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</si>
  <si>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</si>
  <si>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</si>
  <si>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</si>
  <si>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</si>
  <si>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</si>
  <si>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</si>
  <si>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</si>
  <si>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</si>
  <si>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</si>
  <si>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</si>
  <si>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</si>
  <si>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</si>
  <si>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</si>
  <si>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</si>
  <si>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</si>
  <si>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</si>
  <si>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</si>
  <si>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</si>
  <si>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</si>
  <si>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</si>
  <si>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</si>
  <si>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</si>
  <si>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</si>
  <si>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</si>
  <si>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</si>
  <si>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</si>
  <si>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</si>
  <si>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</si>
  <si>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</si>
  <si>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</si>
  <si>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</si>
  <si>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</si>
  <si>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</si>
  <si>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</si>
  <si>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</si>
  <si>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</si>
  <si>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</si>
  <si>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</si>
  <si>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</si>
  <si>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</si>
  <si>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</si>
  <si>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</si>
  <si>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</si>
  <si>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</si>
  <si>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</si>
  <si>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</si>
  <si>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</si>
  <si>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</si>
  <si>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</si>
  <si>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</si>
  <si>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</si>
  <si>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</si>
  <si>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</si>
  <si>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</si>
  <si>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</si>
  <si>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</si>
  <si>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</si>
  <si>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</si>
  <si>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</si>
  <si>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</si>
  <si>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</si>
  <si>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</si>
  <si>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</si>
  <si>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</si>
  <si>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</si>
  <si>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</si>
  <si>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</si>
  <si>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</si>
  <si>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</si>
  <si>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</si>
  <si>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</si>
  <si>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</si>
  <si>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</si>
  <si>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</si>
  <si>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</si>
  <si>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</si>
  <si>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</si>
  <si>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</si>
  <si>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</si>
  <si>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</si>
  <si>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</si>
  <si>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</si>
  <si>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</si>
  <si>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</si>
  <si>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</si>
  <si>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</si>
  <si>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</si>
  <si>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</si>
  <si>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</si>
  <si>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</si>
  <si>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</si>
  <si>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</si>
  <si>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</si>
  <si>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</si>
  <si>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</si>
  <si>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</si>
  <si>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</si>
  <si>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</si>
  <si>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</si>
  <si>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</si>
  <si>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</si>
  <si>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</si>
  <si>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</si>
  <si>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</si>
  <si>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</si>
  <si>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</si>
  <si>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</si>
  <si>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</si>
  <si>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</si>
  <si>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</si>
  <si>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</si>
  <si>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</si>
  <si>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</si>
  <si>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</si>
  <si>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</si>
  <si>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</si>
  <si>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</si>
  <si>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</si>
  <si>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</si>
  <si>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</si>
  <si>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</si>
  <si>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</si>
  <si>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</si>
  <si>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</si>
  <si>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</si>
  <si>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</si>
  <si>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</si>
  <si>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</si>
  <si>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</si>
  <si>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</si>
  <si>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</si>
  <si>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</si>
  <si>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</si>
  <si>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</si>
  <si>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</si>
  <si>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</si>
  <si>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</si>
  <si>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</si>
  <si>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</si>
  <si>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</si>
  <si>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</si>
  <si>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</si>
  <si>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</si>
  <si>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</si>
  <si>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</si>
  <si>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</si>
  <si>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</si>
  <si>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</si>
  <si>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</si>
  <si>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</si>
  <si>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</si>
  <si>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</si>
  <si>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</si>
  <si>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</si>
  <si>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</si>
  <si>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</si>
  <si>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</si>
  <si>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</si>
  <si>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</si>
  <si>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</si>
  <si>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</si>
  <si>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</si>
  <si>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</si>
  <si>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</si>
  <si>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</si>
  <si>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</si>
  <si>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</si>
  <si>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</si>
  <si>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</si>
  <si>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</si>
  <si>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</si>
  <si>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</si>
  <si>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</si>
  <si>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</si>
  <si>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</si>
  <si>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</si>
  <si>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</si>
  <si>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</si>
  <si>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</si>
  <si>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</si>
  <si>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</si>
  <si>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</si>
  <si>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</si>
  <si>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</si>
  <si>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</si>
  <si>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</si>
  <si>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</si>
  <si>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</si>
  <si>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</si>
  <si>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</si>
  <si>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</si>
  <si>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</si>
  <si>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</si>
  <si>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</si>
  <si>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</si>
  <si>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</si>
  <si>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</si>
  <si>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</si>
  <si>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</si>
  <si>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</si>
  <si>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</si>
  <si>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</si>
  <si>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</si>
  <si>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</si>
  <si>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</si>
  <si>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</si>
  <si>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</si>
  <si>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</si>
  <si>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</si>
  <si>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</si>
  <si>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</si>
  <si>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</si>
  <si>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</si>
  <si>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</si>
  <si>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</si>
  <si>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</si>
  <si>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</si>
  <si>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</si>
  <si>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</si>
  <si>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</si>
  <si>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</si>
  <si>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</si>
  <si>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</si>
  <si>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</si>
  <si>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</si>
  <si>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</si>
  <si>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</si>
  <si>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</si>
  <si>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</si>
  <si>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</si>
  <si>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</si>
  <si>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</si>
  <si>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</si>
  <si>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</si>
  <si>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</si>
  <si>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</si>
  <si>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</si>
  <si>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</si>
  <si>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</si>
  <si>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</si>
  <si>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</si>
  <si>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</si>
  <si>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</si>
  <si>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</si>
  <si>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</si>
  <si>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</si>
  <si>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</si>
  <si>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</si>
  <si>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</si>
  <si>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</si>
  <si>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</si>
  <si>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</si>
  <si>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</si>
  <si>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</si>
  <si>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</si>
  <si>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</si>
  <si>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</si>
  <si>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</si>
  <si>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</si>
  <si>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</si>
  <si>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</si>
  <si>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</si>
  <si>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</si>
  <si>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</si>
  <si>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</si>
  <si>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</si>
  <si>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</si>
  <si>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</si>
  <si>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</si>
  <si>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</si>
  <si>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</si>
  <si>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</si>
  <si>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</si>
  <si>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</si>
  <si>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</si>
  <si>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</si>
  <si>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</si>
  <si>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</si>
  <si>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</si>
  <si>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</si>
  <si>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</si>
  <si>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</si>
  <si>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</si>
  <si>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</si>
  <si>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</si>
  <si>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</si>
  <si>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</si>
  <si>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</si>
  <si>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</si>
  <si>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</si>
  <si>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</si>
  <si>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</si>
  <si>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</si>
  <si>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</si>
  <si>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</si>
  <si>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</si>
  <si>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</si>
  <si>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</si>
  <si>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</si>
  <si>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</si>
  <si>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</si>
  <si>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</si>
  <si>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</si>
  <si>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</si>
  <si>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</si>
  <si>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</si>
  <si>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</si>
  <si>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</si>
  <si>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</si>
  <si>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</si>
  <si>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</si>
  <si>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</si>
  <si>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</si>
  <si>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</si>
  <si>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</si>
  <si>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</si>
  <si>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</si>
  <si>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</si>
  <si>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</si>
  <si>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</si>
  <si>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</si>
  <si>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</si>
  <si>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</si>
  <si>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</si>
  <si>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</si>
  <si>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</si>
  <si>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</si>
  <si>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</si>
  <si>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</si>
  <si>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</si>
  <si>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</si>
  <si>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</si>
  <si>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</si>
  <si>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</si>
  <si>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</si>
  <si>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</si>
  <si>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</si>
  <si>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</si>
  <si>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</si>
  <si>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</si>
  <si>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</si>
  <si>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</si>
  <si>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</si>
  <si>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</si>
  <si>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</si>
  <si>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</si>
  <si>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</si>
  <si>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</si>
  <si>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</si>
  <si>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</si>
  <si>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</si>
  <si>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</si>
  <si>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</si>
  <si>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</si>
  <si>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</si>
  <si>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</si>
  <si>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</si>
  <si>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</si>
  <si>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</si>
  <si>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</si>
  <si>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</si>
  <si>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</si>
  <si>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</si>
  <si>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</si>
  <si>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</si>
  <si>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</si>
  <si>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</si>
  <si>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</si>
  <si>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</si>
  <si>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</si>
  <si>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</si>
  <si>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</si>
  <si>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</si>
  <si>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</si>
  <si>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</si>
  <si>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</si>
  <si>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</si>
  <si>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</si>
  <si>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</si>
  <si>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</si>
  <si>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</si>
  <si>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</si>
  <si>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</si>
  <si>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</si>
  <si>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</si>
  <si>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</si>
  <si>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</si>
  <si>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</si>
  <si>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</si>
  <si>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</si>
  <si>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</si>
  <si>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</si>
  <si>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</si>
  <si>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</si>
  <si>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</si>
  <si>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</si>
  <si>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</si>
  <si>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</si>
  <si>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</si>
  <si>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</si>
  <si>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</si>
  <si>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</si>
  <si>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</si>
  <si>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</si>
  <si>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</si>
  <si>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</si>
  <si>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</si>
  <si>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</si>
  <si>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</si>
  <si>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</si>
  <si>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</si>
  <si>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</si>
  <si>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</si>
  <si>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</si>
  <si>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</si>
  <si>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</si>
  <si>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</si>
  <si>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</si>
  <si>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</si>
  <si>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</si>
  <si>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</si>
  <si>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</si>
  <si>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</si>
  <si>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</si>
  <si>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</si>
  <si>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</si>
  <si>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</si>
  <si>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</si>
  <si>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</si>
  <si>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</si>
  <si>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</si>
  <si>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</si>
  <si>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</si>
  <si>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</si>
  <si>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</si>
  <si>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</si>
  <si>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</si>
  <si>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</si>
  <si>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</si>
  <si>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</si>
  <si>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</si>
  <si>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</si>
  <si>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</si>
  <si>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</si>
  <si>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</si>
  <si>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</si>
  <si>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</si>
  <si>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</si>
  <si>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</si>
  <si>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</si>
  <si>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</si>
  <si>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</si>
  <si>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</si>
  <si>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</si>
  <si>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</si>
  <si>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</si>
  <si>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</si>
  <si>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</si>
  <si>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</si>
  <si>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</si>
  <si>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</si>
  <si>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</si>
  <si>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</si>
  <si>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</si>
  <si>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</si>
  <si>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</si>
  <si>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</si>
  <si>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</si>
  <si>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</si>
  <si>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</si>
  <si>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</si>
  <si>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</si>
  <si>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</si>
  <si>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</si>
  <si>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</si>
  <si>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</si>
  <si>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</si>
  <si>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</si>
  <si>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</si>
  <si>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</si>
  <si>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</si>
  <si>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</si>
  <si>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</si>
  <si>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</si>
  <si>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</si>
  <si>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</si>
  <si>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</si>
  <si>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</si>
  <si>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</si>
  <si>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</si>
  <si>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</si>
  <si>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</si>
  <si>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</si>
  <si>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</si>
  <si>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</si>
  <si>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</si>
  <si>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</si>
  <si>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</si>
  <si>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</si>
  <si>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</si>
  <si>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</si>
  <si>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</si>
  <si>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</si>
  <si>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</si>
  <si>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</si>
  <si>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</si>
  <si>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</si>
  <si>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</si>
  <si>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</si>
  <si>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</si>
  <si>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</si>
  <si>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</si>
  <si>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</si>
  <si>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</si>
  <si>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</si>
  <si>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</si>
  <si>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</si>
  <si>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</si>
  <si>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</si>
  <si>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</si>
  <si>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</si>
  <si>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</si>
  <si>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</si>
  <si>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</si>
  <si>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</si>
  <si>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</si>
  <si>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</si>
  <si>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</si>
  <si>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</si>
  <si>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</si>
  <si>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</si>
  <si>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</si>
  <si>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</si>
  <si>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</si>
  <si>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</si>
  <si>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</si>
  <si>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</si>
  <si>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</si>
  <si>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</si>
  <si>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</si>
  <si>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</si>
  <si>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</si>
  <si>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</si>
  <si>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</si>
  <si>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</si>
  <si>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</si>
  <si>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</si>
  <si>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</si>
  <si>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</si>
  <si>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</si>
  <si>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</si>
  <si>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</si>
  <si>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</si>
  <si>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</si>
  <si>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</si>
  <si>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</si>
  <si>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</si>
  <si>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</si>
  <si>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</si>
  <si>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</si>
  <si>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</si>
  <si>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</si>
  <si>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</si>
  <si>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</si>
  <si>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</si>
  <si>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</si>
  <si>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</si>
  <si>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</si>
  <si>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</si>
  <si>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</si>
  <si>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</si>
  <si>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</si>
  <si>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</si>
  <si>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</si>
  <si>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</si>
  <si>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</si>
  <si>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</si>
  <si>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</si>
  <si>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</si>
  <si>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</si>
  <si>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</si>
  <si>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</si>
  <si>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</si>
  <si>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</si>
  <si>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</si>
  <si>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</si>
  <si>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</si>
  <si>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</si>
  <si>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</si>
  <si>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</si>
  <si>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</si>
  <si>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</si>
  <si>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</si>
  <si>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</si>
  <si>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</si>
  <si>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</si>
  <si>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</si>
  <si>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</si>
  <si>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</si>
  <si>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</si>
  <si>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</si>
  <si>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</si>
  <si>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</si>
  <si>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</si>
  <si>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</si>
  <si>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</si>
  <si>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</si>
  <si>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</si>
  <si>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</si>
  <si>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</si>
  <si>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</si>
  <si>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</si>
  <si>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</si>
  <si>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</si>
  <si>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</si>
  <si>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</si>
  <si>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</si>
  <si>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</si>
  <si>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</si>
  <si>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</si>
  <si>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</si>
  <si>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</si>
  <si>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</si>
  <si>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</si>
  <si>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</si>
  <si>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</si>
  <si>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</si>
  <si>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</si>
  <si>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</si>
  <si>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</si>
  <si>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</si>
  <si>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</si>
  <si>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</si>
  <si>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</si>
  <si>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</si>
  <si>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</si>
  <si>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</si>
  <si>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</si>
  <si>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</si>
  <si>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</si>
  <si>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</si>
  <si>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</si>
  <si>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</si>
  <si>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</si>
  <si>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</si>
  <si>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</si>
  <si>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</si>
  <si>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</si>
  <si>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</si>
  <si>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</si>
  <si>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</si>
  <si>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</si>
  <si>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</si>
  <si>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</si>
  <si>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</si>
  <si>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</si>
  <si>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</si>
  <si>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</si>
  <si>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</si>
  <si>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</si>
  <si>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</si>
  <si>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</si>
  <si>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</si>
  <si>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</si>
  <si>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</si>
  <si>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</si>
  <si>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</si>
  <si>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</si>
  <si>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</si>
  <si>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</si>
  <si>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</si>
  <si>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</si>
  <si>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</si>
  <si>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</si>
  <si>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</si>
  <si>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</si>
  <si>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</si>
  <si>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</si>
  <si>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</si>
  <si>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</si>
  <si>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</si>
  <si>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</si>
  <si>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</si>
  <si>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</si>
  <si>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</si>
  <si>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</si>
  <si>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</si>
  <si>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</si>
  <si>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</si>
  <si>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</si>
  <si>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</si>
  <si>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</si>
  <si>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</si>
  <si>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</si>
  <si>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</si>
  <si>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</si>
  <si>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</si>
  <si>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</si>
  <si>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</si>
  <si>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</si>
  <si>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</si>
  <si>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</si>
  <si>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</si>
  <si>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</si>
  <si>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</si>
  <si>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</si>
  <si>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</si>
  <si>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</si>
  <si>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</si>
  <si>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</si>
  <si>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</si>
  <si>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</si>
  <si>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</si>
  <si>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</si>
  <si>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</si>
  <si>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</si>
  <si>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</si>
  <si>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</si>
  <si>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</si>
  <si>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</si>
  <si>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</si>
  <si>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</si>
  <si>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</si>
  <si>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</si>
  <si>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</si>
  <si>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</si>
  <si>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</si>
  <si>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</si>
  <si>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</si>
  <si>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</si>
  <si>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</si>
  <si>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</si>
  <si>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</si>
  <si>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</si>
  <si>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</si>
  <si>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</si>
  <si>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</si>
  <si>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</si>
  <si>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</si>
  <si>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</si>
  <si>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</si>
  <si>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</si>
  <si>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</si>
  <si>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</si>
  <si>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</si>
  <si>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</si>
  <si>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</si>
  <si>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</si>
  <si>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</si>
  <si>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</si>
  <si>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</si>
  <si>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</si>
  <si>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</si>
  <si>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</si>
  <si>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</si>
  <si>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</si>
  <si>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</si>
  <si>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</si>
  <si>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</si>
  <si>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</si>
  <si>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</si>
  <si>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</si>
  <si>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</si>
  <si>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</si>
  <si>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</si>
  <si>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</si>
  <si>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</si>
  <si>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</si>
  <si>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</si>
  <si>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</si>
  <si>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</si>
  <si>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</si>
  <si>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</si>
  <si>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</si>
  <si>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</si>
  <si>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</si>
  <si>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</si>
  <si>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</si>
  <si>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</si>
  <si>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</si>
  <si>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</si>
  <si>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</si>
  <si>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</si>
  <si>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</si>
  <si>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</si>
  <si>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</si>
  <si>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</si>
  <si>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</si>
  <si>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</si>
  <si>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</si>
  <si>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</si>
  <si>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</si>
  <si>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</si>
  <si>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</si>
  <si>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</si>
  <si>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</si>
  <si>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</si>
  <si>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</si>
  <si>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</si>
  <si>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</si>
  <si>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</si>
  <si>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</si>
  <si>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</si>
  <si>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</si>
  <si>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</si>
  <si>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</si>
  <si>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</si>
  <si>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</si>
  <si>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</si>
  <si>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</si>
  <si>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</si>
  <si>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</si>
  <si>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</si>
  <si>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</si>
  <si>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</si>
  <si>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</si>
  <si>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</si>
  <si>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</si>
  <si>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</si>
  <si>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</si>
  <si>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</si>
  <si>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</si>
  <si>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</si>
  <si>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</si>
  <si>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</si>
  <si>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</si>
  <si>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</si>
  <si>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</si>
  <si>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</si>
  <si>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</si>
  <si>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</si>
  <si>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</si>
  <si>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</si>
  <si>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</si>
  <si>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</si>
  <si>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</si>
  <si>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</si>
  <si>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</si>
  <si>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</si>
  <si>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</si>
  <si>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</si>
  <si>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</si>
  <si>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</si>
  <si>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</si>
  <si>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</si>
  <si>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</si>
  <si>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</si>
  <si>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</si>
  <si>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</si>
  <si>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</si>
  <si>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</si>
  <si>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</si>
  <si>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</si>
  <si>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</si>
  <si>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</si>
  <si>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</si>
  <si>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</si>
  <si>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</si>
  <si>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</si>
  <si>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</si>
  <si>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</si>
  <si>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</si>
  <si>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</si>
  <si>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</si>
  <si>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</si>
  <si>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</si>
  <si>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</si>
  <si>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</si>
  <si>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</si>
  <si>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</si>
  <si>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</si>
  <si>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</si>
  <si>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</si>
  <si>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</si>
  <si>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</si>
  <si>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</si>
  <si>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</si>
  <si>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</si>
  <si>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</si>
  <si>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</si>
  <si>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</si>
  <si>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</si>
  <si>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</si>
  <si>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</si>
  <si>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</si>
  <si>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</si>
  <si>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</si>
  <si>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</si>
  <si>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</si>
  <si>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</si>
  <si>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</si>
  <si>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</si>
  <si>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</si>
  <si>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</si>
  <si>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</si>
  <si>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</si>
  <si>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</si>
  <si>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</si>
  <si>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</si>
  <si>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</si>
  <si>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</si>
  <si>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</si>
  <si>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</si>
  <si>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</si>
  <si>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</si>
  <si>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</si>
  <si>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</si>
  <si>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</si>
  <si>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</si>
  <si>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</si>
  <si>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</si>
  <si>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</si>
  <si>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</si>
  <si>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</si>
  <si>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</si>
  <si>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</si>
  <si>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</si>
  <si>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</si>
  <si>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</si>
  <si>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</si>
  <si>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</si>
  <si>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</si>
  <si>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</si>
  <si>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</si>
  <si>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</si>
  <si>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</si>
  <si>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</si>
  <si>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</si>
  <si>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</si>
  <si>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</si>
  <si>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</si>
  <si>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</si>
  <si>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</si>
  <si>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</si>
  <si>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</si>
  <si>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</si>
  <si>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</si>
  <si>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</si>
  <si>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</si>
  <si>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</si>
  <si>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</si>
  <si>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</si>
  <si>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</si>
  <si>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</si>
  <si>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</si>
  <si>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</si>
  <si>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</si>
  <si>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</si>
  <si>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</si>
  <si>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</si>
  <si>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</si>
  <si>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</si>
  <si>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</si>
  <si>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</si>
  <si>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</si>
  <si>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</si>
  <si>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</si>
  <si>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</si>
  <si>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</si>
  <si>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</si>
  <si>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</si>
  <si>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</si>
  <si>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</si>
  <si>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</si>
  <si>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</si>
  <si>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</si>
  <si>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</si>
  <si>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</si>
  <si>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</si>
  <si>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</si>
  <si>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</si>
  <si>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</si>
  <si>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</si>
  <si>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</si>
  <si>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</si>
  <si>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</si>
  <si>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</si>
  <si>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</si>
  <si>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</si>
  <si>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</si>
  <si>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</si>
  <si>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</si>
  <si>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</si>
  <si>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</si>
  <si>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</si>
  <si>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</si>
  <si>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</si>
  <si>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</si>
  <si>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</si>
  <si>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</si>
  <si>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</si>
  <si>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</si>
  <si>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</si>
  <si>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</si>
  <si>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</si>
  <si>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</si>
  <si>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</si>
  <si>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</si>
  <si>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</si>
  <si>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</si>
  <si>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</si>
  <si>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</si>
  <si>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</si>
  <si>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</si>
  <si>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</si>
  <si>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</si>
  <si>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</si>
  <si>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</si>
  <si>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</si>
  <si>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</si>
  <si>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</si>
  <si>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</si>
  <si>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</si>
  <si>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</si>
  <si>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</si>
  <si>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</si>
  <si>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</si>
  <si>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</si>
  <si>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</si>
  <si>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</si>
  <si>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</si>
  <si>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</si>
  <si>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</si>
  <si>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</si>
  <si>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</si>
  <si>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</si>
  <si>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</si>
  <si>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</si>
  <si>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</si>
  <si>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</si>
  <si>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</si>
  <si>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</si>
  <si>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</si>
  <si>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</si>
  <si>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</si>
  <si>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</si>
  <si>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</si>
  <si>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</si>
  <si>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</si>
  <si>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</si>
  <si>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</si>
  <si>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</si>
  <si>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</si>
  <si>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</si>
  <si>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</si>
  <si>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</si>
  <si>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</si>
  <si>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</si>
  <si>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</si>
  <si>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</si>
  <si>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</si>
  <si>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</si>
  <si>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</si>
  <si>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</si>
  <si>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</si>
  <si>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</si>
  <si>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</si>
  <si>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</si>
  <si>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</si>
  <si>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</si>
  <si>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</si>
  <si>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</si>
  <si>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</si>
  <si>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</si>
  <si>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</si>
  <si>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</si>
  <si>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</si>
  <si>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</si>
  <si>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</si>
  <si>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</si>
  <si>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</si>
  <si>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</si>
  <si>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</si>
  <si>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</si>
  <si>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</si>
  <si>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</si>
  <si>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</si>
  <si>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</si>
  <si>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</si>
  <si>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</si>
  <si>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</si>
  <si>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</si>
  <si>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</si>
  <si>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</si>
  <si>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</si>
  <si>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</si>
  <si>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</si>
  <si>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</si>
  <si>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</si>
  <si>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</si>
  <si>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</si>
  <si>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</si>
  <si>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</si>
  <si>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</si>
  <si>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</si>
  <si>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</si>
  <si>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</si>
  <si>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</si>
  <si>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</si>
  <si>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</si>
  <si>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</si>
  <si>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</si>
  <si>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</si>
  <si>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</si>
  <si>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</si>
  <si>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</si>
  <si>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</si>
  <si>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</si>
  <si>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</si>
  <si>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</si>
  <si>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</si>
  <si>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</si>
  <si>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</si>
  <si>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</si>
  <si>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</si>
  <si>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</si>
  <si>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</si>
  <si>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</si>
  <si>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</si>
  <si>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</si>
  <si>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</si>
  <si>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</si>
  <si>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</si>
  <si>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</si>
  <si>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</si>
  <si>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</si>
  <si>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</si>
  <si>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</si>
  <si>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</si>
  <si>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</si>
  <si>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</si>
  <si>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</si>
  <si>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</si>
  <si>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</si>
  <si>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</si>
  <si>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</si>
  <si>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</si>
  <si>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</si>
  <si>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</si>
  <si>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</si>
  <si>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</si>
  <si>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</si>
  <si>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</si>
  <si>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</si>
  <si>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</si>
  <si>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</si>
  <si>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</si>
  <si>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</si>
  <si>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</si>
  <si>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</si>
  <si>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</si>
  <si>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</si>
  <si>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</si>
  <si>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</si>
  <si>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</si>
  <si>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</si>
  <si>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</si>
  <si>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</si>
  <si>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</si>
  <si>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</si>
  <si>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</si>
  <si>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</si>
  <si>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</si>
  <si>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</si>
  <si>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</si>
  <si>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</si>
  <si>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</si>
  <si>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</si>
  <si>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</si>
  <si>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</si>
  <si>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</si>
  <si>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</si>
  <si>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</si>
  <si>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</si>
  <si>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</si>
  <si>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</si>
  <si>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</si>
  <si>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</si>
  <si>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</si>
  <si>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</si>
  <si>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</si>
  <si>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</si>
  <si>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</si>
  <si>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</si>
  <si>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</si>
  <si>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</si>
  <si>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</si>
  <si>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</si>
  <si>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</si>
  <si>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</si>
  <si>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</si>
  <si>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</si>
  <si>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</si>
  <si>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</si>
  <si>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</si>
  <si>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</si>
  <si>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</si>
  <si>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</si>
  <si>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</si>
  <si>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</si>
  <si>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</si>
  <si>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</si>
  <si>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</si>
  <si>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</si>
  <si>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</si>
  <si>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</si>
  <si>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</si>
  <si>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</si>
  <si>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</si>
  <si>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</si>
  <si>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</si>
  <si>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</si>
  <si>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</si>
  <si>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</si>
  <si>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</si>
  <si>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</si>
  <si>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</si>
  <si>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</si>
  <si>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</si>
  <si>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</si>
  <si>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</si>
  <si>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</si>
  <si>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</si>
  <si>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</si>
  <si>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</si>
  <si>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</si>
  <si>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</si>
  <si>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</si>
  <si>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</si>
  <si>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</si>
  <si>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</si>
  <si>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</si>
  <si>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</si>
  <si>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</si>
  <si>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</si>
  <si>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</si>
  <si>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</si>
  <si>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</si>
  <si>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</si>
  <si>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</si>
  <si>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</si>
  <si>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</si>
  <si>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</si>
  <si>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</si>
  <si>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</si>
  <si>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</si>
  <si>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</si>
  <si>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</si>
  <si>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</si>
  <si>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</si>
  <si>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</si>
  <si>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</si>
  <si>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</si>
  <si>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</si>
  <si>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</si>
  <si>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</si>
  <si>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</si>
  <si>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</si>
  <si>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</si>
  <si>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</si>
  <si>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</si>
  <si>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</si>
  <si>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</si>
  <si>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</si>
  <si>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</si>
  <si>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</si>
  <si>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</si>
  <si>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</si>
  <si>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</si>
  <si>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</si>
  <si>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</si>
  <si>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</si>
  <si>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</si>
  <si>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</si>
  <si>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</si>
  <si>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</si>
  <si>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</si>
  <si>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</si>
  <si>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</si>
  <si>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</si>
  <si>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</si>
  <si>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</si>
  <si>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</si>
  <si>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</si>
  <si>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</si>
  <si>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</si>
  <si>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</si>
  <si>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</si>
  <si>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</si>
  <si>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</si>
  <si>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</si>
  <si>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</si>
  <si>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</si>
  <si>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</si>
  <si>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</si>
  <si>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</si>
  <si>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</si>
  <si>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</si>
  <si>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</si>
  <si>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</si>
  <si>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</si>
  <si>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</si>
  <si>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</si>
  <si>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</si>
  <si>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</si>
  <si>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</si>
  <si>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</si>
  <si>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</si>
  <si>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</si>
  <si>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</si>
  <si>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</si>
  <si>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</si>
  <si>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</si>
  <si>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</si>
  <si>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</si>
  <si>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</si>
  <si>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</si>
  <si>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</si>
  <si>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 xml:space="preserve">Methodology: take CARB inventory data on fuel consumption (in btus) and summarize industry sector fuel use. Filter for combusted energy (to exclude non-energy feedstocks). Deal with CHP energy consumption seperately. Assign CARB fuels to EPS fuels. 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</si>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</sst>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7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6">
    <xf numFmtId="0" fontId="0" fillId="0" borderId="1"/>
    <xf numFmtId="9" fontId="16" fillId="0" borderId="1"/>
    <xf numFmtId="0" fontId="19" fillId="0" borderId="5">
      <alignment wrapText="1"/>
    </xf>
    <xf numFmtId="0" fontId="20" fillId="0" borderId="7">
      <alignment wrapText="1"/>
    </xf>
    <xf numFmtId="0" fontId="19" fillId="0" borderId="1"/>
    <xf numFmtId="43" fontId="23" fillId="0" borderId="0" applyFont="0" applyFill="0" applyBorder="0" applyAlignment="0" applyProtection="0"/>
    <xf numFmtId="0" fontId="10" fillId="0" borderId="1"/>
    <xf numFmtId="0" fontId="24" fillId="0" borderId="1"/>
    <xf numFmtId="0" fontId="27" fillId="0" borderId="1"/>
    <xf numFmtId="0" fontId="27" fillId="0" borderId="1"/>
    <xf numFmtId="0" fontId="9" fillId="0" borderId="1"/>
    <xf numFmtId="43" fontId="9" fillId="0" borderId="1" applyFont="0" applyFill="0" applyBorder="0" applyAlignment="0" applyProtection="0"/>
    <xf numFmtId="9" fontId="9" fillId="0" borderId="1" applyFont="0" applyFill="0" applyBorder="0" applyAlignment="0" applyProtection="0"/>
    <xf numFmtId="0" fontId="30" fillId="15" borderId="1" applyNumberFormat="0" applyBorder="0" applyAlignment="0" applyProtection="0"/>
    <xf numFmtId="0" fontId="46" fillId="0" borderId="1"/>
    <xf numFmtId="0" fontId="46" fillId="0" borderId="1"/>
    <xf numFmtId="0" fontId="21" fillId="0" borderId="23">
      <alignment wrapText="1"/>
    </xf>
    <xf numFmtId="0" fontId="47" fillId="0" borderId="1">
      <alignment horizontal="left"/>
    </xf>
    <xf numFmtId="0" fontId="21" fillId="0" borderId="4">
      <alignment wrapText="1"/>
    </xf>
    <xf numFmtId="0" fontId="46" fillId="0" borderId="6">
      <alignment wrapText="1"/>
    </xf>
    <xf numFmtId="0" fontId="46" fillId="0" borderId="24">
      <alignment wrapText="1"/>
    </xf>
    <xf numFmtId="0" fontId="7" fillId="0" borderId="1"/>
    <xf numFmtId="0" fontId="55" fillId="0" borderId="1" applyNumberFormat="0" applyFill="0" applyBorder="0" applyAlignment="0" applyProtection="0">
      <alignment vertical="top"/>
      <protection locked="0"/>
    </xf>
    <xf numFmtId="9" fontId="7" fillId="0" borderId="1" applyFont="0" applyFill="0" applyBorder="0" applyAlignment="0" applyProtection="0"/>
    <xf numFmtId="0" fontId="6" fillId="0" borderId="1"/>
    <xf numFmtId="9" fontId="6" fillId="0" borderId="1" applyFont="0" applyFill="0" applyBorder="0" applyAlignment="0" applyProtection="0"/>
    <xf numFmtId="0" fontId="42" fillId="0" borderId="1"/>
    <xf numFmtId="0" fontId="3" fillId="0" borderId="1"/>
    <xf numFmtId="9" fontId="3" fillId="0" borderId="1" applyFont="0" applyFill="0" applyBorder="0" applyAlignment="0" applyProtection="0"/>
    <xf numFmtId="0" fontId="70" fillId="0" borderId="1" applyNumberFormat="0" applyFill="0" applyBorder="0" applyAlignment="0" applyProtection="0"/>
    <xf numFmtId="0" fontId="46" fillId="0" borderId="24" applyNumberFormat="0" applyProtection="0">
      <alignment wrapText="1"/>
    </xf>
    <xf numFmtId="0" fontId="46" fillId="0" borderId="6" applyNumberFormat="0" applyFont="0" applyProtection="0">
      <alignment wrapText="1"/>
    </xf>
    <xf numFmtId="0" fontId="21" fillId="0" borderId="4" applyNumberFormat="0" applyProtection="0">
      <alignment wrapText="1"/>
    </xf>
    <xf numFmtId="0" fontId="21" fillId="0" borderId="23" applyNumberFormat="0" applyProtection="0">
      <alignment wrapText="1"/>
    </xf>
    <xf numFmtId="0" fontId="46" fillId="0" borderId="1" applyNumberFormat="0" applyFill="0" applyBorder="0" applyAlignment="0" applyProtection="0"/>
    <xf numFmtId="0" fontId="47" fillId="0" borderId="1" applyNumberFormat="0" applyProtection="0">
      <alignment horizontal="left"/>
    </xf>
  </cellStyleXfs>
  <cellXfs count="471">
    <xf numFmtId="0" fontId="0" fillId="0" borderId="0" xfId="0" applyBorder="1"/>
    <xf numFmtId="0" fontId="12" fillId="0" borderId="0" xfId="0" applyFont="1" applyBorder="1"/>
    <xf numFmtId="0" fontId="11" fillId="0" borderId="0" xfId="0" applyFont="1" applyBorder="1"/>
    <xf numFmtId="0" fontId="0" fillId="0" borderId="0" xfId="0" applyBorder="1"/>
    <xf numFmtId="0" fontId="0" fillId="0" borderId="1" xfId="0"/>
    <xf numFmtId="0" fontId="17" fillId="0" borderId="1" xfId="0" applyFont="1"/>
    <xf numFmtId="0" fontId="18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1" fillId="0" borderId="4" xfId="3" applyFont="1" applyBorder="1" applyAlignment="1">
      <alignment wrapText="1"/>
    </xf>
    <xf numFmtId="11" fontId="20" fillId="0" borderId="7" xfId="3" applyNumberFormat="1" applyAlignment="1">
      <alignment horizontal="right" wrapText="1"/>
    </xf>
    <xf numFmtId="0" fontId="22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8" fillId="0" borderId="1" xfId="4" applyFont="1"/>
    <xf numFmtId="0" fontId="18" fillId="0" borderId="1" xfId="2" applyFont="1" applyBorder="1" applyAlignment="1">
      <alignment wrapText="1"/>
    </xf>
    <xf numFmtId="0" fontId="15" fillId="0" borderId="1" xfId="2" applyFont="1" applyBorder="1" applyAlignment="1">
      <alignment wrapText="1"/>
    </xf>
    <xf numFmtId="11" fontId="19" fillId="0" borderId="1" xfId="0" applyNumberFormat="1" applyFont="1" applyAlignment="1" applyProtection="1">
      <alignment horizontal="right"/>
      <protection locked="0"/>
    </xf>
    <xf numFmtId="0" fontId="19" fillId="0" borderId="1" xfId="0" applyFont="1" applyAlignment="1" applyProtection="1">
      <alignment horizontal="right"/>
      <protection locked="0"/>
    </xf>
    <xf numFmtId="0" fontId="19" fillId="0" borderId="1" xfId="0" applyFont="1"/>
    <xf numFmtId="11" fontId="19" fillId="0" borderId="1" xfId="0" applyNumberFormat="1" applyFont="1"/>
    <xf numFmtId="1" fontId="19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0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0" fillId="0" borderId="7" xfId="3" applyNumberFormat="1" applyAlignment="1">
      <alignment horizontal="right" wrapText="1"/>
    </xf>
    <xf numFmtId="164" fontId="0" fillId="0" borderId="1" xfId="0" applyNumberFormat="1"/>
    <xf numFmtId="0" fontId="10" fillId="0" borderId="1" xfId="6"/>
    <xf numFmtId="0" fontId="0" fillId="0" borderId="1" xfId="0" applyBorder="1"/>
    <xf numFmtId="167" fontId="10" fillId="0" borderId="1" xfId="5" applyNumberFormat="1" applyFont="1" applyBorder="1"/>
    <xf numFmtId="167" fontId="18" fillId="0" borderId="1" xfId="5" applyNumberFormat="1" applyFont="1" applyBorder="1" applyAlignment="1">
      <alignment horizontal="right"/>
    </xf>
    <xf numFmtId="167" fontId="18" fillId="0" borderId="1" xfId="5" applyNumberFormat="1" applyFont="1" applyBorder="1"/>
    <xf numFmtId="167" fontId="18" fillId="9" borderId="1" xfId="5" applyNumberFormat="1" applyFont="1" applyFill="1" applyBorder="1"/>
    <xf numFmtId="167" fontId="10" fillId="0" borderId="1" xfId="5" applyNumberFormat="1" applyFont="1" applyBorder="1" applyAlignment="1">
      <alignment horizontal="left" indent="1"/>
    </xf>
    <xf numFmtId="167" fontId="18" fillId="0" borderId="1" xfId="5" applyNumberFormat="1" applyFont="1" applyBorder="1" applyAlignment="1">
      <alignment horizontal="left" indent="1"/>
    </xf>
    <xf numFmtId="0" fontId="29" fillId="12" borderId="9" xfId="8" applyFont="1" applyFill="1" applyBorder="1"/>
    <xf numFmtId="0" fontId="29" fillId="12" borderId="9" xfId="8" applyFont="1" applyFill="1" applyBorder="1" applyAlignment="1">
      <alignment horizontal="center" vertical="center"/>
    </xf>
    <xf numFmtId="11" fontId="29" fillId="12" borderId="9" xfId="8" applyNumberFormat="1" applyFont="1" applyFill="1" applyBorder="1" applyAlignment="1">
      <alignment horizontal="right"/>
    </xf>
    <xf numFmtId="11" fontId="29" fillId="12" borderId="9" xfId="8" applyNumberFormat="1" applyFont="1" applyFill="1" applyBorder="1"/>
    <xf numFmtId="0" fontId="29" fillId="0" borderId="9" xfId="8" applyFont="1" applyBorder="1"/>
    <xf numFmtId="0" fontId="29" fillId="0" borderId="9" xfId="8" applyFont="1" applyBorder="1" applyAlignment="1">
      <alignment horizontal="center" vertical="center"/>
    </xf>
    <xf numFmtId="11" fontId="29" fillId="0" borderId="9" xfId="8" applyNumberFormat="1" applyFont="1" applyBorder="1" applyAlignment="1">
      <alignment horizontal="right"/>
    </xf>
    <xf numFmtId="11" fontId="29" fillId="0" borderId="9" xfId="8" applyNumberFormat="1" applyFont="1" applyBorder="1"/>
    <xf numFmtId="9" fontId="16" fillId="0" borderId="1" xfId="1"/>
    <xf numFmtId="0" fontId="12" fillId="0" borderId="1" xfId="0" applyFont="1" applyBorder="1"/>
    <xf numFmtId="0" fontId="11" fillId="0" borderId="1" xfId="0" applyFont="1" applyBorder="1"/>
    <xf numFmtId="0" fontId="9" fillId="18" borderId="1" xfId="10" applyFill="1"/>
    <xf numFmtId="0" fontId="34" fillId="18" borderId="1" xfId="10" applyFont="1" applyFill="1"/>
    <xf numFmtId="0" fontId="34" fillId="18" borderId="1" xfId="10" applyFont="1" applyFill="1" applyAlignment="1">
      <alignment wrapText="1"/>
    </xf>
    <xf numFmtId="0" fontId="34" fillId="9" borderId="1" xfId="10" applyFont="1" applyFill="1" applyAlignment="1">
      <alignment wrapText="1"/>
    </xf>
    <xf numFmtId="14" fontId="9" fillId="18" borderId="1" xfId="11" applyNumberFormat="1" applyFont="1" applyFill="1" applyBorder="1"/>
    <xf numFmtId="14" fontId="9" fillId="18" borderId="1" xfId="10" applyNumberFormat="1" applyFill="1"/>
    <xf numFmtId="167" fontId="9" fillId="18" borderId="1" xfId="11" applyNumberFormat="1" applyFont="1" applyFill="1" applyBorder="1"/>
    <xf numFmtId="0" fontId="9" fillId="9" borderId="1" xfId="10" applyFill="1"/>
    <xf numFmtId="14" fontId="9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1" fillId="18" borderId="1" xfId="10" applyFont="1" applyFill="1"/>
    <xf numFmtId="0" fontId="31" fillId="9" borderId="1" xfId="10" applyFont="1" applyFill="1"/>
    <xf numFmtId="14" fontId="31" fillId="18" borderId="1" xfId="11" applyNumberFormat="1" applyFont="1" applyFill="1" applyBorder="1"/>
    <xf numFmtId="14" fontId="31" fillId="18" borderId="1" xfId="10" applyNumberFormat="1" applyFont="1" applyFill="1"/>
    <xf numFmtId="167" fontId="31" fillId="18" borderId="1" xfId="11" applyNumberFormat="1" applyFont="1" applyFill="1" applyBorder="1"/>
    <xf numFmtId="0" fontId="36" fillId="19" borderId="11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5" fillId="19" borderId="12" xfId="10" applyFont="1" applyFill="1" applyBorder="1" applyAlignment="1">
      <alignment horizontal="left"/>
    </xf>
    <xf numFmtId="0" fontId="35" fillId="9" borderId="12" xfId="10" applyFont="1" applyFill="1" applyBorder="1" applyAlignment="1">
      <alignment horizontal="left"/>
    </xf>
    <xf numFmtId="9" fontId="35" fillId="16" borderId="12" xfId="12" applyFont="1" applyFill="1" applyBorder="1" applyAlignment="1">
      <alignment horizontal="center"/>
    </xf>
    <xf numFmtId="0" fontId="35" fillId="19" borderId="14" xfId="10" applyFont="1" applyFill="1" applyBorder="1" applyAlignment="1">
      <alignment horizontal="left"/>
    </xf>
    <xf numFmtId="14" fontId="35" fillId="19" borderId="14" xfId="11" applyNumberFormat="1" applyFont="1" applyFill="1" applyBorder="1" applyAlignment="1">
      <alignment horizontal="left"/>
    </xf>
    <xf numFmtId="14" fontId="35" fillId="19" borderId="14" xfId="10" applyNumberFormat="1" applyFont="1" applyFill="1" applyBorder="1" applyAlignment="1">
      <alignment horizontal="left"/>
    </xf>
    <xf numFmtId="169" fontId="35" fillId="19" borderId="12" xfId="10" applyNumberFormat="1" applyFont="1" applyFill="1" applyBorder="1" applyAlignment="1">
      <alignment horizontal="left"/>
    </xf>
    <xf numFmtId="9" fontId="35" fillId="19" borderId="13" xfId="12" applyFont="1" applyFill="1" applyBorder="1" applyAlignment="1">
      <alignment horizontal="left"/>
    </xf>
    <xf numFmtId="0" fontId="35" fillId="0" borderId="1" xfId="10" applyFont="1" applyAlignment="1">
      <alignment wrapText="1"/>
    </xf>
    <xf numFmtId="167" fontId="35" fillId="0" borderId="15" xfId="11" applyNumberFormat="1" applyFont="1" applyBorder="1" applyAlignment="1">
      <alignment wrapText="1"/>
    </xf>
    <xf numFmtId="167" fontId="35" fillId="0" borderId="13" xfId="11" applyNumberFormat="1" applyFont="1" applyBorder="1" applyAlignment="1">
      <alignment wrapText="1"/>
    </xf>
    <xf numFmtId="0" fontId="35" fillId="18" borderId="1" xfId="10" applyFont="1" applyFill="1" applyAlignment="1">
      <alignment wrapText="1"/>
    </xf>
    <xf numFmtId="0" fontId="35" fillId="0" borderId="11" xfId="10" applyFont="1" applyBorder="1" applyAlignment="1">
      <alignment horizontal="left"/>
    </xf>
    <xf numFmtId="0" fontId="35" fillId="0" borderId="12" xfId="10" applyFont="1" applyBorder="1" applyAlignment="1">
      <alignment horizontal="left"/>
    </xf>
    <xf numFmtId="0" fontId="35" fillId="0" borderId="13" xfId="10" applyFont="1" applyBorder="1" applyAlignment="1">
      <alignment horizontal="left"/>
    </xf>
    <xf numFmtId="0" fontId="35" fillId="0" borderId="11" xfId="10" applyFont="1" applyBorder="1"/>
    <xf numFmtId="0" fontId="35" fillId="9" borderId="12" xfId="10" applyFont="1" applyFill="1" applyBorder="1"/>
    <xf numFmtId="0" fontId="35" fillId="0" borderId="12" xfId="10" applyFont="1" applyBorder="1"/>
    <xf numFmtId="0" fontId="35" fillId="0" borderId="13" xfId="10" applyFont="1" applyBorder="1"/>
    <xf numFmtId="0" fontId="35" fillId="0" borderId="16" xfId="10" applyFont="1" applyBorder="1" applyAlignment="1">
      <alignment horizontal="left"/>
    </xf>
    <xf numFmtId="14" fontId="35" fillId="0" borderId="14" xfId="11" applyNumberFormat="1" applyFont="1" applyFill="1" applyBorder="1" applyAlignment="1">
      <alignment horizontal="left"/>
    </xf>
    <xf numFmtId="14" fontId="35" fillId="0" borderId="14" xfId="10" applyNumberFormat="1" applyFont="1" applyBorder="1" applyAlignment="1">
      <alignment horizontal="left"/>
    </xf>
    <xf numFmtId="169" fontId="35" fillId="0" borderId="12" xfId="10" applyNumberFormat="1" applyFont="1" applyBorder="1" applyAlignment="1">
      <alignment horizontal="left"/>
    </xf>
    <xf numFmtId="9" fontId="35" fillId="0" borderId="13" xfId="12" applyFont="1" applyFill="1" applyBorder="1" applyAlignment="1">
      <alignment horizontal="left"/>
    </xf>
    <xf numFmtId="0" fontId="35" fillId="0" borderId="1" xfId="10" applyFont="1"/>
    <xf numFmtId="167" fontId="35" fillId="20" borderId="15" xfId="11" applyNumberFormat="1" applyFont="1" applyFill="1" applyBorder="1" applyAlignment="1">
      <alignment horizontal="left" wrapText="1"/>
    </xf>
    <xf numFmtId="167" fontId="35" fillId="21" borderId="13" xfId="11" applyNumberFormat="1" applyFont="1" applyFill="1" applyBorder="1" applyAlignment="1">
      <alignment horizontal="left" wrapText="1"/>
    </xf>
    <xf numFmtId="0" fontId="35" fillId="18" borderId="1" xfId="10" applyFont="1" applyFill="1"/>
    <xf numFmtId="0" fontId="37" fillId="0" borderId="17" xfId="10" applyFont="1" applyBorder="1" applyAlignment="1">
      <alignment vertical="center" wrapText="1"/>
    </xf>
    <xf numFmtId="0" fontId="37" fillId="0" borderId="18" xfId="10" applyFont="1" applyBorder="1" applyAlignment="1">
      <alignment vertical="center" wrapText="1"/>
    </xf>
    <xf numFmtId="0" fontId="37" fillId="0" borderId="19" xfId="10" applyFont="1" applyBorder="1" applyAlignment="1">
      <alignment vertical="center" wrapText="1"/>
    </xf>
    <xf numFmtId="0" fontId="37" fillId="9" borderId="18" xfId="10" applyFont="1" applyFill="1" applyBorder="1" applyAlignment="1">
      <alignment vertical="center" wrapText="1"/>
    </xf>
    <xf numFmtId="0" fontId="37" fillId="0" borderId="11" xfId="10" applyFont="1" applyBorder="1" applyAlignment="1">
      <alignment vertical="center" wrapText="1"/>
    </xf>
    <xf numFmtId="14" fontId="37" fillId="0" borderId="12" xfId="11" applyNumberFormat="1" applyFont="1" applyFill="1" applyBorder="1" applyAlignment="1">
      <alignment vertical="center" wrapText="1"/>
    </xf>
    <xf numFmtId="14" fontId="9" fillId="0" borderId="12" xfId="10" applyNumberFormat="1" applyBorder="1" applyAlignment="1">
      <alignment vertical="center" wrapText="1"/>
    </xf>
    <xf numFmtId="169" fontId="9" fillId="0" borderId="18" xfId="10" applyNumberFormat="1" applyBorder="1" applyAlignment="1">
      <alignment vertical="center" wrapText="1"/>
    </xf>
    <xf numFmtId="9" fontId="9" fillId="0" borderId="19" xfId="12" applyFont="1" applyFill="1" applyBorder="1" applyAlignment="1">
      <alignment vertical="center" wrapText="1"/>
    </xf>
    <xf numFmtId="0" fontId="9" fillId="0" borderId="1" xfId="10"/>
    <xf numFmtId="167" fontId="35" fillId="0" borderId="15" xfId="11" applyNumberFormat="1" applyFont="1" applyFill="1" applyBorder="1" applyAlignment="1">
      <alignment wrapText="1"/>
    </xf>
    <xf numFmtId="167" fontId="35" fillId="0" borderId="15" xfId="11" applyNumberFormat="1" applyFont="1" applyFill="1" applyBorder="1" applyAlignment="1"/>
    <xf numFmtId="0" fontId="9" fillId="18" borderId="1" xfId="10" applyFill="1" applyAlignment="1">
      <alignment horizontal="center"/>
    </xf>
    <xf numFmtId="0" fontId="37" fillId="0" borderId="1" xfId="10" applyFont="1" applyAlignment="1">
      <alignment horizontal="center"/>
    </xf>
    <xf numFmtId="0" fontId="9" fillId="9" borderId="1" xfId="10" applyFill="1" applyAlignment="1">
      <alignment horizontal="center"/>
    </xf>
    <xf numFmtId="14" fontId="37" fillId="0" borderId="1" xfId="10" applyNumberFormat="1" applyFont="1" applyAlignment="1">
      <alignment horizontal="center"/>
    </xf>
    <xf numFmtId="170" fontId="37" fillId="0" borderId="1" xfId="11" applyNumberFormat="1" applyFont="1" applyFill="1" applyAlignment="1">
      <alignment horizontal="center"/>
    </xf>
    <xf numFmtId="37" fontId="37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9" fillId="18" borderId="1" xfId="10" applyFill="1" applyAlignment="1">
      <alignment horizontal="left"/>
    </xf>
    <xf numFmtId="0" fontId="9" fillId="0" borderId="1" xfId="10" applyAlignment="1">
      <alignment horizontal="center"/>
    </xf>
    <xf numFmtId="14" fontId="9" fillId="0" borderId="1" xfId="10" applyNumberFormat="1" applyAlignment="1">
      <alignment horizontal="center"/>
    </xf>
    <xf numFmtId="167" fontId="9" fillId="0" borderId="1" xfId="11" applyNumberFormat="1" applyAlignment="1">
      <alignment horizontal="center"/>
    </xf>
    <xf numFmtId="167" fontId="9" fillId="0" borderId="1" xfId="11" applyNumberFormat="1" applyFont="1" applyAlignment="1">
      <alignment horizontal="right"/>
    </xf>
    <xf numFmtId="169" fontId="9" fillId="0" borderId="1" xfId="10" applyNumberFormat="1" applyAlignment="1">
      <alignment horizontal="center"/>
    </xf>
    <xf numFmtId="9" fontId="9" fillId="0" borderId="1" xfId="12" applyFont="1" applyAlignment="1">
      <alignment horizontal="center"/>
    </xf>
    <xf numFmtId="1" fontId="9" fillId="0" borderId="1" xfId="11" applyNumberFormat="1" applyFont="1" applyAlignment="1">
      <alignment horizontal="right"/>
    </xf>
    <xf numFmtId="0" fontId="9" fillId="0" borderId="1" xfId="10" applyAlignment="1">
      <alignment horizontal="right"/>
    </xf>
    <xf numFmtId="0" fontId="37" fillId="4" borderId="1" xfId="10" applyFont="1" applyFill="1" applyAlignment="1">
      <alignment horizontal="center"/>
    </xf>
    <xf numFmtId="14" fontId="37" fillId="4" borderId="1" xfId="10" applyNumberFormat="1" applyFont="1" applyFill="1" applyAlignment="1">
      <alignment horizontal="center"/>
    </xf>
    <xf numFmtId="170" fontId="37" fillId="4" borderId="1" xfId="11" applyNumberFormat="1" applyFont="1" applyFill="1" applyAlignment="1">
      <alignment horizontal="center"/>
    </xf>
    <xf numFmtId="37" fontId="37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9" fillId="4" borderId="1" xfId="10" applyFill="1" applyAlignment="1">
      <alignment horizontal="center"/>
    </xf>
    <xf numFmtId="14" fontId="9" fillId="4" borderId="1" xfId="10" applyNumberFormat="1" applyFill="1" applyAlignment="1">
      <alignment horizontal="center"/>
    </xf>
    <xf numFmtId="167" fontId="9" fillId="4" borderId="1" xfId="11" applyNumberFormat="1" applyFont="1" applyFill="1" applyAlignment="1">
      <alignment horizontal="right"/>
    </xf>
    <xf numFmtId="167" fontId="9" fillId="4" borderId="1" xfId="11" applyNumberFormat="1" applyFill="1" applyAlignment="1">
      <alignment horizontal="center"/>
    </xf>
    <xf numFmtId="171" fontId="37" fillId="0" borderId="1" xfId="11" applyNumberFormat="1" applyFont="1" applyFill="1" applyAlignment="1">
      <alignment horizontal="center"/>
    </xf>
    <xf numFmtId="0" fontId="9" fillId="0" borderId="1" xfId="13" applyFont="1" applyFill="1" applyAlignment="1">
      <alignment horizontal="center"/>
    </xf>
    <xf numFmtId="167" fontId="9" fillId="0" borderId="1" xfId="11" applyNumberFormat="1" applyFont="1" applyAlignment="1">
      <alignment horizontal="center"/>
    </xf>
    <xf numFmtId="0" fontId="38" fillId="0" borderId="1" xfId="10" applyFont="1" applyAlignment="1">
      <alignment horizontal="center"/>
    </xf>
    <xf numFmtId="0" fontId="39" fillId="4" borderId="1" xfId="10" applyFont="1" applyFill="1" applyAlignment="1">
      <alignment horizontal="center"/>
    </xf>
    <xf numFmtId="14" fontId="39" fillId="4" borderId="1" xfId="10" applyNumberFormat="1" applyFont="1" applyFill="1" applyAlignment="1">
      <alignment horizontal="center"/>
    </xf>
    <xf numFmtId="170" fontId="39" fillId="4" borderId="1" xfId="11" applyNumberFormat="1" applyFont="1" applyFill="1" applyAlignment="1">
      <alignment horizontal="center"/>
    </xf>
    <xf numFmtId="37" fontId="39" fillId="4" borderId="1" xfId="11" applyNumberFormat="1" applyFont="1" applyFill="1" applyAlignment="1">
      <alignment horizontal="center"/>
    </xf>
    <xf numFmtId="9" fontId="18" fillId="4" borderId="1" xfId="12" applyFont="1" applyFill="1" applyAlignment="1">
      <alignment horizontal="left"/>
    </xf>
    <xf numFmtId="14" fontId="9" fillId="0" borderId="1" xfId="11" applyNumberFormat="1" applyFont="1"/>
    <xf numFmtId="14" fontId="9" fillId="0" borderId="1" xfId="10" applyNumberFormat="1"/>
    <xf numFmtId="167" fontId="9" fillId="0" borderId="1" xfId="11" applyNumberFormat="1" applyFont="1"/>
    <xf numFmtId="0" fontId="22" fillId="18" borderId="1" xfId="10" applyFont="1" applyFill="1"/>
    <xf numFmtId="167" fontId="0" fillId="0" borderId="0" xfId="0" applyNumberFormat="1" applyBorder="1"/>
    <xf numFmtId="0" fontId="9" fillId="0" borderId="1" xfId="0" applyFont="1" applyBorder="1"/>
    <xf numFmtId="0" fontId="11" fillId="0" borderId="1" xfId="0" applyFont="1"/>
    <xf numFmtId="0" fontId="40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1" fillId="21" borderId="16" xfId="0" applyFont="1" applyFill="1" applyBorder="1"/>
    <xf numFmtId="0" fontId="11" fillId="21" borderId="14" xfId="0" applyFont="1" applyFill="1" applyBorder="1"/>
    <xf numFmtId="0" fontId="11" fillId="21" borderId="20" xfId="0" applyFont="1" applyFill="1" applyBorder="1"/>
    <xf numFmtId="0" fontId="41" fillId="0" borderId="0" xfId="0" applyFont="1" applyBorder="1" applyAlignment="1"/>
    <xf numFmtId="0" fontId="9" fillId="0" borderId="1" xfId="0" applyFont="1" applyFill="1" applyBorder="1"/>
    <xf numFmtId="11" fontId="9" fillId="0" borderId="1" xfId="0" applyNumberFormat="1" applyFont="1" applyFill="1" applyBorder="1"/>
    <xf numFmtId="0" fontId="9" fillId="0" borderId="1" xfId="0" applyFont="1"/>
    <xf numFmtId="0" fontId="42" fillId="0" borderId="22" xfId="8" applyFont="1" applyFill="1" applyBorder="1"/>
    <xf numFmtId="0" fontId="42" fillId="0" borderId="9" xfId="8" applyFont="1" applyFill="1" applyBorder="1"/>
    <xf numFmtId="0" fontId="9" fillId="0" borderId="0" xfId="0" applyFont="1" applyFill="1" applyBorder="1"/>
    <xf numFmtId="0" fontId="9" fillId="17" borderId="1" xfId="0" applyFont="1" applyFill="1"/>
    <xf numFmtId="0" fontId="48" fillId="0" borderId="1" xfId="15" applyFont="1"/>
    <xf numFmtId="0" fontId="49" fillId="0" borderId="23" xfId="16" applyFont="1">
      <alignment wrapText="1"/>
    </xf>
    <xf numFmtId="0" fontId="50" fillId="0" borderId="1" xfId="14" applyFont="1"/>
    <xf numFmtId="0" fontId="51" fillId="0" borderId="1" xfId="14" applyFont="1"/>
    <xf numFmtId="0" fontId="52" fillId="0" borderId="1" xfId="17" applyFont="1">
      <alignment horizontal="left"/>
    </xf>
    <xf numFmtId="0" fontId="49" fillId="0" borderId="1" xfId="14" applyFont="1" applyAlignment="1">
      <alignment horizontal="right"/>
    </xf>
    <xf numFmtId="0" fontId="48" fillId="0" borderId="1" xfId="14" applyFont="1" applyAlignment="1">
      <alignment horizontal="left"/>
    </xf>
    <xf numFmtId="0" fontId="49" fillId="0" borderId="23" xfId="16" applyFont="1" applyAlignment="1">
      <alignment horizontal="right" wrapText="1"/>
    </xf>
    <xf numFmtId="0" fontId="49" fillId="0" borderId="4" xfId="18" applyFont="1">
      <alignment wrapText="1"/>
    </xf>
    <xf numFmtId="0" fontId="8" fillId="0" borderId="6" xfId="19" applyFont="1">
      <alignment wrapText="1"/>
    </xf>
    <xf numFmtId="172" fontId="8" fillId="0" borderId="6" xfId="19" applyNumberFormat="1" applyFont="1" applyAlignment="1">
      <alignment horizontal="right" wrapText="1"/>
    </xf>
    <xf numFmtId="173" fontId="8" fillId="0" borderId="6" xfId="19" applyNumberFormat="1" applyFont="1" applyAlignment="1">
      <alignment horizontal="right" wrapText="1"/>
    </xf>
    <xf numFmtId="172" fontId="49" fillId="0" borderId="4" xfId="18" applyNumberFormat="1" applyFont="1" applyAlignment="1">
      <alignment horizontal="right" wrapText="1"/>
    </xf>
    <xf numFmtId="173" fontId="49" fillId="0" borderId="4" xfId="18" applyNumberFormat="1" applyFont="1" applyAlignment="1">
      <alignment horizontal="right" wrapText="1"/>
    </xf>
    <xf numFmtId="4" fontId="8" fillId="0" borderId="6" xfId="19" applyNumberFormat="1" applyFont="1" applyAlignment="1">
      <alignment horizontal="right" wrapText="1"/>
    </xf>
    <xf numFmtId="0" fontId="48" fillId="0" borderId="24" xfId="14" applyFont="1" applyBorder="1"/>
    <xf numFmtId="0" fontId="53" fillId="0" borderId="1" xfId="14" applyFont="1"/>
    <xf numFmtId="0" fontId="49" fillId="0" borderId="4" xfId="18" applyFont="1" applyAlignment="1"/>
    <xf numFmtId="0" fontId="8" fillId="0" borderId="6" xfId="19" applyFont="1" applyAlignment="1"/>
    <xf numFmtId="9" fontId="16" fillId="24" borderId="1" xfId="1" applyFill="1"/>
    <xf numFmtId="0" fontId="11" fillId="23" borderId="1" xfId="0" applyFont="1" applyFill="1" applyBorder="1"/>
    <xf numFmtId="0" fontId="8" fillId="0" borderId="6" xfId="19" applyFont="1" applyFill="1" applyAlignment="1"/>
    <xf numFmtId="9" fontId="16" fillId="0" borderId="1" xfId="1" applyFill="1"/>
    <xf numFmtId="0" fontId="0" fillId="25" borderId="1" xfId="0" applyFill="1" applyBorder="1"/>
    <xf numFmtId="0" fontId="0" fillId="4" borderId="1" xfId="0" applyFill="1" applyBorder="1"/>
    <xf numFmtId="0" fontId="11" fillId="0" borderId="21" xfId="0" applyNumberFormat="1" applyFont="1" applyBorder="1"/>
    <xf numFmtId="0" fontId="11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0" fillId="25" borderId="21" xfId="5" applyNumberFormat="1" applyFont="1" applyFill="1" applyBorder="1"/>
    <xf numFmtId="0" fontId="16" fillId="4" borderId="21" xfId="1" applyNumberFormat="1" applyFill="1" applyBorder="1"/>
    <xf numFmtId="0" fontId="7" fillId="0" borderId="1" xfId="21"/>
    <xf numFmtId="0" fontId="18" fillId="0" borderId="1" xfId="21" applyFont="1"/>
    <xf numFmtId="0" fontId="18" fillId="9" borderId="1" xfId="21" applyFont="1" applyFill="1"/>
    <xf numFmtId="0" fontId="7" fillId="9" borderId="1" xfId="21" applyFill="1"/>
    <xf numFmtId="0" fontId="18" fillId="0" borderId="1" xfId="21" applyFont="1" applyAlignment="1">
      <alignment horizontal="right"/>
    </xf>
    <xf numFmtId="0" fontId="7" fillId="4" borderId="1" xfId="21" applyFill="1"/>
    <xf numFmtId="11" fontId="7" fillId="0" borderId="1" xfId="21" applyNumberFormat="1"/>
    <xf numFmtId="0" fontId="7" fillId="0" borderId="1" xfId="21" applyAlignment="1">
      <alignment horizontal="left" indent="1"/>
    </xf>
    <xf numFmtId="0" fontId="18" fillId="0" borderId="1" xfId="21" applyFont="1" applyAlignment="1">
      <alignment horizontal="left" indent="1"/>
    </xf>
    <xf numFmtId="0" fontId="17" fillId="0" borderId="1" xfId="21" applyFont="1"/>
    <xf numFmtId="0" fontId="54" fillId="0" borderId="1" xfId="21" applyFont="1"/>
    <xf numFmtId="0" fontId="12" fillId="16" borderId="1" xfId="0" applyFont="1" applyFill="1"/>
    <xf numFmtId="167" fontId="10" fillId="16" borderId="1" xfId="5" applyNumberFormat="1" applyFont="1" applyFill="1" applyBorder="1"/>
    <xf numFmtId="0" fontId="7" fillId="16" borderId="1" xfId="21" applyFill="1"/>
    <xf numFmtId="0" fontId="9" fillId="16" borderId="1" xfId="10" applyFill="1" applyAlignment="1">
      <alignment horizontal="center"/>
    </xf>
    <xf numFmtId="9" fontId="9" fillId="18" borderId="1" xfId="10" applyNumberFormat="1" applyFill="1" applyAlignment="1">
      <alignment horizontal="left"/>
    </xf>
    <xf numFmtId="0" fontId="44" fillId="0" borderId="9" xfId="8" applyFont="1" applyFill="1" applyBorder="1"/>
    <xf numFmtId="0" fontId="9" fillId="0" borderId="1" xfId="0" applyFont="1" applyFill="1"/>
    <xf numFmtId="11" fontId="0" fillId="0" borderId="0" xfId="0" applyNumberFormat="1" applyBorder="1"/>
    <xf numFmtId="0" fontId="11" fillId="26" borderId="0" xfId="0" applyFont="1" applyFill="1" applyBorder="1"/>
    <xf numFmtId="0" fontId="0" fillId="26" borderId="0" xfId="0" applyFill="1" applyBorder="1"/>
    <xf numFmtId="0" fontId="5" fillId="0" borderId="1" xfId="0" applyFont="1"/>
    <xf numFmtId="9" fontId="16" fillId="0" borderId="1" xfId="1" applyBorder="1"/>
    <xf numFmtId="0" fontId="12" fillId="0" borderId="1" xfId="0" applyFont="1" applyFill="1" applyBorder="1"/>
    <xf numFmtId="0" fontId="11" fillId="17" borderId="0" xfId="0" applyFont="1" applyFill="1" applyBorder="1"/>
    <xf numFmtId="0" fontId="0" fillId="17" borderId="0" xfId="0" applyFill="1" applyBorder="1"/>
    <xf numFmtId="0" fontId="5" fillId="17" borderId="1" xfId="0" applyFont="1" applyFill="1" applyAlignment="1">
      <alignment wrapText="1"/>
    </xf>
    <xf numFmtId="9" fontId="16" fillId="27" borderId="1" xfId="1" applyFill="1"/>
    <xf numFmtId="11" fontId="5" fillId="0" borderId="1" xfId="5" applyNumberFormat="1" applyFont="1" applyBorder="1"/>
    <xf numFmtId="0" fontId="0" fillId="26" borderId="1" xfId="0" applyFill="1" applyBorder="1"/>
    <xf numFmtId="0" fontId="11" fillId="28" borderId="1" xfId="0" applyFont="1" applyFill="1" applyBorder="1"/>
    <xf numFmtId="0" fontId="5" fillId="28" borderId="1" xfId="0" applyFont="1" applyFill="1" applyBorder="1"/>
    <xf numFmtId="0" fontId="11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1" fillId="4" borderId="0" xfId="0" applyFont="1" applyFill="1" applyBorder="1"/>
    <xf numFmtId="0" fontId="0" fillId="28" borderId="0" xfId="0" applyFill="1" applyBorder="1"/>
    <xf numFmtId="0" fontId="11" fillId="28" borderId="1" xfId="0" applyFont="1" applyFill="1"/>
    <xf numFmtId="0" fontId="18" fillId="0" borderId="1" xfId="0" applyFont="1" applyFill="1" applyBorder="1"/>
    <xf numFmtId="0" fontId="9" fillId="28" borderId="0" xfId="0" applyFont="1" applyFill="1" applyBorder="1"/>
    <xf numFmtId="0" fontId="35" fillId="17" borderId="1" xfId="0" applyFont="1" applyFill="1" applyBorder="1"/>
    <xf numFmtId="0" fontId="45" fillId="17" borderId="1" xfId="0" applyFont="1" applyFill="1"/>
    <xf numFmtId="0" fontId="45" fillId="17" borderId="0" xfId="0" applyFont="1" applyFill="1" applyBorder="1"/>
    <xf numFmtId="0" fontId="45" fillId="17" borderId="1" xfId="0" applyFont="1" applyFill="1" applyBorder="1"/>
    <xf numFmtId="11" fontId="45" fillId="17" borderId="1" xfId="0" applyNumberFormat="1" applyFont="1" applyFill="1" applyBorder="1"/>
    <xf numFmtId="0" fontId="35" fillId="4" borderId="1" xfId="0" applyFont="1" applyFill="1" applyBorder="1"/>
    <xf numFmtId="0" fontId="57" fillId="0" borderId="9" xfId="8" applyFont="1" applyFill="1" applyBorder="1"/>
    <xf numFmtId="0" fontId="5" fillId="4" borderId="1" xfId="0" applyFont="1" applyFill="1"/>
    <xf numFmtId="0" fontId="12" fillId="4" borderId="1" xfId="0" applyFont="1" applyFill="1" applyBorder="1"/>
    <xf numFmtId="0" fontId="0" fillId="0" borderId="1" xfId="0" applyFont="1" applyBorder="1"/>
    <xf numFmtId="0" fontId="11" fillId="0" borderId="1" xfId="0" applyFont="1" applyFill="1" applyBorder="1"/>
    <xf numFmtId="0" fontId="0" fillId="0" borderId="1" xfId="0" applyFill="1" applyBorder="1"/>
    <xf numFmtId="0" fontId="11" fillId="0" borderId="1" xfId="0" applyFont="1" applyFill="1" applyBorder="1" applyAlignment="1">
      <alignment wrapText="1"/>
    </xf>
    <xf numFmtId="9" fontId="16" fillId="0" borderId="1" xfId="1" applyFill="1" applyBorder="1"/>
    <xf numFmtId="0" fontId="18" fillId="30" borderId="1" xfId="0" applyFont="1" applyFill="1" applyBorder="1"/>
    <xf numFmtId="167" fontId="9" fillId="30" borderId="1" xfId="5" applyNumberFormat="1" applyFont="1" applyFill="1" applyBorder="1"/>
    <xf numFmtId="0" fontId="0" fillId="26" borderId="1" xfId="0" applyFill="1"/>
    <xf numFmtId="0" fontId="58" fillId="0" borderId="1" xfId="0" applyFont="1" applyFill="1" applyBorder="1"/>
    <xf numFmtId="0" fontId="59" fillId="0" borderId="1" xfId="0" applyFont="1" applyFill="1" applyBorder="1"/>
    <xf numFmtId="0" fontId="18" fillId="31" borderId="1" xfId="0" applyFont="1" applyFill="1"/>
    <xf numFmtId="0" fontId="5" fillId="31" borderId="1" xfId="0" applyFont="1" applyFill="1"/>
    <xf numFmtId="0" fontId="4" fillId="0" borderId="0" xfId="0" applyFont="1" applyBorder="1"/>
    <xf numFmtId="0" fontId="4" fillId="0" borderId="1" xfId="0" applyFont="1"/>
    <xf numFmtId="0" fontId="4" fillId="14" borderId="0" xfId="0" applyFont="1" applyFill="1" applyBorder="1"/>
    <xf numFmtId="167" fontId="4" fillId="14" borderId="0" xfId="0" applyNumberFormat="1" applyFont="1" applyFill="1" applyBorder="1"/>
    <xf numFmtId="9" fontId="4" fillId="14" borderId="1" xfId="1" applyFont="1" applyFill="1"/>
    <xf numFmtId="9" fontId="4" fillId="0" borderId="0" xfId="0" applyNumberFormat="1" applyFont="1" applyBorder="1"/>
    <xf numFmtId="0" fontId="12" fillId="0" borderId="1" xfId="0" applyFont="1"/>
    <xf numFmtId="0" fontId="58" fillId="0" borderId="1" xfId="0" applyFont="1" applyBorder="1"/>
    <xf numFmtId="0" fontId="11" fillId="25" borderId="1" xfId="0" applyFont="1" applyFill="1" applyBorder="1"/>
    <xf numFmtId="0" fontId="11" fillId="4" borderId="1" xfId="0" applyFont="1" applyFill="1" applyBorder="1"/>
    <xf numFmtId="11" fontId="17" fillId="0" borderId="1" xfId="0" applyNumberFormat="1" applyFont="1"/>
    <xf numFmtId="0" fontId="18" fillId="0" borderId="1" xfId="0" applyNumberFormat="1" applyFont="1"/>
    <xf numFmtId="0" fontId="42" fillId="0" borderId="1" xfId="26"/>
    <xf numFmtId="0" fontId="63" fillId="0" borderId="1" xfId="26" applyFont="1" applyAlignment="1">
      <alignment horizontal="left" vertical="top"/>
    </xf>
    <xf numFmtId="0" fontId="43" fillId="0" borderId="1" xfId="26" applyFont="1" applyAlignment="1">
      <alignment horizontal="left"/>
    </xf>
    <xf numFmtId="0" fontId="64" fillId="0" borderId="1" xfId="27" applyFont="1" applyAlignment="1">
      <alignment horizontal="left" vertical="center" wrapText="1" indent="1"/>
    </xf>
    <xf numFmtId="0" fontId="65" fillId="0" borderId="25" xfId="26" applyFont="1" applyBorder="1" applyAlignment="1">
      <alignment horizontal="center" wrapText="1"/>
    </xf>
    <xf numFmtId="0" fontId="65" fillId="0" borderId="26" xfId="26" applyFont="1" applyBorder="1" applyAlignment="1">
      <alignment horizontal="center"/>
    </xf>
    <xf numFmtId="3" fontId="14" fillId="0" borderId="26" xfId="26" applyNumberFormat="1" applyFont="1" applyBorder="1"/>
    <xf numFmtId="3" fontId="65" fillId="0" borderId="26" xfId="26" applyNumberFormat="1" applyFont="1" applyBorder="1"/>
    <xf numFmtId="0" fontId="65" fillId="17" borderId="26" xfId="26" applyFont="1" applyFill="1" applyBorder="1" applyAlignment="1">
      <alignment horizontal="center"/>
    </xf>
    <xf numFmtId="3" fontId="14" fillId="17" borderId="26" xfId="26" applyNumberFormat="1" applyFont="1" applyFill="1" applyBorder="1"/>
    <xf numFmtId="3" fontId="65" fillId="17" borderId="26" xfId="26" applyNumberFormat="1" applyFont="1" applyFill="1" applyBorder="1"/>
    <xf numFmtId="0" fontId="43" fillId="0" borderId="1" xfId="26" applyFont="1"/>
    <xf numFmtId="0" fontId="65" fillId="0" borderId="1" xfId="26" applyFont="1" applyAlignment="1">
      <alignment horizontal="center" wrapText="1"/>
    </xf>
    <xf numFmtId="0" fontId="65" fillId="0" borderId="1" xfId="26" applyFont="1" applyAlignment="1">
      <alignment horizontal="center"/>
    </xf>
    <xf numFmtId="3" fontId="14" fillId="0" borderId="1" xfId="26" applyNumberFormat="1" applyFont="1" applyAlignment="1">
      <alignment horizontal="center"/>
    </xf>
    <xf numFmtId="0" fontId="43" fillId="0" borderId="1" xfId="26" applyFont="1" applyAlignment="1">
      <alignment horizontal="center"/>
    </xf>
    <xf numFmtId="0" fontId="42" fillId="0" borderId="1" xfId="26" applyFont="1"/>
    <xf numFmtId="0" fontId="63" fillId="29" borderId="1" xfId="26" applyFont="1" applyFill="1" applyAlignment="1">
      <alignment horizontal="left" vertical="top"/>
    </xf>
    <xf numFmtId="0" fontId="48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4" fillId="5" borderId="8" xfId="0" applyFont="1" applyFill="1" applyBorder="1" applyAlignment="1">
      <alignment horizontal="center" vertical="top" wrapText="1"/>
    </xf>
    <xf numFmtId="0" fontId="24" fillId="6" borderId="8" xfId="0" applyFont="1" applyFill="1" applyBorder="1" applyAlignment="1">
      <alignment horizontal="center" vertical="top" wrapText="1"/>
    </xf>
    <xf numFmtId="0" fontId="24" fillId="7" borderId="8" xfId="0" applyFont="1" applyFill="1" applyBorder="1" applyAlignment="1">
      <alignment horizontal="center" vertical="center" wrapText="1"/>
    </xf>
    <xf numFmtId="0" fontId="24" fillId="10" borderId="8" xfId="0" applyFont="1" applyFill="1" applyBorder="1" applyAlignment="1">
      <alignment horizontal="center" vertical="top" wrapText="1"/>
    </xf>
    <xf numFmtId="0" fontId="24" fillId="8" borderId="8" xfId="0" applyFont="1" applyFill="1" applyBorder="1" applyAlignment="1">
      <alignment horizontal="center" vertical="center"/>
    </xf>
    <xf numFmtId="0" fontId="5" fillId="29" borderId="1" xfId="5" applyNumberFormat="1" applyFont="1" applyFill="1" applyBorder="1"/>
    <xf numFmtId="0" fontId="66" fillId="31" borderId="0" xfId="0" applyFont="1" applyFill="1" applyBorder="1"/>
    <xf numFmtId="167" fontId="66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2" fillId="0" borderId="1" xfId="26" applyNumberFormat="1" applyFont="1"/>
    <xf numFmtId="11" fontId="10" fillId="0" borderId="1" xfId="6" applyNumberFormat="1"/>
    <xf numFmtId="0" fontId="65" fillId="0" borderId="27" xfId="26" applyFont="1" applyBorder="1" applyAlignment="1">
      <alignment horizontal="center" wrapText="1"/>
    </xf>
    <xf numFmtId="167" fontId="14" fillId="0" borderId="1" xfId="5" applyNumberFormat="1" applyFont="1" applyBorder="1" applyAlignment="1">
      <alignment horizontal="center"/>
    </xf>
    <xf numFmtId="167" fontId="42" fillId="0" borderId="1" xfId="5" applyNumberFormat="1" applyFont="1" applyBorder="1" applyAlignment="1">
      <alignment horizontal="center"/>
    </xf>
    <xf numFmtId="0" fontId="65" fillId="4" borderId="1" xfId="26" applyFont="1" applyFill="1" applyAlignment="1">
      <alignment horizontal="center" wrapText="1"/>
    </xf>
    <xf numFmtId="167" fontId="14" fillId="4" borderId="1" xfId="5" applyNumberFormat="1" applyFont="1" applyFill="1" applyBorder="1" applyAlignment="1">
      <alignment horizontal="center"/>
    </xf>
    <xf numFmtId="0" fontId="43" fillId="4" borderId="1" xfId="26" applyFont="1" applyFill="1" applyAlignment="1">
      <alignment horizontal="center"/>
    </xf>
    <xf numFmtId="167" fontId="42" fillId="4" borderId="1" xfId="5" applyNumberFormat="1" applyFont="1" applyFill="1" applyBorder="1" applyAlignment="1">
      <alignment horizontal="center"/>
    </xf>
    <xf numFmtId="0" fontId="68" fillId="35" borderId="1" xfId="26" applyFont="1" applyFill="1"/>
    <xf numFmtId="3" fontId="67" fillId="35" borderId="1" xfId="26" applyNumberFormat="1" applyFont="1" applyFill="1" applyAlignment="1">
      <alignment horizontal="center"/>
    </xf>
    <xf numFmtId="0" fontId="68" fillId="0" borderId="1" xfId="26" applyFont="1" applyFill="1"/>
    <xf numFmtId="0" fontId="42" fillId="0" borderId="1" xfId="26" applyFill="1"/>
    <xf numFmtId="0" fontId="43" fillId="4" borderId="1" xfId="26" applyFont="1" applyFill="1"/>
    <xf numFmtId="11" fontId="42" fillId="0" borderId="1" xfId="26" applyNumberFormat="1"/>
    <xf numFmtId="167" fontId="44" fillId="0" borderId="1" xfId="5" applyNumberFormat="1" applyFont="1" applyBorder="1"/>
    <xf numFmtId="0" fontId="42" fillId="9" borderId="1" xfId="26" applyFill="1"/>
    <xf numFmtId="11" fontId="0" fillId="9" borderId="1" xfId="0" applyNumberFormat="1" applyFill="1"/>
    <xf numFmtId="0" fontId="43" fillId="36" borderId="1" xfId="26" applyFont="1" applyFill="1"/>
    <xf numFmtId="0" fontId="41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2" fillId="0" borderId="1" xfId="5" applyNumberFormat="1" applyFont="1" applyFill="1" applyBorder="1"/>
    <xf numFmtId="0" fontId="12" fillId="0" borderId="1" xfId="0" applyFont="1" applyAlignment="1">
      <alignment horizontal="left" vertical="top" wrapText="1"/>
    </xf>
    <xf numFmtId="0" fontId="11" fillId="38" borderId="1" xfId="0" applyFont="1" applyFill="1"/>
    <xf numFmtId="173" fontId="16" fillId="0" borderId="1" xfId="1" applyNumberFormat="1"/>
    <xf numFmtId="0" fontId="0" fillId="0" borderId="0" xfId="0" applyFill="1" applyBorder="1"/>
    <xf numFmtId="0" fontId="11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6" fillId="0" borderId="1" xfId="14"/>
    <xf numFmtId="0" fontId="71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6" fillId="0" borderId="1" xfId="14" applyFont="1"/>
    <xf numFmtId="0" fontId="21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1" fillId="0" borderId="4" xfId="32" applyNumberFormat="1" applyAlignment="1">
      <alignment horizontal="right" wrapText="1"/>
    </xf>
    <xf numFmtId="172" fontId="21" fillId="0" borderId="4" xfId="32" applyNumberFormat="1" applyAlignment="1">
      <alignment horizontal="right" wrapText="1"/>
    </xf>
    <xf numFmtId="0" fontId="21" fillId="0" borderId="23" xfId="33">
      <alignment wrapText="1"/>
    </xf>
    <xf numFmtId="0" fontId="46" fillId="0" borderId="1" xfId="14" applyAlignment="1">
      <alignment horizontal="left"/>
    </xf>
    <xf numFmtId="0" fontId="46" fillId="0" borderId="1" xfId="34"/>
    <xf numFmtId="0" fontId="47" fillId="0" borderId="1" xfId="35">
      <alignment horizontal="left"/>
    </xf>
    <xf numFmtId="0" fontId="24" fillId="0" borderId="1" xfId="14" applyFont="1"/>
    <xf numFmtId="0" fontId="48" fillId="0" borderId="1" xfId="14" applyFont="1" applyAlignment="1"/>
    <xf numFmtId="0" fontId="53" fillId="0" borderId="24" xfId="20" applyFont="1" applyAlignment="1">
      <alignment wrapText="1"/>
    </xf>
    <xf numFmtId="0" fontId="49" fillId="37" borderId="23" xfId="16" applyFont="1" applyFill="1">
      <alignment wrapText="1"/>
    </xf>
    <xf numFmtId="0" fontId="48" fillId="37" borderId="1" xfId="14" applyFont="1" applyFill="1"/>
    <xf numFmtId="0" fontId="50" fillId="37" borderId="1" xfId="14" applyFont="1" applyFill="1"/>
    <xf numFmtId="0" fontId="48" fillId="37" borderId="1" xfId="14" applyFont="1" applyFill="1" applyAlignment="1">
      <alignment horizontal="left"/>
    </xf>
    <xf numFmtId="172" fontId="8" fillId="37" borderId="6" xfId="19" applyNumberFormat="1" applyFont="1" applyFill="1" applyAlignment="1">
      <alignment horizontal="right" wrapText="1"/>
    </xf>
    <xf numFmtId="172" fontId="49" fillId="37" borderId="4" xfId="18" applyNumberFormat="1" applyFont="1" applyFill="1" applyAlignment="1">
      <alignment horizontal="right" wrapText="1"/>
    </xf>
    <xf numFmtId="4" fontId="8" fillId="37" borderId="6" xfId="19" applyNumberFormat="1" applyFont="1" applyFill="1" applyAlignment="1">
      <alignment horizontal="right" wrapText="1"/>
    </xf>
    <xf numFmtId="0" fontId="53" fillId="37" borderId="24" xfId="20" applyFont="1" applyFill="1" applyAlignment="1">
      <alignment wrapText="1"/>
    </xf>
    <xf numFmtId="0" fontId="48" fillId="37" borderId="1" xfId="14" applyFont="1" applyFill="1" applyAlignment="1"/>
    <xf numFmtId="0" fontId="46" fillId="0" borderId="24" xfId="30" applyAlignment="1">
      <alignment wrapText="1"/>
    </xf>
    <xf numFmtId="0" fontId="21" fillId="37" borderId="23" xfId="33" applyFill="1">
      <alignment wrapText="1"/>
    </xf>
    <xf numFmtId="0" fontId="46" fillId="37" borderId="1" xfId="14" applyFill="1"/>
    <xf numFmtId="0" fontId="24" fillId="37" borderId="1" xfId="14" applyFont="1" applyFill="1"/>
    <xf numFmtId="0" fontId="46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1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6" fillId="37" borderId="24" xfId="30" applyFill="1" applyAlignment="1">
      <alignment wrapText="1"/>
    </xf>
    <xf numFmtId="174" fontId="12" fillId="0" borderId="1" xfId="0" applyNumberFormat="1" applyFont="1" applyBorder="1"/>
    <xf numFmtId="174" fontId="0" fillId="0" borderId="0" xfId="0" applyNumberFormat="1" applyBorder="1"/>
    <xf numFmtId="0" fontId="8" fillId="37" borderId="6" xfId="19" applyFont="1" applyFill="1" applyAlignment="1"/>
    <xf numFmtId="9" fontId="16" fillId="37" borderId="1" xfId="1" applyFill="1"/>
    <xf numFmtId="174" fontId="11" fillId="0" borderId="1" xfId="0" applyNumberFormat="1" applyFont="1" applyBorder="1"/>
    <xf numFmtId="174" fontId="11" fillId="29" borderId="0" xfId="0" applyNumberFormat="1" applyFont="1" applyFill="1" applyBorder="1"/>
    <xf numFmtId="0" fontId="11" fillId="34" borderId="1" xfId="0" applyFont="1" applyFill="1"/>
    <xf numFmtId="9" fontId="0" fillId="0" borderId="1" xfId="0" applyNumberFormat="1" applyFill="1"/>
    <xf numFmtId="11" fontId="11" fillId="9" borderId="1" xfId="0" applyNumberFormat="1" applyFont="1" applyFill="1" applyBorder="1"/>
    <xf numFmtId="0" fontId="11" fillId="9" borderId="1" xfId="0" applyFont="1" applyFill="1" applyBorder="1"/>
    <xf numFmtId="9" fontId="11" fillId="0" borderId="1" xfId="0" applyNumberFormat="1" applyFont="1" applyBorder="1"/>
    <xf numFmtId="11" fontId="11" fillId="0" borderId="1" xfId="0" applyNumberFormat="1" applyFont="1" applyBorder="1"/>
    <xf numFmtId="11" fontId="0" fillId="0" borderId="21" xfId="0" applyNumberFormat="1" applyBorder="1"/>
    <xf numFmtId="167" fontId="11" fillId="0" borderId="1" xfId="5" applyNumberFormat="1" applyFont="1" applyBorder="1"/>
    <xf numFmtId="3" fontId="67" fillId="0" borderId="1" xfId="26" applyNumberFormat="1" applyFont="1" applyFill="1" applyAlignment="1">
      <alignment horizontal="center"/>
    </xf>
    <xf numFmtId="0" fontId="68" fillId="36" borderId="1" xfId="26" applyFont="1" applyFill="1"/>
    <xf numFmtId="3" fontId="67" fillId="36" borderId="1" xfId="26" applyNumberFormat="1" applyFont="1" applyFill="1" applyAlignment="1">
      <alignment horizontal="center"/>
    </xf>
    <xf numFmtId="0" fontId="42" fillId="36" borderId="1" xfId="26" applyFill="1"/>
    <xf numFmtId="167" fontId="18" fillId="0" borderId="1" xfId="5" applyNumberFormat="1" applyFont="1" applyFill="1" applyBorder="1"/>
    <xf numFmtId="167" fontId="10" fillId="0" borderId="1" xfId="5" applyNumberFormat="1" applyFont="1" applyFill="1" applyBorder="1"/>
    <xf numFmtId="167" fontId="39" fillId="0" borderId="1" xfId="5" applyNumberFormat="1" applyFont="1" applyFill="1" applyBorder="1"/>
    <xf numFmtId="0" fontId="35" fillId="23" borderId="1" xfId="6" applyFont="1" applyFill="1"/>
    <xf numFmtId="167" fontId="45" fillId="23" borderId="1" xfId="5" applyNumberFormat="1" applyFont="1" applyFill="1" applyBorder="1"/>
    <xf numFmtId="0" fontId="11" fillId="39" borderId="1" xfId="0" applyFont="1" applyFill="1"/>
    <xf numFmtId="167" fontId="18" fillId="39" borderId="1" xfId="5" applyNumberFormat="1" applyFont="1" applyFill="1" applyBorder="1"/>
    <xf numFmtId="0" fontId="69" fillId="39" borderId="1" xfId="0" applyFont="1" applyFill="1"/>
    <xf numFmtId="167" fontId="39" fillId="39" borderId="1" xfId="5" applyNumberFormat="1" applyFont="1" applyFill="1" applyBorder="1"/>
    <xf numFmtId="0" fontId="13" fillId="39" borderId="1" xfId="0" applyFont="1" applyFill="1"/>
    <xf numFmtId="0" fontId="10" fillId="24" borderId="1" xfId="6" applyFill="1"/>
    <xf numFmtId="167" fontId="10" fillId="24" borderId="1" xfId="5" applyNumberFormat="1" applyFont="1" applyFill="1" applyBorder="1"/>
    <xf numFmtId="167" fontId="18" fillId="24" borderId="1" xfId="5" applyNumberFormat="1" applyFont="1" applyFill="1" applyBorder="1"/>
    <xf numFmtId="167" fontId="39" fillId="29" borderId="1" xfId="5" applyNumberFormat="1" applyFont="1" applyFill="1" applyBorder="1"/>
    <xf numFmtId="0" fontId="66" fillId="31" borderId="1" xfId="0" applyFont="1" applyFill="1"/>
    <xf numFmtId="0" fontId="72" fillId="0" borderId="1" xfId="0" applyFont="1"/>
    <xf numFmtId="0" fontId="11" fillId="16" borderId="1" xfId="0" applyFont="1" applyFill="1" applyBorder="1"/>
    <xf numFmtId="167" fontId="16" fillId="0" borderId="1" xfId="5" applyNumberFormat="1" applyFont="1" applyBorder="1"/>
    <xf numFmtId="167" fontId="37" fillId="39" borderId="1" xfId="5" applyNumberFormat="1" applyFont="1" applyFill="1" applyBorder="1"/>
    <xf numFmtId="167" fontId="37" fillId="29" borderId="1" xfId="5" applyNumberFormat="1" applyFont="1" applyFill="1" applyBorder="1"/>
    <xf numFmtId="167" fontId="0" fillId="0" borderId="1" xfId="5" applyNumberFormat="1" applyFont="1" applyBorder="1"/>
    <xf numFmtId="0" fontId="11" fillId="32" borderId="1" xfId="0" applyFont="1" applyFill="1" applyBorder="1"/>
    <xf numFmtId="0" fontId="11" fillId="40" borderId="1" xfId="0" applyFont="1" applyFill="1" applyBorder="1"/>
    <xf numFmtId="0" fontId="11" fillId="22" borderId="1" xfId="0" applyFont="1" applyFill="1" applyBorder="1"/>
    <xf numFmtId="0" fontId="66" fillId="31" borderId="1" xfId="0" applyFont="1" applyFill="1" applyAlignment="1">
      <alignment wrapText="1"/>
    </xf>
    <xf numFmtId="0" fontId="25" fillId="0" borderId="1" xfId="0" applyFont="1"/>
    <xf numFmtId="0" fontId="26" fillId="0" borderId="1" xfId="0" applyFont="1"/>
    <xf numFmtId="0" fontId="28" fillId="0" borderId="1" xfId="0" applyFont="1" applyAlignment="1">
      <alignment horizontal="right"/>
    </xf>
    <xf numFmtId="168" fontId="28" fillId="0" borderId="1" xfId="0" applyNumberFormat="1" applyFont="1"/>
    <xf numFmtId="0" fontId="24" fillId="11" borderId="8" xfId="0" applyFont="1" applyFill="1" applyBorder="1" applyAlignment="1">
      <alignment horizontal="center" vertical="center"/>
    </xf>
    <xf numFmtId="0" fontId="24" fillId="0" borderId="1" xfId="0" applyFont="1"/>
    <xf numFmtId="0" fontId="2" fillId="0" borderId="0" xfId="0" applyFont="1" applyFill="1" applyBorder="1"/>
    <xf numFmtId="0" fontId="2" fillId="0" borderId="0" xfId="0" applyFont="1" applyBorder="1"/>
    <xf numFmtId="0" fontId="73" fillId="41" borderId="9" xfId="8" applyFont="1" applyFill="1" applyBorder="1"/>
    <xf numFmtId="0" fontId="2" fillId="40" borderId="0" xfId="0" applyFont="1" applyFill="1" applyBorder="1"/>
    <xf numFmtId="0" fontId="18" fillId="32" borderId="0" xfId="0" applyFont="1" applyFill="1" applyBorder="1"/>
    <xf numFmtId="0" fontId="57" fillId="0" borderId="1" xfId="8" applyFont="1" applyFill="1" applyBorder="1"/>
    <xf numFmtId="0" fontId="0" fillId="28" borderId="1" xfId="0" applyFill="1" applyBorder="1"/>
    <xf numFmtId="0" fontId="12" fillId="17" borderId="1" xfId="0" applyFont="1" applyFill="1" applyBorder="1"/>
    <xf numFmtId="0" fontId="2" fillId="42" borderId="1" xfId="0" applyFont="1" applyFill="1" applyBorder="1"/>
    <xf numFmtId="0" fontId="2" fillId="4" borderId="1" xfId="0" applyFont="1" applyFill="1" applyBorder="1"/>
    <xf numFmtId="0" fontId="9" fillId="0" borderId="28" xfId="0" applyFont="1" applyFill="1" applyBorder="1"/>
    <xf numFmtId="11" fontId="5" fillId="29" borderId="1" xfId="5" applyNumberFormat="1" applyFont="1" applyFill="1" applyBorder="1"/>
    <xf numFmtId="0" fontId="29" fillId="40" borderId="9" xfId="8" applyFont="1" applyFill="1" applyBorder="1"/>
    <xf numFmtId="0" fontId="29" fillId="40" borderId="9" xfId="8" applyFont="1" applyFill="1" applyBorder="1" applyAlignment="1">
      <alignment horizontal="center" vertical="center"/>
    </xf>
    <xf numFmtId="11" fontId="29" fillId="40" borderId="9" xfId="8" applyNumberFormat="1" applyFont="1" applyFill="1" applyBorder="1" applyAlignment="1">
      <alignment horizontal="right"/>
    </xf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1" fillId="37" borderId="1" xfId="0" applyFont="1" applyFill="1" applyBorder="1"/>
    <xf numFmtId="0" fontId="18" fillId="37" borderId="0" xfId="0" applyFont="1" applyFill="1" applyBorder="1"/>
    <xf numFmtId="11" fontId="11" fillId="4" borderId="21" xfId="5" applyNumberFormat="1" applyFont="1" applyFill="1" applyBorder="1"/>
    <xf numFmtId="43" fontId="0" fillId="0" borderId="1" xfId="5" applyFont="1" applyBorder="1"/>
    <xf numFmtId="0" fontId="18" fillId="0" borderId="0" xfId="0" applyFont="1" applyBorder="1"/>
    <xf numFmtId="0" fontId="1" fillId="0" borderId="0" xfId="0" applyFont="1" applyBorder="1"/>
    <xf numFmtId="14" fontId="1" fillId="0" borderId="0" xfId="0" applyNumberFormat="1" applyFont="1" applyBorder="1"/>
    <xf numFmtId="0" fontId="18" fillId="2" borderId="1" xfId="0" applyFont="1" applyFill="1"/>
    <xf numFmtId="0" fontId="18" fillId="4" borderId="1" xfId="0" applyFont="1" applyFill="1"/>
    <xf numFmtId="0" fontId="1" fillId="0" borderId="1" xfId="0" applyFont="1"/>
    <xf numFmtId="0" fontId="1" fillId="0" borderId="0" xfId="0" applyFont="1" applyBorder="1" applyAlignment="1">
      <alignment horizontal="left"/>
    </xf>
    <xf numFmtId="2" fontId="1" fillId="0" borderId="0" xfId="0" applyNumberFormat="1" applyFont="1" applyFill="1" applyBorder="1"/>
    <xf numFmtId="14" fontId="1" fillId="0" borderId="1" xfId="0" applyNumberFormat="1" applyFont="1" applyAlignment="1">
      <alignment horizontal="left"/>
    </xf>
    <xf numFmtId="0" fontId="74" fillId="0" borderId="1" xfId="29" applyFont="1"/>
    <xf numFmtId="2" fontId="18" fillId="0" borderId="1" xfId="0" applyNumberFormat="1" applyFont="1" applyFill="1"/>
    <xf numFmtId="2" fontId="1" fillId="0" borderId="0" xfId="0" applyNumberFormat="1" applyFont="1" applyFill="1" applyBorder="1" applyAlignment="1">
      <alignment horizontal="left"/>
    </xf>
    <xf numFmtId="2" fontId="55" fillId="0" borderId="0" xfId="0" applyNumberFormat="1" applyFont="1" applyFill="1" applyBorder="1"/>
    <xf numFmtId="17" fontId="1" fillId="0" borderId="0" xfId="0" applyNumberFormat="1" applyFont="1" applyBorder="1"/>
    <xf numFmtId="2" fontId="1" fillId="0" borderId="0" xfId="0" applyNumberFormat="1" applyFont="1" applyFill="1" applyBorder="1" applyAlignment="1">
      <alignment wrapText="1"/>
    </xf>
    <xf numFmtId="0" fontId="1" fillId="0" borderId="1" xfId="0" applyFont="1" applyFill="1" applyBorder="1"/>
    <xf numFmtId="0" fontId="1" fillId="0" borderId="1" xfId="0" applyFont="1" applyBorder="1"/>
    <xf numFmtId="14" fontId="1" fillId="0" borderId="1" xfId="0" applyNumberFormat="1" applyFont="1" applyBorder="1"/>
    <xf numFmtId="0" fontId="18" fillId="3" borderId="1" xfId="0" applyFont="1" applyFill="1"/>
    <xf numFmtId="0" fontId="1" fillId="3" borderId="1" xfId="0" applyFont="1" applyFill="1"/>
    <xf numFmtId="0" fontId="1" fillId="0" borderId="2" xfId="0" applyFont="1" applyBorder="1" applyAlignment="1">
      <alignment wrapText="1"/>
    </xf>
    <xf numFmtId="0" fontId="1" fillId="0" borderId="2" xfId="0" applyFont="1" applyBorder="1"/>
    <xf numFmtId="0" fontId="75" fillId="0" borderId="3" xfId="0" applyFont="1" applyBorder="1" applyAlignment="1">
      <alignment wrapText="1"/>
    </xf>
    <xf numFmtId="0" fontId="39" fillId="0" borderId="0" xfId="0" applyFont="1" applyBorder="1"/>
    <xf numFmtId="0" fontId="76" fillId="0" borderId="0" xfId="0" applyFont="1" applyBorder="1"/>
    <xf numFmtId="0" fontId="37" fillId="0" borderId="0" xfId="0" applyFont="1" applyBorder="1"/>
    <xf numFmtId="0" fontId="77" fillId="0" borderId="0" xfId="0" applyFont="1" applyBorder="1"/>
    <xf numFmtId="0" fontId="78" fillId="0" borderId="0" xfId="0" applyFont="1" applyBorder="1"/>
    <xf numFmtId="0" fontId="1" fillId="33" borderId="10" xfId="0" applyFont="1" applyFill="1" applyBorder="1"/>
    <xf numFmtId="0" fontId="1" fillId="0" borderId="1" xfId="0" applyFont="1" applyFill="1"/>
    <xf numFmtId="0" fontId="2" fillId="40" borderId="1" xfId="0" applyFont="1" applyFill="1" applyBorder="1"/>
    <xf numFmtId="11" fontId="16" fillId="0" borderId="1" xfId="1" applyNumberFormat="1"/>
    <xf numFmtId="0" fontId="60" fillId="0" borderId="1" xfId="26" applyFont="1" applyAlignment="1">
      <alignment horizontal="left"/>
    </xf>
    <xf numFmtId="0" fontId="42" fillId="0" borderId="1" xfId="26" applyAlignment="1">
      <alignment horizontal="left"/>
    </xf>
    <xf numFmtId="0" fontId="61" fillId="0" borderId="1" xfId="26" applyFont="1" applyAlignment="1">
      <alignment horizontal="left"/>
    </xf>
    <xf numFmtId="0" fontId="62" fillId="0" borderId="1" xfId="26" applyFont="1" applyAlignment="1">
      <alignment horizontal="left"/>
    </xf>
    <xf numFmtId="0" fontId="43" fillId="0" borderId="1" xfId="26" applyFont="1" applyAlignment="1">
      <alignment horizontal="left"/>
    </xf>
    <xf numFmtId="0" fontId="35" fillId="18" borderId="1" xfId="10" applyFont="1" applyFill="1" applyAlignment="1">
      <alignment horizontal="center" wrapText="1"/>
    </xf>
    <xf numFmtId="0" fontId="11" fillId="14" borderId="1" xfId="0" applyFont="1" applyFill="1" applyBorder="1" applyAlignment="1">
      <alignment horizontal="center" wrapText="1"/>
    </xf>
    <xf numFmtId="0" fontId="12" fillId="29" borderId="1" xfId="0" applyFont="1" applyFill="1" applyBorder="1" applyAlignment="1">
      <alignment horizontal="left" wrapText="1"/>
    </xf>
  </cellXfs>
  <cellStyles count="36"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2202F"/>
      <color rgb="FFFFFFCC"/>
      <color rgb="FFFFFF66"/>
      <color rgb="FFFFCC66"/>
      <color rgb="FFE3AA6B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32059626529211.215</c:v>
                </c:pt>
                <c:pt idx="3">
                  <c:v>32359083360418.82</c:v>
                </c:pt>
                <c:pt idx="4">
                  <c:v>32210464044189.859</c:v>
                </c:pt>
                <c:pt idx="5">
                  <c:v>31805642772372.176</c:v>
                </c:pt>
                <c:pt idx="6">
                  <c:v>31395276003680.27</c:v>
                </c:pt>
                <c:pt idx="7">
                  <c:v>30944981657494.02</c:v>
                </c:pt>
                <c:pt idx="8">
                  <c:v>30427032249442.348</c:v>
                </c:pt>
                <c:pt idx="9">
                  <c:v>29866937065146.645</c:v>
                </c:pt>
                <c:pt idx="10">
                  <c:v>29376715141466.043</c:v>
                </c:pt>
                <c:pt idx="11">
                  <c:v>28872074925912.488</c:v>
                </c:pt>
                <c:pt idx="12">
                  <c:v>28456162660346.367</c:v>
                </c:pt>
                <c:pt idx="13">
                  <c:v>27977031730414.203</c:v>
                </c:pt>
                <c:pt idx="14">
                  <c:v>27526737384227.953</c:v>
                </c:pt>
                <c:pt idx="15">
                  <c:v>27101952323663.086</c:v>
                </c:pt>
                <c:pt idx="16">
                  <c:v>27007678876801.438</c:v>
                </c:pt>
                <c:pt idx="17">
                  <c:v>26895659839942.297</c:v>
                </c:pt>
                <c:pt idx="18">
                  <c:v>26796949995581.266</c:v>
                </c:pt>
                <c:pt idx="19">
                  <c:v>26885677945568.707</c:v>
                </c:pt>
                <c:pt idx="20">
                  <c:v>26833550274951.094</c:v>
                </c:pt>
                <c:pt idx="21">
                  <c:v>26799168194330.957</c:v>
                </c:pt>
                <c:pt idx="22">
                  <c:v>26805822790580.016</c:v>
                </c:pt>
                <c:pt idx="23">
                  <c:v>26847968566824.047</c:v>
                </c:pt>
                <c:pt idx="24">
                  <c:v>26912296330564.941</c:v>
                </c:pt>
                <c:pt idx="25">
                  <c:v>26971078597431.621</c:v>
                </c:pt>
                <c:pt idx="26">
                  <c:v>27034297261797.672</c:v>
                </c:pt>
                <c:pt idx="27">
                  <c:v>27125243410534.793</c:v>
                </c:pt>
                <c:pt idx="28">
                  <c:v>27207316764273.172</c:v>
                </c:pt>
                <c:pt idx="29">
                  <c:v>27283844621137.34</c:v>
                </c:pt>
                <c:pt idx="30">
                  <c:v>27508991794230.465</c:v>
                </c:pt>
                <c:pt idx="31">
                  <c:v>27613247135465.707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944881326802444.75</c:v>
                </c:pt>
                <c:pt idx="1">
                  <c:v>863296986298721.5</c:v>
                </c:pt>
                <c:pt idx="2">
                  <c:v>918824122718776.88</c:v>
                </c:pt>
                <c:pt idx="3">
                  <c:v>909237506289411.38</c:v>
                </c:pt>
                <c:pt idx="4">
                  <c:v>899348378681985.75</c:v>
                </c:pt>
                <c:pt idx="5">
                  <c:v>888714825096926.25</c:v>
                </c:pt>
                <c:pt idx="6">
                  <c:v>889469679941846.63</c:v>
                </c:pt>
                <c:pt idx="7">
                  <c:v>888589166882011.75</c:v>
                </c:pt>
                <c:pt idx="8">
                  <c:v>887688393773857.25</c:v>
                </c:pt>
                <c:pt idx="9">
                  <c:v>886767360617381.5</c:v>
                </c:pt>
                <c:pt idx="10">
                  <c:v>885826067412585.63</c:v>
                </c:pt>
                <c:pt idx="11">
                  <c:v>884864514159468.63</c:v>
                </c:pt>
                <c:pt idx="12">
                  <c:v>892437262566607.25</c:v>
                </c:pt>
                <c:pt idx="13">
                  <c:v>900002719392525.38</c:v>
                </c:pt>
                <c:pt idx="14">
                  <c:v>907573901267094.38</c:v>
                </c:pt>
                <c:pt idx="15">
                  <c:v>915140623374509.13</c:v>
                </c:pt>
                <c:pt idx="16">
                  <c:v>922712509548364.63</c:v>
                </c:pt>
                <c:pt idx="17">
                  <c:v>930282841005187.63</c:v>
                </c:pt>
                <c:pt idx="18">
                  <c:v>937899709228931.5</c:v>
                </c:pt>
                <c:pt idx="19">
                  <c:v>945743761496339.5</c:v>
                </c:pt>
                <c:pt idx="20">
                  <c:v>953584123445607.25</c:v>
                </c:pt>
                <c:pt idx="21">
                  <c:v>961427772664802.25</c:v>
                </c:pt>
                <c:pt idx="22">
                  <c:v>969273713544261.88</c:v>
                </c:pt>
                <c:pt idx="23">
                  <c:v>977116182179898.38</c:v>
                </c:pt>
                <c:pt idx="24">
                  <c:v>984956561228368.5</c:v>
                </c:pt>
                <c:pt idx="25">
                  <c:v>992799410082076.88</c:v>
                </c:pt>
                <c:pt idx="26">
                  <c:v>1000646471336229</c:v>
                </c:pt>
                <c:pt idx="27">
                  <c:v>1008488619962659.4</c:v>
                </c:pt>
                <c:pt idx="28">
                  <c:v>1016331198859419.9</c:v>
                </c:pt>
                <c:pt idx="29">
                  <c:v>1024175373203487.3</c:v>
                </c:pt>
                <c:pt idx="30">
                  <c:v>1032015679987652.9</c:v>
                </c:pt>
                <c:pt idx="31">
                  <c:v>1039858578671486.8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53968408100848.375</c:v>
                </c:pt>
                <c:pt idx="4">
                  <c:v>54460804974538.375</c:v>
                </c:pt>
                <c:pt idx="5">
                  <c:v>55061053127208.797</c:v>
                </c:pt>
                <c:pt idx="6">
                  <c:v>55789607111769.742</c:v>
                </c:pt>
                <c:pt idx="7">
                  <c:v>56258946125815.641</c:v>
                </c:pt>
                <c:pt idx="8">
                  <c:v>56558326400226.859</c:v>
                </c:pt>
                <c:pt idx="9">
                  <c:v>56661714867663.273</c:v>
                </c:pt>
                <c:pt idx="10">
                  <c:v>56852871962132.047</c:v>
                </c:pt>
                <c:pt idx="11">
                  <c:v>57278326662661.766</c:v>
                </c:pt>
                <c:pt idx="12">
                  <c:v>57737252449771.625</c:v>
                </c:pt>
                <c:pt idx="13">
                  <c:v>57973781461604.578</c:v>
                </c:pt>
                <c:pt idx="14">
                  <c:v>58044442644384.859</c:v>
                </c:pt>
                <c:pt idx="15">
                  <c:v>58113988124279.156</c:v>
                </c:pt>
                <c:pt idx="16">
                  <c:v>58488120492052.672</c:v>
                </c:pt>
                <c:pt idx="17">
                  <c:v>58812790031879.984</c:v>
                </c:pt>
                <c:pt idx="18">
                  <c:v>59137831472669.297</c:v>
                </c:pt>
                <c:pt idx="19">
                  <c:v>59738823427263.727</c:v>
                </c:pt>
                <c:pt idx="20">
                  <c:v>60292955860645.969</c:v>
                </c:pt>
                <c:pt idx="21">
                  <c:v>60777542814133.938</c:v>
                </c:pt>
                <c:pt idx="22">
                  <c:v>61473741415000.75</c:v>
                </c:pt>
                <c:pt idx="23">
                  <c:v>62243204505381.867</c:v>
                </c:pt>
                <c:pt idx="24">
                  <c:v>63090766797783.297</c:v>
                </c:pt>
                <c:pt idx="25">
                  <c:v>63942420000766.734</c:v>
                </c:pt>
                <c:pt idx="26">
                  <c:v>64844651734582.391</c:v>
                </c:pt>
                <c:pt idx="27">
                  <c:v>65746883468398.031</c:v>
                </c:pt>
                <c:pt idx="28">
                  <c:v>66702297039779.898</c:v>
                </c:pt>
                <c:pt idx="29">
                  <c:v>67650644492883.75</c:v>
                </c:pt>
                <c:pt idx="30">
                  <c:v>68686388672057.93</c:v>
                </c:pt>
                <c:pt idx="31">
                  <c:v>69746678314724.234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523361727373204.81</c:v>
                </c:pt>
                <c:pt idx="1">
                  <c:v>454415670627852</c:v>
                </c:pt>
                <c:pt idx="2">
                  <c:v>488888699000528.38</c:v>
                </c:pt>
                <c:pt idx="3">
                  <c:v>531867022510382.38</c:v>
                </c:pt>
                <c:pt idx="4">
                  <c:v>534018005657306.75</c:v>
                </c:pt>
                <c:pt idx="5">
                  <c:v>536070351353711.44</c:v>
                </c:pt>
                <c:pt idx="6">
                  <c:v>537530872346995.19</c:v>
                </c:pt>
                <c:pt idx="7">
                  <c:v>538892755889759</c:v>
                </c:pt>
                <c:pt idx="8">
                  <c:v>540254639432522.81</c:v>
                </c:pt>
                <c:pt idx="9">
                  <c:v>541616522975286.56</c:v>
                </c:pt>
                <c:pt idx="10">
                  <c:v>542978406518050.38</c:v>
                </c:pt>
                <c:pt idx="11">
                  <c:v>544340290060814.13</c:v>
                </c:pt>
                <c:pt idx="12">
                  <c:v>545702173603578</c:v>
                </c:pt>
                <c:pt idx="13">
                  <c:v>547064057146341.81</c:v>
                </c:pt>
                <c:pt idx="14">
                  <c:v>548425940689105.5</c:v>
                </c:pt>
                <c:pt idx="15">
                  <c:v>549787824231869.44</c:v>
                </c:pt>
                <c:pt idx="16">
                  <c:v>551149707774633.13</c:v>
                </c:pt>
                <c:pt idx="17">
                  <c:v>552511591317396.94</c:v>
                </c:pt>
                <c:pt idx="18">
                  <c:v>553873474860160.81</c:v>
                </c:pt>
                <c:pt idx="19">
                  <c:v>555235358402924.75</c:v>
                </c:pt>
                <c:pt idx="20">
                  <c:v>556597241945688.5</c:v>
                </c:pt>
                <c:pt idx="21">
                  <c:v>557959125488452.25</c:v>
                </c:pt>
                <c:pt idx="22">
                  <c:v>559321009031216.06</c:v>
                </c:pt>
                <c:pt idx="23">
                  <c:v>560682892573979.88</c:v>
                </c:pt>
                <c:pt idx="24">
                  <c:v>562044776116743.63</c:v>
                </c:pt>
                <c:pt idx="25">
                  <c:v>563406659659507.38</c:v>
                </c:pt>
                <c:pt idx="26">
                  <c:v>564768543202271.25</c:v>
                </c:pt>
                <c:pt idx="27">
                  <c:v>566130426745035.13</c:v>
                </c:pt>
                <c:pt idx="28">
                  <c:v>567492310287798.75</c:v>
                </c:pt>
                <c:pt idx="29">
                  <c:v>568854193830562.63</c:v>
                </c:pt>
                <c:pt idx="30">
                  <c:v>570216077373326.38</c:v>
                </c:pt>
                <c:pt idx="31">
                  <c:v>571577960916090.13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17550530215089.506</c:v>
                </c:pt>
                <c:pt idx="4">
                  <c:v>17920609515828.738</c:v>
                </c:pt>
                <c:pt idx="5">
                  <c:v>17859930929181.559</c:v>
                </c:pt>
                <c:pt idx="6">
                  <c:v>18010726228671.082</c:v>
                </c:pt>
                <c:pt idx="7">
                  <c:v>18116463171739.434</c:v>
                </c:pt>
                <c:pt idx="8">
                  <c:v>18257045243773.492</c:v>
                </c:pt>
                <c:pt idx="9">
                  <c:v>18351367403215.148</c:v>
                </c:pt>
                <c:pt idx="10">
                  <c:v>18498558034190.973</c:v>
                </c:pt>
                <c:pt idx="11">
                  <c:v>18737667712266</c:v>
                </c:pt>
                <c:pt idx="12">
                  <c:v>18905284798152.766</c:v>
                </c:pt>
                <c:pt idx="13">
                  <c:v>19089122892351.145</c:v>
                </c:pt>
                <c:pt idx="14">
                  <c:v>19292185885289.23</c:v>
                </c:pt>
                <c:pt idx="15">
                  <c:v>19514473776967.012</c:v>
                </c:pt>
                <c:pt idx="16">
                  <c:v>19730753887788.645</c:v>
                </c:pt>
                <c:pt idx="17">
                  <c:v>19906181088788.402</c:v>
                </c:pt>
                <c:pt idx="18">
                  <c:v>20071995840418.324</c:v>
                </c:pt>
                <c:pt idx="19">
                  <c:v>20252830044188.625</c:v>
                </c:pt>
                <c:pt idx="20">
                  <c:v>20422249464332.238</c:v>
                </c:pt>
                <c:pt idx="21">
                  <c:v>20536397300599.207</c:v>
                </c:pt>
                <c:pt idx="22">
                  <c:v>20721436950968.824</c:v>
                </c:pt>
                <c:pt idx="23">
                  <c:v>20956341182444.535</c:v>
                </c:pt>
                <c:pt idx="24">
                  <c:v>21184636854978.477</c:v>
                </c:pt>
                <c:pt idx="25">
                  <c:v>21415335639854.875</c:v>
                </c:pt>
                <c:pt idx="26">
                  <c:v>21677875663268.91</c:v>
                </c:pt>
                <c:pt idx="27">
                  <c:v>21891151883662.457</c:v>
                </c:pt>
                <c:pt idx="28">
                  <c:v>22116443665768.324</c:v>
                </c:pt>
                <c:pt idx="29">
                  <c:v>22367568905555.656</c:v>
                </c:pt>
                <c:pt idx="30">
                  <c:v>22676368841562.098</c:v>
                </c:pt>
                <c:pt idx="31">
                  <c:v>22978560218626.758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127431827953125.97</c:v>
                </c:pt>
                <c:pt idx="1">
                  <c:v>134355591780426.22</c:v>
                </c:pt>
                <c:pt idx="2">
                  <c:v>135784884170364.42</c:v>
                </c:pt>
                <c:pt idx="3">
                  <c:v>136466819128532.22</c:v>
                </c:pt>
                <c:pt idx="4">
                  <c:v>136885220046922.59</c:v>
                </c:pt>
                <c:pt idx="5">
                  <c:v>138067479125764.17</c:v>
                </c:pt>
                <c:pt idx="6">
                  <c:v>139192451311975.59</c:v>
                </c:pt>
                <c:pt idx="7">
                  <c:v>140320911787286.5</c:v>
                </c:pt>
                <c:pt idx="8">
                  <c:v>141473827121509.53</c:v>
                </c:pt>
                <c:pt idx="9">
                  <c:v>142618310050598.22</c:v>
                </c:pt>
                <c:pt idx="10">
                  <c:v>143763855509424</c:v>
                </c:pt>
                <c:pt idx="11">
                  <c:v>144932880319571.09</c:v>
                </c:pt>
                <c:pt idx="12">
                  <c:v>146082835934346.22</c:v>
                </c:pt>
                <c:pt idx="13">
                  <c:v>147229653608816.53</c:v>
                </c:pt>
                <c:pt idx="14">
                  <c:v>148376892245542.44</c:v>
                </c:pt>
                <c:pt idx="15">
                  <c:v>149536589420758.97</c:v>
                </c:pt>
                <c:pt idx="16">
                  <c:v>150694890794928.53</c:v>
                </c:pt>
                <c:pt idx="17">
                  <c:v>151853432746061.31</c:v>
                </c:pt>
                <c:pt idx="18">
                  <c:v>153021306115449</c:v>
                </c:pt>
                <c:pt idx="19">
                  <c:v>154185691024849.25</c:v>
                </c:pt>
                <c:pt idx="20">
                  <c:v>155348858999873.41</c:v>
                </c:pt>
                <c:pt idx="21">
                  <c:v>156517389349247.84</c:v>
                </c:pt>
                <c:pt idx="22">
                  <c:v>157688147929640.47</c:v>
                </c:pt>
                <c:pt idx="23">
                  <c:v>158861008471263.16</c:v>
                </c:pt>
                <c:pt idx="24">
                  <c:v>160033861987264</c:v>
                </c:pt>
                <c:pt idx="25">
                  <c:v>161207903386541.19</c:v>
                </c:pt>
                <c:pt idx="26">
                  <c:v>162382428977829.09</c:v>
                </c:pt>
                <c:pt idx="27">
                  <c:v>163557967193815.88</c:v>
                </c:pt>
                <c:pt idx="28">
                  <c:v>164733253440234.66</c:v>
                </c:pt>
                <c:pt idx="29">
                  <c:v>165913053683407</c:v>
                </c:pt>
                <c:pt idx="30">
                  <c:v>167091281726094.03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261874461497130.03</c:v>
                </c:pt>
                <c:pt idx="1">
                  <c:v>265812355031901.84</c:v>
                </c:pt>
                <c:pt idx="2">
                  <c:v>261695383228786.38</c:v>
                </c:pt>
                <c:pt idx="3">
                  <c:v>257206241488320.75</c:v>
                </c:pt>
                <c:pt idx="4">
                  <c:v>252419050755914.22</c:v>
                </c:pt>
                <c:pt idx="5">
                  <c:v>252256549706339.84</c:v>
                </c:pt>
                <c:pt idx="6">
                  <c:v>252015189611456.22</c:v>
                </c:pt>
                <c:pt idx="7">
                  <c:v>251754321924987.22</c:v>
                </c:pt>
                <c:pt idx="8">
                  <c:v>251458759364226.72</c:v>
                </c:pt>
                <c:pt idx="9">
                  <c:v>251201328419460.41</c:v>
                </c:pt>
                <c:pt idx="10">
                  <c:v>250921581123052.09</c:v>
                </c:pt>
                <c:pt idx="11">
                  <c:v>252489403048830.28</c:v>
                </c:pt>
                <c:pt idx="12">
                  <c:v>253982994236733.66</c:v>
                </c:pt>
                <c:pt idx="13">
                  <c:v>255476585424637.84</c:v>
                </c:pt>
                <c:pt idx="14">
                  <c:v>256970176612541.97</c:v>
                </c:pt>
                <c:pt idx="15">
                  <c:v>258463767800445.34</c:v>
                </c:pt>
                <c:pt idx="16">
                  <c:v>259957358988349.53</c:v>
                </c:pt>
                <c:pt idx="17">
                  <c:v>261450950176253.72</c:v>
                </c:pt>
                <c:pt idx="18">
                  <c:v>262944541364157.06</c:v>
                </c:pt>
                <c:pt idx="19">
                  <c:v>264438132552061.25</c:v>
                </c:pt>
                <c:pt idx="20">
                  <c:v>265931723739965.38</c:v>
                </c:pt>
                <c:pt idx="21">
                  <c:v>267425314927869.59</c:v>
                </c:pt>
                <c:pt idx="22">
                  <c:v>268918906115772.94</c:v>
                </c:pt>
                <c:pt idx="23">
                  <c:v>270412497303677.09</c:v>
                </c:pt>
                <c:pt idx="24">
                  <c:v>271906088491581.34</c:v>
                </c:pt>
                <c:pt idx="25">
                  <c:v>273399679679484.66</c:v>
                </c:pt>
                <c:pt idx="26">
                  <c:v>274893270867388.81</c:v>
                </c:pt>
                <c:pt idx="27">
                  <c:v>276386862055293</c:v>
                </c:pt>
                <c:pt idx="28">
                  <c:v>277880453243197.19</c:v>
                </c:pt>
                <c:pt idx="29">
                  <c:v>279374044431100.47</c:v>
                </c:pt>
                <c:pt idx="30">
                  <c:v>280867635619004.72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5979089495935.5781</c:v>
                </c:pt>
                <c:pt idx="1">
                  <c:v>5592811232757.2461</c:v>
                </c:pt>
                <c:pt idx="2">
                  <c:v>5365828512357.4746</c:v>
                </c:pt>
                <c:pt idx="3">
                  <c:v>5145569099909.3281</c:v>
                </c:pt>
                <c:pt idx="4">
                  <c:v>4844612783181.2568</c:v>
                </c:pt>
                <c:pt idx="5">
                  <c:v>4475755605483.9453</c:v>
                </c:pt>
                <c:pt idx="6">
                  <c:v>4174918102042.5669</c:v>
                </c:pt>
                <c:pt idx="7">
                  <c:v>3876013390294.1445</c:v>
                </c:pt>
                <c:pt idx="8">
                  <c:v>3578073404048.6416</c:v>
                </c:pt>
                <c:pt idx="9">
                  <c:v>3285740241852.8833</c:v>
                </c:pt>
                <c:pt idx="10">
                  <c:v>2995160835659.4966</c:v>
                </c:pt>
                <c:pt idx="11">
                  <c:v>2768970767292.667</c:v>
                </c:pt>
                <c:pt idx="12">
                  <c:v>2537646042762.0879</c:v>
                </c:pt>
                <c:pt idx="13">
                  <c:v>2306724366445.2026</c:v>
                </c:pt>
                <c:pt idx="14">
                  <c:v>2075802690128.3169</c:v>
                </c:pt>
                <c:pt idx="15">
                  <c:v>1844881013811.4331</c:v>
                </c:pt>
                <c:pt idx="16">
                  <c:v>1613556289280.853</c:v>
                </c:pt>
                <c:pt idx="17">
                  <c:v>1432445535635.8921</c:v>
                </c:pt>
                <c:pt idx="18">
                  <c:v>1475210093306.397</c:v>
                </c:pt>
                <c:pt idx="19">
                  <c:v>1517974650976.8989</c:v>
                </c:pt>
                <c:pt idx="20">
                  <c:v>1560336160433.7056</c:v>
                </c:pt>
                <c:pt idx="21">
                  <c:v>1603100718104.2139</c:v>
                </c:pt>
                <c:pt idx="22">
                  <c:v>1645865275774.7148</c:v>
                </c:pt>
                <c:pt idx="23">
                  <c:v>1688629833445.217</c:v>
                </c:pt>
                <c:pt idx="24">
                  <c:v>1730991342902.0273</c:v>
                </c:pt>
                <c:pt idx="25">
                  <c:v>1773755900572.5288</c:v>
                </c:pt>
                <c:pt idx="26">
                  <c:v>1816520458243.0308</c:v>
                </c:pt>
                <c:pt idx="27">
                  <c:v>1859285015913.5361</c:v>
                </c:pt>
                <c:pt idx="28">
                  <c:v>1901646525370.3438</c:v>
                </c:pt>
                <c:pt idx="29">
                  <c:v>1944411083040.8447</c:v>
                </c:pt>
                <c:pt idx="30">
                  <c:v>1987175640711.3506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80090366771200.984</c:v>
                </c:pt>
                <c:pt idx="1">
                  <c:v>82617815006822.984</c:v>
                </c:pt>
                <c:pt idx="2">
                  <c:v>81925589940275.656</c:v>
                </c:pt>
                <c:pt idx="3">
                  <c:v>81210329377243.297</c:v>
                </c:pt>
                <c:pt idx="4">
                  <c:v>80219635545347.594</c:v>
                </c:pt>
                <c:pt idx="5">
                  <c:v>80364553777450.781</c:v>
                </c:pt>
                <c:pt idx="6">
                  <c:v>80182281783007.906</c:v>
                </c:pt>
                <c:pt idx="7">
                  <c:v>79985440590348.547</c:v>
                </c:pt>
                <c:pt idx="8">
                  <c:v>79789524802947.266</c:v>
                </c:pt>
                <c:pt idx="9">
                  <c:v>79579634508221.344</c:v>
                </c:pt>
                <c:pt idx="10">
                  <c:v>79356706625475.391</c:v>
                </c:pt>
                <c:pt idx="11">
                  <c:v>79828739849174.516</c:v>
                </c:pt>
                <c:pt idx="12">
                  <c:v>80261832552528.844</c:v>
                </c:pt>
                <c:pt idx="13">
                  <c:v>80694925255883.281</c:v>
                </c:pt>
                <c:pt idx="14">
                  <c:v>81128017959237.609</c:v>
                </c:pt>
                <c:pt idx="15">
                  <c:v>81561110662591.938</c:v>
                </c:pt>
                <c:pt idx="16">
                  <c:v>81994203365946.297</c:v>
                </c:pt>
                <c:pt idx="17">
                  <c:v>82425617360856.406</c:v>
                </c:pt>
                <c:pt idx="18">
                  <c:v>82858710064210.828</c:v>
                </c:pt>
                <c:pt idx="19">
                  <c:v>83291802767565.172</c:v>
                </c:pt>
                <c:pt idx="20">
                  <c:v>83724895470919.609</c:v>
                </c:pt>
                <c:pt idx="21">
                  <c:v>84157988174273.938</c:v>
                </c:pt>
                <c:pt idx="22">
                  <c:v>84591080877628.281</c:v>
                </c:pt>
                <c:pt idx="23">
                  <c:v>85024173580982.703</c:v>
                </c:pt>
                <c:pt idx="24">
                  <c:v>85457266284337.047</c:v>
                </c:pt>
                <c:pt idx="25">
                  <c:v>85890358987691.375</c:v>
                </c:pt>
                <c:pt idx="26">
                  <c:v>86323451691045.703</c:v>
                </c:pt>
                <c:pt idx="27">
                  <c:v>86756544394400.125</c:v>
                </c:pt>
                <c:pt idx="28">
                  <c:v>87189637097754.484</c:v>
                </c:pt>
                <c:pt idx="29">
                  <c:v>87622729801108.813</c:v>
                </c:pt>
                <c:pt idx="30">
                  <c:v>88054143796018.922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13472434023548.336</c:v>
                </c:pt>
                <c:pt idx="1">
                  <c:v>13786874876454.684</c:v>
                </c:pt>
                <c:pt idx="2">
                  <c:v>13771614706667.699</c:v>
                </c:pt>
                <c:pt idx="3">
                  <c:v>13747936289925.855</c:v>
                </c:pt>
                <c:pt idx="4">
                  <c:v>13641550214408.322</c:v>
                </c:pt>
                <c:pt idx="5">
                  <c:v>13605219826133.484</c:v>
                </c:pt>
                <c:pt idx="6">
                  <c:v>13567450163629.055</c:v>
                </c:pt>
                <c:pt idx="7">
                  <c:v>13524988531361.482</c:v>
                </c:pt>
                <c:pt idx="8">
                  <c:v>13483564685774.898</c:v>
                </c:pt>
                <c:pt idx="9">
                  <c:v>13437668781439.725</c:v>
                </c:pt>
                <c:pt idx="10">
                  <c:v>13387647282170.461</c:v>
                </c:pt>
                <c:pt idx="11">
                  <c:v>13502423043866.918</c:v>
                </c:pt>
                <c:pt idx="12">
                  <c:v>13604381170784.418</c:v>
                </c:pt>
                <c:pt idx="13">
                  <c:v>13703190567237.906</c:v>
                </c:pt>
                <c:pt idx="14">
                  <c:v>13803582161586.242</c:v>
                </c:pt>
                <c:pt idx="15">
                  <c:v>13905524623178.07</c:v>
                </c:pt>
                <c:pt idx="16">
                  <c:v>14005916217526.412</c:v>
                </c:pt>
                <c:pt idx="17">
                  <c:v>14106292146549.059</c:v>
                </c:pt>
                <c:pt idx="18">
                  <c:v>14206683740897.393</c:v>
                </c:pt>
                <c:pt idx="19">
                  <c:v>14307059669920.039</c:v>
                </c:pt>
                <c:pt idx="20">
                  <c:v>14407451264268.383</c:v>
                </c:pt>
                <c:pt idx="21">
                  <c:v>14509393725860.205</c:v>
                </c:pt>
                <c:pt idx="22">
                  <c:v>14609785320208.547</c:v>
                </c:pt>
                <c:pt idx="23">
                  <c:v>14708594716662.031</c:v>
                </c:pt>
                <c:pt idx="24">
                  <c:v>14809769577294.953</c:v>
                </c:pt>
                <c:pt idx="25">
                  <c:v>14910772119345.258</c:v>
                </c:pt>
                <c:pt idx="26">
                  <c:v>15011320366950.527</c:v>
                </c:pt>
                <c:pt idx="27">
                  <c:v>15111852949230.09</c:v>
                </c:pt>
                <c:pt idx="28">
                  <c:v>15212401196835.352</c:v>
                </c:pt>
                <c:pt idx="29">
                  <c:v>15313090432371.836</c:v>
                </c:pt>
                <c:pt idx="30">
                  <c:v>15413638679977.092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614121299158788</c:v>
                </c:pt>
                <c:pt idx="1">
                  <c:v>683143702658796.63</c:v>
                </c:pt>
                <c:pt idx="2">
                  <c:v>715899822630296.63</c:v>
                </c:pt>
                <c:pt idx="3">
                  <c:v>715663933696957.63</c:v>
                </c:pt>
                <c:pt idx="4">
                  <c:v>714973202703985.38</c:v>
                </c:pt>
                <c:pt idx="5">
                  <c:v>714215958785987.75</c:v>
                </c:pt>
                <c:pt idx="6">
                  <c:v>713288147017095</c:v>
                </c:pt>
                <c:pt idx="7">
                  <c:v>712208475864771.25</c:v>
                </c:pt>
                <c:pt idx="8">
                  <c:v>710993557849180.75</c:v>
                </c:pt>
                <c:pt idx="9">
                  <c:v>709831709128256.25</c:v>
                </c:pt>
                <c:pt idx="10">
                  <c:v>708763040034685.38</c:v>
                </c:pt>
                <c:pt idx="11">
                  <c:v>711716516694244</c:v>
                </c:pt>
                <c:pt idx="12">
                  <c:v>714439828893509.88</c:v>
                </c:pt>
                <c:pt idx="13">
                  <c:v>717115862654278.13</c:v>
                </c:pt>
                <c:pt idx="14">
                  <c:v>719793582720986.88</c:v>
                </c:pt>
                <c:pt idx="15">
                  <c:v>722707562839721.38</c:v>
                </c:pt>
                <c:pt idx="16">
                  <c:v>725589944721307.25</c:v>
                </c:pt>
                <c:pt idx="17">
                  <c:v>728489151718576.63</c:v>
                </c:pt>
                <c:pt idx="18">
                  <c:v>731575182673269.25</c:v>
                </c:pt>
                <c:pt idx="19">
                  <c:v>734594302777489</c:v>
                </c:pt>
                <c:pt idx="20">
                  <c:v>737580487587723.75</c:v>
                </c:pt>
                <c:pt idx="21">
                  <c:v>740682457964508.38</c:v>
                </c:pt>
                <c:pt idx="22">
                  <c:v>743854865786751.88</c:v>
                </c:pt>
                <c:pt idx="23">
                  <c:v>747075111741852.13</c:v>
                </c:pt>
                <c:pt idx="24">
                  <c:v>750283224853698.75</c:v>
                </c:pt>
                <c:pt idx="25">
                  <c:v>753494504036249.63</c:v>
                </c:pt>
                <c:pt idx="26">
                  <c:v>756729466568045.38</c:v>
                </c:pt>
                <c:pt idx="27">
                  <c:v>759985367045878.75</c:v>
                </c:pt>
                <c:pt idx="28">
                  <c:v>763226835442028</c:v>
                </c:pt>
                <c:pt idx="29">
                  <c:v>766566504383638.5</c:v>
                </c:pt>
                <c:pt idx="30">
                  <c:v>769859404258535.25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163213474740791.81</c:v>
                </c:pt>
                <c:pt idx="1">
                  <c:v>169168670990278.44</c:v>
                </c:pt>
                <c:pt idx="2">
                  <c:v>168854140322937.22</c:v>
                </c:pt>
                <c:pt idx="3">
                  <c:v>168414988921665.31</c:v>
                </c:pt>
                <c:pt idx="4">
                  <c:v>167595359423854.81</c:v>
                </c:pt>
                <c:pt idx="5">
                  <c:v>169261551200894.03</c:v>
                </c:pt>
                <c:pt idx="6">
                  <c:v>170083477071861.03</c:v>
                </c:pt>
                <c:pt idx="7">
                  <c:v>170879041953748.53</c:v>
                </c:pt>
                <c:pt idx="8">
                  <c:v>171656841738491.88</c:v>
                </c:pt>
                <c:pt idx="9">
                  <c:v>172408610448932.38</c:v>
                </c:pt>
                <c:pt idx="10">
                  <c:v>173134867856815.59</c:v>
                </c:pt>
                <c:pt idx="11">
                  <c:v>175033955104034.63</c:v>
                </c:pt>
                <c:pt idx="12">
                  <c:v>176907427044895.25</c:v>
                </c:pt>
                <c:pt idx="13">
                  <c:v>178784911383378.28</c:v>
                </c:pt>
                <c:pt idx="14">
                  <c:v>180658383324239.09</c:v>
                </c:pt>
                <c:pt idx="15">
                  <c:v>182535867662722.22</c:v>
                </c:pt>
                <c:pt idx="16">
                  <c:v>184413352001205.5</c:v>
                </c:pt>
                <c:pt idx="17">
                  <c:v>186286823942066.09</c:v>
                </c:pt>
                <c:pt idx="18">
                  <c:v>188164308280549.13</c:v>
                </c:pt>
                <c:pt idx="19">
                  <c:v>190037780221410</c:v>
                </c:pt>
                <c:pt idx="20">
                  <c:v>191915264559893.09</c:v>
                </c:pt>
                <c:pt idx="21">
                  <c:v>193792748898376.34</c:v>
                </c:pt>
                <c:pt idx="22">
                  <c:v>195666220839236.97</c:v>
                </c:pt>
                <c:pt idx="23">
                  <c:v>197543705177720.03</c:v>
                </c:pt>
                <c:pt idx="24">
                  <c:v>199417177118580.88</c:v>
                </c:pt>
                <c:pt idx="25">
                  <c:v>201294661457063.94</c:v>
                </c:pt>
                <c:pt idx="26">
                  <c:v>203172145795546.97</c:v>
                </c:pt>
                <c:pt idx="27">
                  <c:v>205045617736407.84</c:v>
                </c:pt>
                <c:pt idx="28">
                  <c:v>206923102074890.88</c:v>
                </c:pt>
                <c:pt idx="29">
                  <c:v>208796574015751.75</c:v>
                </c:pt>
                <c:pt idx="30">
                  <c:v>210674058354234.78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46011388227199.195</c:v>
                </c:pt>
                <c:pt idx="2">
                  <c:v>47169400977622.328</c:v>
                </c:pt>
                <c:pt idx="3">
                  <c:v>47483268939602.836</c:v>
                </c:pt>
                <c:pt idx="4">
                  <c:v>47464029216303.461</c:v>
                </c:pt>
                <c:pt idx="5">
                  <c:v>47359700183829.281</c:v>
                </c:pt>
                <c:pt idx="6">
                  <c:v>47236610169861.414</c:v>
                </c:pt>
                <c:pt idx="7">
                  <c:v>47053367428377.023</c:v>
                </c:pt>
                <c:pt idx="8">
                  <c:v>46839484252132.344</c:v>
                </c:pt>
                <c:pt idx="9">
                  <c:v>46658949128891.711</c:v>
                </c:pt>
                <c:pt idx="10">
                  <c:v>46464459810693.906</c:v>
                </c:pt>
                <c:pt idx="11">
                  <c:v>46425478148898.836</c:v>
                </c:pt>
                <c:pt idx="12">
                  <c:v>46304594781866.078</c:v>
                </c:pt>
                <c:pt idx="13">
                  <c:v>46196819408664.453</c:v>
                </c:pt>
                <c:pt idx="14">
                  <c:v>46104902720394.43</c:v>
                </c:pt>
                <c:pt idx="15">
                  <c:v>46227237901868.188</c:v>
                </c:pt>
                <c:pt idx="16">
                  <c:v>46337141516224.055</c:v>
                </c:pt>
                <c:pt idx="17">
                  <c:v>46455299530825.117</c:v>
                </c:pt>
                <c:pt idx="18">
                  <c:v>46697992168248.641</c:v>
                </c:pt>
                <c:pt idx="19">
                  <c:v>46851727407001.484</c:v>
                </c:pt>
                <c:pt idx="20">
                  <c:v>47014516420444.656</c:v>
                </c:pt>
                <c:pt idx="21">
                  <c:v>47208901057288.109</c:v>
                </c:pt>
                <c:pt idx="22">
                  <c:v>47427499144722.383</c:v>
                </c:pt>
                <c:pt idx="23">
                  <c:v>47662112819520.57</c:v>
                </c:pt>
                <c:pt idx="24">
                  <c:v>47893427661886.109</c:v>
                </c:pt>
                <c:pt idx="25">
                  <c:v>48128931441422.758</c:v>
                </c:pt>
                <c:pt idx="26">
                  <c:v>48381703526039.219</c:v>
                </c:pt>
                <c:pt idx="27">
                  <c:v>48630464609383.563</c:v>
                </c:pt>
                <c:pt idx="28">
                  <c:v>48875605238473.047</c:v>
                </c:pt>
                <c:pt idx="29">
                  <c:v>49215640507507.063</c:v>
                </c:pt>
                <c:pt idx="30">
                  <c:v>49481254002412.719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31433566163260.742</c:v>
                </c:pt>
                <c:pt idx="1">
                  <c:v>32489342854583.32</c:v>
                </c:pt>
                <c:pt idx="2">
                  <c:v>32330776415968.746</c:v>
                </c:pt>
                <c:pt idx="3">
                  <c:v>32157272688811.805</c:v>
                </c:pt>
                <c:pt idx="4">
                  <c:v>31848018107963.754</c:v>
                </c:pt>
                <c:pt idx="5">
                  <c:v>32104910282069.953</c:v>
                </c:pt>
                <c:pt idx="6">
                  <c:v>32260989884274.672</c:v>
                </c:pt>
                <c:pt idx="7">
                  <c:v>32408285356571.57</c:v>
                </c:pt>
                <c:pt idx="8">
                  <c:v>32554188261823.125</c:v>
                </c:pt>
                <c:pt idx="9">
                  <c:v>32691590729170.629</c:v>
                </c:pt>
                <c:pt idx="10">
                  <c:v>32820939707640.781</c:v>
                </c:pt>
                <c:pt idx="11">
                  <c:v>33397441327497.434</c:v>
                </c:pt>
                <c:pt idx="12">
                  <c:v>33953306424014.395</c:v>
                </c:pt>
                <c:pt idx="13">
                  <c:v>34511231814766.742</c:v>
                </c:pt>
                <c:pt idx="14">
                  <c:v>35067096911283.684</c:v>
                </c:pt>
                <c:pt idx="15">
                  <c:v>35625022302035.984</c:v>
                </c:pt>
                <c:pt idx="16">
                  <c:v>36180887398552.898</c:v>
                </c:pt>
                <c:pt idx="17">
                  <c:v>36738812789305.438</c:v>
                </c:pt>
                <c:pt idx="18">
                  <c:v>37296738180057.742</c:v>
                </c:pt>
                <c:pt idx="19">
                  <c:v>37852603276574.641</c:v>
                </c:pt>
                <c:pt idx="20">
                  <c:v>38410528667327.07</c:v>
                </c:pt>
                <c:pt idx="21">
                  <c:v>38966393763843.977</c:v>
                </c:pt>
                <c:pt idx="22">
                  <c:v>39524319154596.531</c:v>
                </c:pt>
                <c:pt idx="23">
                  <c:v>40080184251113.43</c:v>
                </c:pt>
                <c:pt idx="24">
                  <c:v>40638109641865.727</c:v>
                </c:pt>
                <c:pt idx="25">
                  <c:v>41196035032618.148</c:v>
                </c:pt>
                <c:pt idx="26">
                  <c:v>41751900129135.07</c:v>
                </c:pt>
                <c:pt idx="27">
                  <c:v>42309825519887.477</c:v>
                </c:pt>
                <c:pt idx="28">
                  <c:v>42865690616404.516</c:v>
                </c:pt>
                <c:pt idx="29">
                  <c:v>43423616007156.813</c:v>
                </c:pt>
                <c:pt idx="30">
                  <c:v>43979481103673.852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17302124895469.881</c:v>
                </c:pt>
                <c:pt idx="1">
                  <c:v>17809184513477.805</c:v>
                </c:pt>
                <c:pt idx="2">
                  <c:v>18045405646567.457</c:v>
                </c:pt>
                <c:pt idx="3">
                  <c:v>18269543181049.957</c:v>
                </c:pt>
                <c:pt idx="4">
                  <c:v>18331605716699.898</c:v>
                </c:pt>
                <c:pt idx="5">
                  <c:v>18398262678782.266</c:v>
                </c:pt>
                <c:pt idx="6">
                  <c:v>18453553061216.285</c:v>
                </c:pt>
                <c:pt idx="7">
                  <c:v>18496853161444.543</c:v>
                </c:pt>
                <c:pt idx="8">
                  <c:v>18540906410269.543</c:v>
                </c:pt>
                <c:pt idx="9">
                  <c:v>18573458476351.23</c:v>
                </c:pt>
                <c:pt idx="10">
                  <c:v>18595279922572.758</c:v>
                </c:pt>
                <c:pt idx="11">
                  <c:v>18715414098065.02</c:v>
                </c:pt>
                <c:pt idx="12">
                  <c:v>18803521908556.297</c:v>
                </c:pt>
                <c:pt idx="13">
                  <c:v>18891629719047.586</c:v>
                </c:pt>
                <c:pt idx="14">
                  <c:v>18979737529538.863</c:v>
                </c:pt>
                <c:pt idx="15">
                  <c:v>19067845340030.152</c:v>
                </c:pt>
                <c:pt idx="16">
                  <c:v>19155953150521.445</c:v>
                </c:pt>
                <c:pt idx="17">
                  <c:v>19244060961012.734</c:v>
                </c:pt>
                <c:pt idx="18">
                  <c:v>19332168771504.008</c:v>
                </c:pt>
                <c:pt idx="19">
                  <c:v>19420276581995.301</c:v>
                </c:pt>
                <c:pt idx="20">
                  <c:v>19508384392486.59</c:v>
                </c:pt>
                <c:pt idx="21">
                  <c:v>19596492202977.867</c:v>
                </c:pt>
                <c:pt idx="22">
                  <c:v>19684600013469.156</c:v>
                </c:pt>
                <c:pt idx="23">
                  <c:v>19772707823960.438</c:v>
                </c:pt>
                <c:pt idx="24">
                  <c:v>19860815634451.734</c:v>
                </c:pt>
                <c:pt idx="25">
                  <c:v>19948923444943.012</c:v>
                </c:pt>
                <c:pt idx="26">
                  <c:v>20037031255434.301</c:v>
                </c:pt>
                <c:pt idx="27">
                  <c:v>20125139065925.582</c:v>
                </c:pt>
                <c:pt idx="28">
                  <c:v>20213246876416.871</c:v>
                </c:pt>
                <c:pt idx="29">
                  <c:v>20301354686908.16</c:v>
                </c:pt>
                <c:pt idx="30">
                  <c:v>20389462497399.449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6919959505659.2744</c:v>
                </c:pt>
                <c:pt idx="1">
                  <c:v>7036901783468.4688</c:v>
                </c:pt>
                <c:pt idx="2">
                  <c:v>7054094230397.21</c:v>
                </c:pt>
                <c:pt idx="3">
                  <c:v>7064340579735.8066</c:v>
                </c:pt>
                <c:pt idx="4">
                  <c:v>7022895317291.2031</c:v>
                </c:pt>
                <c:pt idx="5">
                  <c:v>6968086320640.4482</c:v>
                </c:pt>
                <c:pt idx="6">
                  <c:v>6942211708013.5039</c:v>
                </c:pt>
                <c:pt idx="7">
                  <c:v>6913243177192.0488</c:v>
                </c:pt>
                <c:pt idx="8">
                  <c:v>6884879228646.1309</c:v>
                </c:pt>
                <c:pt idx="9">
                  <c:v>6853563312265.8398</c:v>
                </c:pt>
                <c:pt idx="10">
                  <c:v>6819519066977.7441</c:v>
                </c:pt>
                <c:pt idx="11">
                  <c:v>6826515116025</c:v>
                </c:pt>
                <c:pt idx="12">
                  <c:v>6824216217122.5488</c:v>
                </c:pt>
                <c:pt idx="13">
                  <c:v>6821917318220.0957</c:v>
                </c:pt>
                <c:pt idx="14">
                  <c:v>6819618419317.6367</c:v>
                </c:pt>
                <c:pt idx="15">
                  <c:v>6817319520415.1816</c:v>
                </c:pt>
                <c:pt idx="16">
                  <c:v>6815020621512.7275</c:v>
                </c:pt>
                <c:pt idx="17">
                  <c:v>6812721722610.2686</c:v>
                </c:pt>
                <c:pt idx="18">
                  <c:v>6810422823707.8145</c:v>
                </c:pt>
                <c:pt idx="19">
                  <c:v>6808123924805.3564</c:v>
                </c:pt>
                <c:pt idx="20">
                  <c:v>6805825025902.9004</c:v>
                </c:pt>
                <c:pt idx="21">
                  <c:v>6803526127000.4512</c:v>
                </c:pt>
                <c:pt idx="22">
                  <c:v>6801227228097.9961</c:v>
                </c:pt>
                <c:pt idx="23">
                  <c:v>6798928329195.5381</c:v>
                </c:pt>
                <c:pt idx="24">
                  <c:v>6796629430293.083</c:v>
                </c:pt>
                <c:pt idx="25">
                  <c:v>6794330531390.624</c:v>
                </c:pt>
                <c:pt idx="26">
                  <c:v>6792031632488.1699</c:v>
                </c:pt>
                <c:pt idx="27">
                  <c:v>6789732733585.7119</c:v>
                </c:pt>
                <c:pt idx="28">
                  <c:v>6787433834683.2578</c:v>
                </c:pt>
                <c:pt idx="29">
                  <c:v>6785134935780.8027</c:v>
                </c:pt>
                <c:pt idx="30">
                  <c:v>6782836036878.3438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6434341379016.333</c:v>
                </c:pt>
                <c:pt idx="1">
                  <c:v>6438218307091.5225</c:v>
                </c:pt>
                <c:pt idx="2">
                  <c:v>6293205679399.2275</c:v>
                </c:pt>
                <c:pt idx="3">
                  <c:v>6131593320231.0908</c:v>
                </c:pt>
                <c:pt idx="4">
                  <c:v>5967093803735.0117</c:v>
                </c:pt>
                <c:pt idx="5">
                  <c:v>5946966223330.2822</c:v>
                </c:pt>
                <c:pt idx="6">
                  <c:v>5873343691547.2959</c:v>
                </c:pt>
                <c:pt idx="7">
                  <c:v>5799757118410.5449</c:v>
                </c:pt>
                <c:pt idx="8">
                  <c:v>5726730067658.46</c:v>
                </c:pt>
                <c:pt idx="9">
                  <c:v>5653759070199.5879</c:v>
                </c:pt>
                <c:pt idx="10">
                  <c:v>5580875784602.9609</c:v>
                </c:pt>
                <c:pt idx="11">
                  <c:v>5540190190343.5293</c:v>
                </c:pt>
                <c:pt idx="12">
                  <c:v>5498188793169.8818</c:v>
                </c:pt>
                <c:pt idx="13">
                  <c:v>5456187395996.2354</c:v>
                </c:pt>
                <c:pt idx="14">
                  <c:v>5414185998822.5889</c:v>
                </c:pt>
                <c:pt idx="15">
                  <c:v>5372184601648.9414</c:v>
                </c:pt>
                <c:pt idx="16">
                  <c:v>5330183204475.2959</c:v>
                </c:pt>
                <c:pt idx="17">
                  <c:v>5288181807301.6484</c:v>
                </c:pt>
                <c:pt idx="18">
                  <c:v>5246180410128.002</c:v>
                </c:pt>
                <c:pt idx="19">
                  <c:v>5204179012954.3545</c:v>
                </c:pt>
                <c:pt idx="20">
                  <c:v>5162177615780.708</c:v>
                </c:pt>
                <c:pt idx="21">
                  <c:v>5120176218607.0615</c:v>
                </c:pt>
                <c:pt idx="22">
                  <c:v>5078174821433.4131</c:v>
                </c:pt>
                <c:pt idx="23">
                  <c:v>5036173424259.7666</c:v>
                </c:pt>
                <c:pt idx="24">
                  <c:v>4994172027086.1201</c:v>
                </c:pt>
                <c:pt idx="25">
                  <c:v>4952170629912.4736</c:v>
                </c:pt>
                <c:pt idx="26">
                  <c:v>4910169232738.8262</c:v>
                </c:pt>
                <c:pt idx="27">
                  <c:v>4868167835565.1787</c:v>
                </c:pt>
                <c:pt idx="28">
                  <c:v>4826166438391.5332</c:v>
                </c:pt>
                <c:pt idx="29">
                  <c:v>4784165041217.8867</c:v>
                </c:pt>
                <c:pt idx="30">
                  <c:v>4742163644044.2383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245286528940.11594</c:v>
                </c:pt>
                <c:pt idx="1">
                  <c:v>263748955849.58704</c:v>
                </c:pt>
                <c:pt idx="2">
                  <c:v>263748955849.58704</c:v>
                </c:pt>
                <c:pt idx="3">
                  <c:v>263748955849.58704</c:v>
                </c:pt>
                <c:pt idx="4">
                  <c:v>263748955849.58704</c:v>
                </c:pt>
                <c:pt idx="5">
                  <c:v>263748955849.58704</c:v>
                </c:pt>
                <c:pt idx="6">
                  <c:v>263748955849.58704</c:v>
                </c:pt>
                <c:pt idx="7">
                  <c:v>263748955849.58704</c:v>
                </c:pt>
                <c:pt idx="8">
                  <c:v>263748955849.58704</c:v>
                </c:pt>
                <c:pt idx="9">
                  <c:v>263748955849.58704</c:v>
                </c:pt>
                <c:pt idx="10">
                  <c:v>263748955849.58704</c:v>
                </c:pt>
                <c:pt idx="11">
                  <c:v>263748955849.58704</c:v>
                </c:pt>
                <c:pt idx="12">
                  <c:v>263748955849.58704</c:v>
                </c:pt>
                <c:pt idx="13">
                  <c:v>263748955849.58704</c:v>
                </c:pt>
                <c:pt idx="14">
                  <c:v>263748955849.58704</c:v>
                </c:pt>
                <c:pt idx="15">
                  <c:v>263748955849.58704</c:v>
                </c:pt>
                <c:pt idx="16">
                  <c:v>263748955849.58704</c:v>
                </c:pt>
                <c:pt idx="17">
                  <c:v>263748955849.58704</c:v>
                </c:pt>
                <c:pt idx="18">
                  <c:v>263748955849.58704</c:v>
                </c:pt>
                <c:pt idx="19">
                  <c:v>263748955849.58704</c:v>
                </c:pt>
                <c:pt idx="20">
                  <c:v>263748955849.58704</c:v>
                </c:pt>
                <c:pt idx="21">
                  <c:v>263748955849.58704</c:v>
                </c:pt>
                <c:pt idx="22">
                  <c:v>263748955849.58704</c:v>
                </c:pt>
                <c:pt idx="23">
                  <c:v>263748955849.58704</c:v>
                </c:pt>
                <c:pt idx="24">
                  <c:v>263748955849.58704</c:v>
                </c:pt>
                <c:pt idx="25">
                  <c:v>263748955849.58704</c:v>
                </c:pt>
                <c:pt idx="26">
                  <c:v>263748955849.58704</c:v>
                </c:pt>
                <c:pt idx="27">
                  <c:v>263748955849.58704</c:v>
                </c:pt>
                <c:pt idx="28">
                  <c:v>263748955849.58704</c:v>
                </c:pt>
                <c:pt idx="29">
                  <c:v>263748955849.58704</c:v>
                </c:pt>
                <c:pt idx="30">
                  <c:v>263748955849.58704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hg.com/research/preliminary-us-emissions-2020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topLeftCell="A10" workbookViewId="0">
      <selection activeCell="B29" sqref="B29"/>
    </sheetView>
  </sheetViews>
  <sheetFormatPr defaultColWidth="12.625" defaultRowHeight="15" customHeight="1" x14ac:dyDescent="0.25"/>
  <cols>
    <col min="1" max="1" width="7.625" style="432" customWidth="1"/>
    <col min="2" max="2" width="47.875" style="432" customWidth="1"/>
    <col min="3" max="3" width="37" style="432" customWidth="1"/>
    <col min="4" max="4" width="50.625" style="432" customWidth="1"/>
    <col min="5" max="5" width="52.625" style="432" customWidth="1"/>
    <col min="6" max="26" width="7.625" style="432" customWidth="1"/>
    <col min="27" max="16384" width="12.625" style="432"/>
  </cols>
  <sheetData>
    <row r="1" spans="1:5" ht="14.45" customHeight="1" x14ac:dyDescent="0.25">
      <c r="A1" s="431" t="s">
        <v>0</v>
      </c>
      <c r="C1" s="433"/>
    </row>
    <row r="2" spans="1:5" ht="14.45" customHeight="1" x14ac:dyDescent="0.25"/>
    <row r="3" spans="1:5" ht="14.45" customHeight="1" x14ac:dyDescent="0.25">
      <c r="A3" s="431" t="s">
        <v>1</v>
      </c>
      <c r="B3" s="434" t="s">
        <v>1466</v>
      </c>
      <c r="D3" s="435" t="s">
        <v>1516</v>
      </c>
    </row>
    <row r="4" spans="1:5" ht="14.45" customHeight="1" x14ac:dyDescent="0.25">
      <c r="B4" s="432" t="s">
        <v>1468</v>
      </c>
      <c r="D4" s="436" t="s">
        <v>1514</v>
      </c>
    </row>
    <row r="5" spans="1:5" ht="14.45" customHeight="1" x14ac:dyDescent="0.25">
      <c r="B5" s="432" t="s">
        <v>599</v>
      </c>
      <c r="D5" s="436" t="s">
        <v>1512</v>
      </c>
    </row>
    <row r="6" spans="1:5" ht="14.45" customHeight="1" x14ac:dyDescent="0.25">
      <c r="B6" s="437" t="s">
        <v>1469</v>
      </c>
      <c r="C6" s="438"/>
      <c r="D6" s="436" t="s">
        <v>1511</v>
      </c>
      <c r="E6" s="438"/>
    </row>
    <row r="7" spans="1:5" ht="14.45" customHeight="1" x14ac:dyDescent="0.25">
      <c r="B7" s="432" t="s">
        <v>1467</v>
      </c>
      <c r="C7" s="438"/>
      <c r="D7" s="439">
        <v>44208</v>
      </c>
      <c r="E7" s="438"/>
    </row>
    <row r="8" spans="1:5" ht="14.45" customHeight="1" x14ac:dyDescent="0.25">
      <c r="C8" s="438"/>
      <c r="D8" s="440" t="s">
        <v>1510</v>
      </c>
      <c r="E8" s="438"/>
    </row>
    <row r="9" spans="1:5" ht="14.45" customHeight="1" x14ac:dyDescent="0.25">
      <c r="B9" s="434" t="s">
        <v>1471</v>
      </c>
      <c r="C9" s="441"/>
      <c r="D9" s="438"/>
      <c r="E9" s="438"/>
    </row>
    <row r="10" spans="1:5" ht="14.45" customHeight="1" x14ac:dyDescent="0.25">
      <c r="B10" s="432" t="s">
        <v>1472</v>
      </c>
      <c r="C10" s="438"/>
      <c r="D10" s="438"/>
      <c r="E10" s="438"/>
    </row>
    <row r="11" spans="1:5" ht="14.45" customHeight="1" x14ac:dyDescent="0.25">
      <c r="B11" s="437" t="s">
        <v>1473</v>
      </c>
      <c r="C11" s="442"/>
      <c r="D11" s="443"/>
      <c r="E11" s="438"/>
    </row>
    <row r="12" spans="1:5" ht="14.45" customHeight="1" x14ac:dyDescent="0.25">
      <c r="B12" s="444">
        <v>44105</v>
      </c>
      <c r="C12" s="438"/>
      <c r="D12" s="443"/>
      <c r="E12" s="438"/>
    </row>
    <row r="13" spans="1:5" ht="14.45" customHeight="1" x14ac:dyDescent="0.25">
      <c r="B13" s="432" t="s">
        <v>1470</v>
      </c>
      <c r="C13" s="438"/>
      <c r="D13" s="443"/>
      <c r="E13" s="438"/>
    </row>
    <row r="14" spans="1:5" ht="14.45" customHeight="1" x14ac:dyDescent="0.25">
      <c r="C14" s="438"/>
      <c r="D14" s="443"/>
      <c r="E14" s="438"/>
    </row>
    <row r="15" spans="1:5" ht="14.45" customHeight="1" x14ac:dyDescent="0.25">
      <c r="C15" s="438"/>
      <c r="D15" s="443"/>
      <c r="E15" s="443"/>
    </row>
    <row r="16" spans="1:5" ht="14.45" customHeight="1" x14ac:dyDescent="0.25">
      <c r="B16" s="434" t="s">
        <v>1474</v>
      </c>
      <c r="C16" s="441"/>
      <c r="D16" s="441"/>
      <c r="E16" s="438"/>
    </row>
    <row r="17" spans="2:5" ht="14.45" customHeight="1" x14ac:dyDescent="0.25">
      <c r="B17" s="432" t="s">
        <v>1476</v>
      </c>
      <c r="C17" s="438"/>
      <c r="D17" s="438"/>
      <c r="E17" s="438"/>
    </row>
    <row r="18" spans="2:5" ht="31.5" customHeight="1" x14ac:dyDescent="0.25">
      <c r="B18" s="432" t="s">
        <v>1477</v>
      </c>
      <c r="C18" s="438"/>
      <c r="D18" s="445"/>
      <c r="E18" s="438"/>
    </row>
    <row r="19" spans="2:5" ht="14.45" customHeight="1" x14ac:dyDescent="0.25">
      <c r="B19" s="432">
        <v>2017</v>
      </c>
      <c r="C19" s="438"/>
      <c r="D19" s="438"/>
      <c r="E19" s="438"/>
    </row>
    <row r="20" spans="2:5" ht="14.45" customHeight="1" x14ac:dyDescent="0.25">
      <c r="B20" s="432" t="s">
        <v>1475</v>
      </c>
      <c r="C20" s="438"/>
      <c r="D20" s="438"/>
      <c r="E20" s="438"/>
    </row>
    <row r="21" spans="2:5" ht="15.75" customHeight="1" x14ac:dyDescent="0.25">
      <c r="B21" s="432" t="s">
        <v>1478</v>
      </c>
    </row>
    <row r="22" spans="2:5" ht="15.75" customHeight="1" x14ac:dyDescent="0.25"/>
    <row r="23" spans="2:5" ht="15.75" customHeight="1" x14ac:dyDescent="0.25">
      <c r="B23" s="434" t="s">
        <v>1458</v>
      </c>
    </row>
    <row r="24" spans="2:5" ht="15.75" customHeight="1" x14ac:dyDescent="0.25">
      <c r="B24" s="432" t="s">
        <v>1479</v>
      </c>
    </row>
    <row r="25" spans="2:5" ht="15.75" customHeight="1" x14ac:dyDescent="0.25">
      <c r="B25" s="432" t="s">
        <v>1480</v>
      </c>
    </row>
    <row r="26" spans="2:5" ht="15.75" customHeight="1" x14ac:dyDescent="0.25">
      <c r="B26" s="446" t="s">
        <v>1481</v>
      </c>
    </row>
    <row r="27" spans="2:5" ht="15.75" customHeight="1" x14ac:dyDescent="0.25">
      <c r="B27" s="432" t="s">
        <v>1482</v>
      </c>
    </row>
    <row r="28" spans="2:5" ht="15.75" customHeight="1" x14ac:dyDescent="0.25">
      <c r="B28" s="437">
        <v>2021</v>
      </c>
    </row>
    <row r="29" spans="2:5" ht="15.75" customHeight="1" x14ac:dyDescent="0.25">
      <c r="B29" s="432" t="s">
        <v>1483</v>
      </c>
    </row>
    <row r="30" spans="2:5" s="447" customFormat="1" ht="15.75" customHeight="1" x14ac:dyDescent="0.25"/>
    <row r="31" spans="2:5" s="447" customFormat="1" ht="15.75" customHeight="1" x14ac:dyDescent="0.25">
      <c r="B31" s="434" t="s">
        <v>1497</v>
      </c>
    </row>
    <row r="32" spans="2:5" s="447" customFormat="1" ht="15.75" customHeight="1" x14ac:dyDescent="0.25">
      <c r="B32" s="447" t="s">
        <v>1498</v>
      </c>
    </row>
    <row r="33" spans="1:3" s="447" customFormat="1" ht="15.75" customHeight="1" x14ac:dyDescent="0.25">
      <c r="B33" s="447" t="s">
        <v>1496</v>
      </c>
    </row>
    <row r="34" spans="1:3" s="447" customFormat="1" ht="15.75" customHeight="1" x14ac:dyDescent="0.25">
      <c r="B34" s="448">
        <v>44259</v>
      </c>
    </row>
    <row r="35" spans="1:3" s="447" customFormat="1" ht="15.75" customHeight="1" x14ac:dyDescent="0.25">
      <c r="B35" s="447" t="s">
        <v>1499</v>
      </c>
    </row>
    <row r="36" spans="1:3" s="447" customFormat="1" ht="15.75" customHeight="1" x14ac:dyDescent="0.25">
      <c r="B36" s="447" t="s">
        <v>1500</v>
      </c>
    </row>
    <row r="37" spans="1:3" s="447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431" t="s">
        <v>2</v>
      </c>
    </row>
    <row r="43" spans="1:3" ht="15.75" customHeight="1" x14ac:dyDescent="0.25">
      <c r="A43" s="432" t="s">
        <v>3</v>
      </c>
    </row>
    <row r="44" spans="1:3" ht="15.75" customHeight="1" x14ac:dyDescent="0.25">
      <c r="A44" s="432" t="s">
        <v>4</v>
      </c>
    </row>
    <row r="45" spans="1:3" ht="15.75" customHeight="1" x14ac:dyDescent="0.25">
      <c r="A45" s="432" t="s">
        <v>5</v>
      </c>
    </row>
    <row r="46" spans="1:3" ht="15.75" customHeight="1" x14ac:dyDescent="0.25"/>
    <row r="47" spans="1:3" ht="15.75" customHeight="1" x14ac:dyDescent="0.25">
      <c r="A47" s="449" t="s">
        <v>6</v>
      </c>
      <c r="B47" s="450"/>
      <c r="C47" s="450"/>
    </row>
    <row r="48" spans="1:3" ht="15.75" customHeight="1" x14ac:dyDescent="0.25">
      <c r="A48" s="432" t="s">
        <v>7</v>
      </c>
    </row>
    <row r="49" spans="1:1" ht="15.75" customHeight="1" x14ac:dyDescent="0.25">
      <c r="A49" s="432" t="s">
        <v>8</v>
      </c>
    </row>
    <row r="50" spans="1:1" ht="15.75" customHeight="1" x14ac:dyDescent="0.25">
      <c r="A50" s="432" t="s">
        <v>9</v>
      </c>
    </row>
    <row r="51" spans="1:1" ht="15.75" customHeight="1" x14ac:dyDescent="0.25">
      <c r="A51" s="432" t="s">
        <v>10</v>
      </c>
    </row>
    <row r="52" spans="1:1" ht="15.75" customHeight="1" x14ac:dyDescent="0.25">
      <c r="A52" s="432" t="s">
        <v>11</v>
      </c>
    </row>
    <row r="53" spans="1:1" ht="15.75" customHeight="1" x14ac:dyDescent="0.25">
      <c r="A53" s="431"/>
    </row>
    <row r="54" spans="1:1" ht="15.75" customHeight="1" x14ac:dyDescent="0.25">
      <c r="A54" s="432" t="s">
        <v>12</v>
      </c>
    </row>
    <row r="55" spans="1:1" ht="15.75" customHeight="1" x14ac:dyDescent="0.25">
      <c r="A55" s="432" t="s">
        <v>13</v>
      </c>
    </row>
    <row r="56" spans="1:1" ht="15.75" customHeight="1" x14ac:dyDescent="0.25">
      <c r="A56" s="432" t="s">
        <v>14</v>
      </c>
    </row>
    <row r="57" spans="1:1" ht="15.75" customHeight="1" x14ac:dyDescent="0.25">
      <c r="A57" s="432" t="s">
        <v>15</v>
      </c>
    </row>
    <row r="58" spans="1:1" ht="15.75" customHeight="1" x14ac:dyDescent="0.25"/>
    <row r="59" spans="1:1" ht="15.75" customHeight="1" x14ac:dyDescent="0.25">
      <c r="A59" s="432" t="s">
        <v>16</v>
      </c>
    </row>
    <row r="60" spans="1:1" ht="15.75" customHeight="1" x14ac:dyDescent="0.25">
      <c r="A60" s="432" t="s">
        <v>17</v>
      </c>
    </row>
    <row r="61" spans="1:1" ht="15.75" customHeight="1" x14ac:dyDescent="0.25">
      <c r="A61" s="432" t="s">
        <v>18</v>
      </c>
    </row>
    <row r="62" spans="1:1" ht="15.75" customHeight="1" x14ac:dyDescent="0.25">
      <c r="A62" s="432" t="s">
        <v>19</v>
      </c>
    </row>
    <row r="63" spans="1:1" ht="15.75" customHeight="1" x14ac:dyDescent="0.25">
      <c r="A63" s="432" t="s">
        <v>20</v>
      </c>
    </row>
    <row r="64" spans="1:1" ht="15.75" customHeight="1" x14ac:dyDescent="0.25"/>
    <row r="65" spans="1:4" ht="15.75" customHeight="1" x14ac:dyDescent="0.25">
      <c r="A65" s="432" t="s">
        <v>21</v>
      </c>
    </row>
    <row r="66" spans="1:4" ht="15.75" customHeight="1" x14ac:dyDescent="0.25">
      <c r="A66" s="432" t="s">
        <v>22</v>
      </c>
    </row>
    <row r="67" spans="1:4" ht="15.75" customHeight="1" x14ac:dyDescent="0.25"/>
    <row r="68" spans="1:4" ht="15.75" customHeight="1" x14ac:dyDescent="0.25">
      <c r="A68" s="432" t="s">
        <v>23</v>
      </c>
    </row>
    <row r="69" spans="1:4" ht="15.75" customHeight="1" x14ac:dyDescent="0.25">
      <c r="A69" s="432" t="s">
        <v>24</v>
      </c>
    </row>
    <row r="70" spans="1:4" ht="15.75" customHeight="1" x14ac:dyDescent="0.25">
      <c r="A70" s="432" t="s">
        <v>25</v>
      </c>
    </row>
    <row r="71" spans="1:4" ht="15.75" customHeight="1" x14ac:dyDescent="0.25">
      <c r="A71" s="432" t="s">
        <v>26</v>
      </c>
      <c r="D71" s="451"/>
    </row>
    <row r="72" spans="1:4" ht="15.75" customHeight="1" x14ac:dyDescent="0.25">
      <c r="A72" s="432" t="s">
        <v>27</v>
      </c>
      <c r="D72" s="451"/>
    </row>
    <row r="73" spans="1:4" ht="15.75" customHeight="1" x14ac:dyDescent="0.25">
      <c r="D73" s="451"/>
    </row>
    <row r="74" spans="1:4" ht="15.75" customHeight="1" x14ac:dyDescent="0.25">
      <c r="A74" s="432" t="s">
        <v>28</v>
      </c>
      <c r="D74" s="451"/>
    </row>
    <row r="75" spans="1:4" ht="15.75" customHeight="1" x14ac:dyDescent="0.25">
      <c r="A75" s="432" t="s">
        <v>29</v>
      </c>
      <c r="D75" s="451"/>
    </row>
    <row r="76" spans="1:4" ht="15.75" customHeight="1" x14ac:dyDescent="0.25">
      <c r="A76" s="432" t="s">
        <v>30</v>
      </c>
      <c r="D76" s="451"/>
    </row>
    <row r="77" spans="1:4" ht="15.75" customHeight="1" x14ac:dyDescent="0.25">
      <c r="A77" s="432" t="s">
        <v>31</v>
      </c>
      <c r="D77" s="451"/>
    </row>
    <row r="78" spans="1:4" ht="15.75" customHeight="1" x14ac:dyDescent="0.25">
      <c r="A78" s="432" t="s">
        <v>32</v>
      </c>
      <c r="D78" s="451"/>
    </row>
    <row r="79" spans="1:4" ht="15.75" customHeight="1" x14ac:dyDescent="0.25">
      <c r="D79" s="451"/>
    </row>
    <row r="80" spans="1:4" ht="15.75" customHeight="1" x14ac:dyDescent="0.25">
      <c r="A80" s="432" t="s">
        <v>33</v>
      </c>
      <c r="D80" s="451"/>
    </row>
    <row r="81" spans="1:4" ht="15.75" customHeight="1" x14ac:dyDescent="0.25">
      <c r="A81" s="432" t="s">
        <v>34</v>
      </c>
      <c r="D81" s="451"/>
    </row>
    <row r="82" spans="1:4" ht="15.75" customHeight="1" x14ac:dyDescent="0.25">
      <c r="A82" s="432" t="s">
        <v>35</v>
      </c>
      <c r="D82" s="451"/>
    </row>
    <row r="83" spans="1:4" ht="15.75" customHeight="1" x14ac:dyDescent="0.25">
      <c r="D83" s="451"/>
    </row>
    <row r="84" spans="1:4" ht="15.75" customHeight="1" x14ac:dyDescent="0.25">
      <c r="A84" s="432" t="s">
        <v>36</v>
      </c>
      <c r="D84" s="451"/>
    </row>
    <row r="85" spans="1:4" ht="15.75" customHeight="1" x14ac:dyDescent="0.25">
      <c r="A85" s="452" t="s">
        <v>37</v>
      </c>
      <c r="C85" s="432" t="s">
        <v>38</v>
      </c>
      <c r="D85" s="451"/>
    </row>
    <row r="86" spans="1:4" ht="15.75" customHeight="1" x14ac:dyDescent="0.25">
      <c r="A86" s="452" t="s">
        <v>39</v>
      </c>
      <c r="C86" s="432" t="s">
        <v>40</v>
      </c>
      <c r="D86" s="451"/>
    </row>
    <row r="87" spans="1:4" ht="15.75" customHeight="1" x14ac:dyDescent="0.25">
      <c r="A87" s="452" t="s">
        <v>41</v>
      </c>
      <c r="C87" s="432" t="s">
        <v>40</v>
      </c>
      <c r="D87" s="451"/>
    </row>
    <row r="88" spans="1:4" ht="15.75" customHeight="1" x14ac:dyDescent="0.25">
      <c r="A88" s="452" t="s">
        <v>42</v>
      </c>
      <c r="C88" s="432" t="s">
        <v>43</v>
      </c>
      <c r="D88" s="451"/>
    </row>
    <row r="89" spans="1:4" ht="15.75" customHeight="1" x14ac:dyDescent="0.25">
      <c r="A89" s="452" t="s">
        <v>44</v>
      </c>
      <c r="C89" s="432" t="s">
        <v>43</v>
      </c>
      <c r="D89" s="451"/>
    </row>
    <row r="90" spans="1:4" ht="15.75" customHeight="1" x14ac:dyDescent="0.25">
      <c r="A90" s="452" t="s">
        <v>45</v>
      </c>
      <c r="C90" s="432" t="s">
        <v>46</v>
      </c>
      <c r="D90" s="451"/>
    </row>
    <row r="91" spans="1:4" ht="15.75" customHeight="1" x14ac:dyDescent="0.25">
      <c r="A91" s="452" t="s">
        <v>47</v>
      </c>
      <c r="C91" s="432" t="s">
        <v>40</v>
      </c>
      <c r="D91" s="453"/>
    </row>
    <row r="92" spans="1:4" ht="15.75" customHeight="1" x14ac:dyDescent="0.25">
      <c r="A92" s="452" t="s">
        <v>48</v>
      </c>
      <c r="C92" s="432" t="s">
        <v>43</v>
      </c>
      <c r="D92" s="451"/>
    </row>
    <row r="93" spans="1:4" ht="15.75" customHeight="1" x14ac:dyDescent="0.25">
      <c r="A93" s="452" t="s">
        <v>49</v>
      </c>
      <c r="C93" s="432" t="s">
        <v>43</v>
      </c>
      <c r="D93" s="453"/>
    </row>
    <row r="94" spans="1:4" ht="15.75" customHeight="1" x14ac:dyDescent="0.25">
      <c r="A94" s="452" t="s">
        <v>50</v>
      </c>
      <c r="C94" s="432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54" t="s">
        <v>1461</v>
      </c>
    </row>
    <row r="98" spans="1:3" ht="15.75" customHeight="1" x14ac:dyDescent="0.25">
      <c r="A98" s="455"/>
      <c r="B98" s="456" t="s">
        <v>1589</v>
      </c>
    </row>
    <row r="99" spans="1:3" ht="15.75" customHeight="1" x14ac:dyDescent="0.25"/>
    <row r="100" spans="1:3" ht="15.75" customHeight="1" x14ac:dyDescent="0.25">
      <c r="A100" s="457">
        <v>1</v>
      </c>
      <c r="B100" s="456" t="s">
        <v>1463</v>
      </c>
    </row>
    <row r="101" spans="1:3" ht="15.75" customHeight="1" x14ac:dyDescent="0.25">
      <c r="A101" s="458">
        <v>2</v>
      </c>
      <c r="B101" s="432" t="s">
        <v>1464</v>
      </c>
    </row>
    <row r="102" spans="1:3" ht="15.75" customHeight="1" x14ac:dyDescent="0.25">
      <c r="A102" s="458">
        <v>3</v>
      </c>
      <c r="B102" s="432" t="s">
        <v>1465</v>
      </c>
    </row>
    <row r="103" spans="1:3" ht="15.75" customHeight="1" x14ac:dyDescent="0.25">
      <c r="A103" s="455">
        <v>4</v>
      </c>
      <c r="B103" s="432" t="s">
        <v>1590</v>
      </c>
    </row>
    <row r="104" spans="1:3" ht="15.75" customHeight="1" x14ac:dyDescent="0.25"/>
    <row r="105" spans="1:3" ht="15.75" customHeight="1" x14ac:dyDescent="0.25">
      <c r="B105" s="412" t="s">
        <v>1460</v>
      </c>
      <c r="C105" s="412" t="s">
        <v>1459</v>
      </c>
    </row>
    <row r="106" spans="1:3" ht="15.75" customHeight="1" x14ac:dyDescent="0.25">
      <c r="B106" s="432" t="s">
        <v>179</v>
      </c>
      <c r="C106" s="432" t="s">
        <v>179</v>
      </c>
    </row>
    <row r="107" spans="1:3" ht="15.75" customHeight="1" x14ac:dyDescent="0.25">
      <c r="B107" s="432" t="s">
        <v>1169</v>
      </c>
      <c r="C107" s="432" t="s">
        <v>184</v>
      </c>
    </row>
    <row r="108" spans="1:3" ht="15.75" customHeight="1" x14ac:dyDescent="0.25">
      <c r="B108" s="432" t="s">
        <v>1169</v>
      </c>
      <c r="C108" s="432" t="s">
        <v>186</v>
      </c>
    </row>
    <row r="109" spans="1:3" ht="15.75" customHeight="1" x14ac:dyDescent="0.25">
      <c r="B109" s="432" t="s">
        <v>1169</v>
      </c>
      <c r="C109" s="432" t="s">
        <v>188</v>
      </c>
    </row>
    <row r="110" spans="1:3" ht="15.75" customHeight="1" x14ac:dyDescent="0.25">
      <c r="B110" s="432" t="s">
        <v>1169</v>
      </c>
      <c r="C110" s="432" t="s">
        <v>190</v>
      </c>
    </row>
    <row r="111" spans="1:3" ht="15.75" customHeight="1" x14ac:dyDescent="0.25">
      <c r="B111" s="432" t="s">
        <v>179</v>
      </c>
      <c r="C111" s="432" t="s">
        <v>282</v>
      </c>
    </row>
    <row r="112" spans="1:3" ht="15.75" customHeight="1" x14ac:dyDescent="0.25">
      <c r="B112" s="432" t="s">
        <v>583</v>
      </c>
      <c r="C112" s="432" t="s">
        <v>284</v>
      </c>
    </row>
    <row r="113" spans="2:3" ht="15.75" customHeight="1" x14ac:dyDescent="0.25">
      <c r="B113" s="432" t="s">
        <v>582</v>
      </c>
      <c r="C113" s="432" t="s">
        <v>241</v>
      </c>
    </row>
    <row r="114" spans="2:3" ht="15.75" customHeight="1" x14ac:dyDescent="0.25">
      <c r="B114" s="432" t="s">
        <v>197</v>
      </c>
      <c r="C114" s="432" t="s">
        <v>197</v>
      </c>
    </row>
    <row r="115" spans="2:3" ht="15.75" customHeight="1" x14ac:dyDescent="0.25">
      <c r="B115" s="432" t="s">
        <v>179</v>
      </c>
      <c r="C115" s="432" t="s">
        <v>199</v>
      </c>
    </row>
    <row r="116" spans="2:3" ht="15.75" customHeight="1" x14ac:dyDescent="0.25">
      <c r="B116" s="432" t="s">
        <v>179</v>
      </c>
      <c r="C116" s="432" t="s">
        <v>205</v>
      </c>
    </row>
    <row r="117" spans="2:3" ht="15.75" customHeight="1" x14ac:dyDescent="0.25">
      <c r="B117" s="432" t="s">
        <v>583</v>
      </c>
      <c r="C117" s="432" t="s">
        <v>294</v>
      </c>
    </row>
    <row r="118" spans="2:3" ht="15.75" customHeight="1" x14ac:dyDescent="0.25">
      <c r="B118" s="432" t="s">
        <v>1169</v>
      </c>
      <c r="C118" s="432" t="s">
        <v>297</v>
      </c>
    </row>
    <row r="119" spans="2:3" ht="15.75" customHeight="1" x14ac:dyDescent="0.25">
      <c r="B119" s="432" t="s">
        <v>1170</v>
      </c>
      <c r="C119" s="432" t="s">
        <v>208</v>
      </c>
    </row>
    <row r="120" spans="2:3" ht="15.75" customHeight="1" x14ac:dyDescent="0.25">
      <c r="B120" s="432" t="s">
        <v>1169</v>
      </c>
      <c r="C120" s="432" t="s">
        <v>300</v>
      </c>
    </row>
    <row r="121" spans="2:3" ht="15.75" customHeight="1" x14ac:dyDescent="0.25">
      <c r="B121" s="432" t="s">
        <v>250</v>
      </c>
      <c r="C121" s="432" t="s">
        <v>250</v>
      </c>
    </row>
    <row r="122" spans="2:3" ht="15.75" customHeight="1" x14ac:dyDescent="0.25">
      <c r="B122" s="432" t="s">
        <v>1169</v>
      </c>
      <c r="C122" s="432" t="s">
        <v>303</v>
      </c>
    </row>
    <row r="123" spans="2:3" ht="15.75" customHeight="1" x14ac:dyDescent="0.25">
      <c r="B123" s="432" t="s">
        <v>1169</v>
      </c>
      <c r="C123" s="432" t="s">
        <v>305</v>
      </c>
    </row>
    <row r="124" spans="2:3" ht="15.75" customHeight="1" x14ac:dyDescent="0.25">
      <c r="B124" s="432" t="s">
        <v>1170</v>
      </c>
      <c r="C124" s="432" t="s">
        <v>247</v>
      </c>
    </row>
    <row r="125" spans="2:3" ht="15.75" customHeight="1" x14ac:dyDescent="0.25">
      <c r="B125" s="432" t="s">
        <v>583</v>
      </c>
      <c r="C125" s="432" t="s">
        <v>400</v>
      </c>
    </row>
    <row r="126" spans="2:3" ht="15.75" customHeight="1" x14ac:dyDescent="0.25">
      <c r="B126" s="432" t="s">
        <v>1169</v>
      </c>
      <c r="C126" s="432" t="s">
        <v>440</v>
      </c>
    </row>
    <row r="127" spans="2:3" ht="15.75" customHeight="1" x14ac:dyDescent="0.25">
      <c r="B127" s="432" t="s">
        <v>583</v>
      </c>
      <c r="C127" s="432" t="s">
        <v>252</v>
      </c>
    </row>
    <row r="128" spans="2:3" ht="15.75" customHeight="1" x14ac:dyDescent="0.25">
      <c r="B128" s="432" t="s">
        <v>1169</v>
      </c>
      <c r="C128" s="432" t="s">
        <v>445</v>
      </c>
    </row>
    <row r="129" spans="1:5" ht="15.75" customHeight="1" x14ac:dyDescent="0.25">
      <c r="B129" s="432" t="s">
        <v>1169</v>
      </c>
      <c r="C129" s="432" t="s">
        <v>456</v>
      </c>
    </row>
    <row r="130" spans="1:5" ht="15.75" customHeight="1" x14ac:dyDescent="0.25">
      <c r="B130" s="432" t="s">
        <v>179</v>
      </c>
      <c r="C130" s="432" t="s">
        <v>465</v>
      </c>
    </row>
    <row r="131" spans="1:5" ht="15.75" customHeight="1" x14ac:dyDescent="0.25"/>
    <row r="132" spans="1:5" ht="15.75" customHeight="1" x14ac:dyDescent="0.25">
      <c r="A132" s="432" t="s">
        <v>1462</v>
      </c>
      <c r="C132" s="432" t="s">
        <v>599</v>
      </c>
      <c r="D132" s="432" t="s">
        <v>599</v>
      </c>
      <c r="E132" s="432" t="s">
        <v>599</v>
      </c>
    </row>
    <row r="133" spans="1:5" ht="15.75" customHeight="1" x14ac:dyDescent="0.25">
      <c r="B133" s="459" t="s">
        <v>1177</v>
      </c>
      <c r="C133" s="459" t="s">
        <v>596</v>
      </c>
      <c r="D133" s="459" t="s">
        <v>597</v>
      </c>
      <c r="E133" s="459" t="s">
        <v>598</v>
      </c>
    </row>
    <row r="134" spans="1:5" ht="15.75" customHeight="1" x14ac:dyDescent="0.25">
      <c r="B134" s="460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25">
      <c r="B135" s="460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25">
      <c r="B136" s="460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25">
      <c r="B137" s="460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25">
      <c r="B138" s="460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25">
      <c r="B139" s="460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25">
      <c r="B140" s="460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25">
      <c r="B141" s="460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25">
      <c r="B142" s="460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25">
      <c r="B143" s="460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25">
      <c r="B144" s="460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25">
      <c r="B145" s="460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25">
      <c r="B146" s="460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25">
      <c r="B147" s="460" t="s">
        <v>70</v>
      </c>
      <c r="C147" s="206" t="s">
        <v>352</v>
      </c>
      <c r="D147" s="206" t="s">
        <v>183</v>
      </c>
      <c r="E147" s="206" t="s">
        <v>177</v>
      </c>
    </row>
    <row r="148" spans="2:5" ht="15.75" customHeight="1" x14ac:dyDescent="0.25">
      <c r="B148" s="460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25">
      <c r="B149" s="460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25">
      <c r="B150" s="460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25">
      <c r="B151" s="460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25">
      <c r="B152" s="460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25">
      <c r="B153" s="460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25">
      <c r="B154" s="460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25">
      <c r="B155" s="460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25">
      <c r="B156" s="460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25">
      <c r="B157" s="460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25">
      <c r="B158" s="460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25">
      <c r="B159" s="460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25">
      <c r="B160" s="460" t="s">
        <v>56</v>
      </c>
      <c r="C160" s="156" t="s">
        <v>352</v>
      </c>
      <c r="D160" s="156" t="s">
        <v>423</v>
      </c>
      <c r="E160" s="156" t="s">
        <v>177</v>
      </c>
    </row>
    <row r="161" spans="2:5" ht="15.75" customHeight="1" x14ac:dyDescent="0.25">
      <c r="B161" s="460" t="s">
        <v>71</v>
      </c>
      <c r="C161" s="156" t="s">
        <v>352</v>
      </c>
      <c r="D161" s="156" t="s">
        <v>426</v>
      </c>
      <c r="E161" s="156" t="s">
        <v>177</v>
      </c>
    </row>
    <row r="162" spans="2:5" ht="15.75" customHeight="1" x14ac:dyDescent="0.25">
      <c r="B162" s="460" t="s">
        <v>73</v>
      </c>
      <c r="C162" s="156" t="s">
        <v>352</v>
      </c>
      <c r="D162" s="156" t="s">
        <v>429</v>
      </c>
      <c r="E162" s="156" t="s">
        <v>430</v>
      </c>
    </row>
    <row r="163" spans="2:5" ht="15.75" customHeight="1" x14ac:dyDescent="0.25">
      <c r="B163" s="460" t="s">
        <v>58</v>
      </c>
      <c r="C163" s="156" t="s">
        <v>352</v>
      </c>
      <c r="D163" s="156" t="s">
        <v>429</v>
      </c>
      <c r="E163" s="156" t="s">
        <v>432</v>
      </c>
    </row>
    <row r="164" spans="2:5" ht="15.75" customHeight="1" x14ac:dyDescent="0.25">
      <c r="B164" s="460" t="s">
        <v>53</v>
      </c>
      <c r="C164" s="156" t="s">
        <v>86</v>
      </c>
      <c r="D164" s="156" t="s">
        <v>241</v>
      </c>
      <c r="E164" s="156" t="s">
        <v>177</v>
      </c>
    </row>
    <row r="165" spans="2:5" ht="15.75" customHeight="1" x14ac:dyDescent="0.25">
      <c r="B165" s="460" t="s">
        <v>55</v>
      </c>
      <c r="C165" s="156" t="s">
        <v>86</v>
      </c>
      <c r="D165" s="156" t="s">
        <v>436</v>
      </c>
      <c r="E165" s="156" t="s">
        <v>177</v>
      </c>
    </row>
    <row r="166" spans="2:5" ht="15.75" customHeight="1" x14ac:dyDescent="0.25">
      <c r="B166" s="460" t="s">
        <v>55</v>
      </c>
      <c r="C166" s="156" t="s">
        <v>86</v>
      </c>
      <c r="D166" s="156" t="s">
        <v>438</v>
      </c>
      <c r="E166" s="156" t="s">
        <v>177</v>
      </c>
    </row>
    <row r="167" spans="2:5" ht="15.75" customHeight="1" x14ac:dyDescent="0.25">
      <c r="B167" s="460" t="s">
        <v>70</v>
      </c>
      <c r="C167" s="156" t="s">
        <v>183</v>
      </c>
      <c r="D167" s="156" t="s">
        <v>183</v>
      </c>
      <c r="E167" s="156" t="s">
        <v>177</v>
      </c>
    </row>
    <row r="168" spans="2:5" ht="15.75" customHeight="1" x14ac:dyDescent="0.25">
      <c r="B168" s="460" t="s">
        <v>54</v>
      </c>
      <c r="C168" s="156" t="s">
        <v>448</v>
      </c>
      <c r="D168" s="156" t="s">
        <v>183</v>
      </c>
      <c r="E168" s="156" t="s">
        <v>177</v>
      </c>
    </row>
    <row r="169" spans="2:5" ht="15.75" customHeight="1" x14ac:dyDescent="0.25">
      <c r="B169" s="460" t="s">
        <v>60</v>
      </c>
      <c r="C169" s="156" t="s">
        <v>453</v>
      </c>
      <c r="D169" s="156" t="s">
        <v>183</v>
      </c>
      <c r="E169" s="156" t="s">
        <v>177</v>
      </c>
    </row>
    <row r="170" spans="2:5" ht="15.75" customHeight="1" x14ac:dyDescent="0.25">
      <c r="B170" s="460" t="s">
        <v>60</v>
      </c>
      <c r="C170" s="156" t="s">
        <v>453</v>
      </c>
      <c r="D170" s="156" t="s">
        <v>470</v>
      </c>
      <c r="E170" s="156" t="s">
        <v>177</v>
      </c>
    </row>
    <row r="171" spans="2:5" ht="15.75" customHeight="1" x14ac:dyDescent="0.25">
      <c r="B171" s="460" t="s">
        <v>74</v>
      </c>
      <c r="C171" s="156" t="s">
        <v>271</v>
      </c>
      <c r="D171" s="156" t="s">
        <v>475</v>
      </c>
      <c r="E171" s="156" t="s">
        <v>177</v>
      </c>
    </row>
    <row r="172" spans="2:5" ht="15.75" customHeight="1" x14ac:dyDescent="0.25">
      <c r="B172" s="460" t="s">
        <v>74</v>
      </c>
      <c r="C172" s="156" t="s">
        <v>271</v>
      </c>
      <c r="D172" s="156" t="s">
        <v>477</v>
      </c>
      <c r="E172" s="156" t="s">
        <v>177</v>
      </c>
    </row>
    <row r="173" spans="2:5" ht="15.75" customHeight="1" x14ac:dyDescent="0.25"/>
    <row r="174" spans="2:5" ht="15.75" customHeight="1" x14ac:dyDescent="0.25"/>
    <row r="175" spans="2:5" ht="15.75" customHeight="1" x14ac:dyDescent="0.25"/>
    <row r="176" spans="2:5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</hyperlinks>
  <pageMargins left="0.7" right="0.7" top="0.75" bottom="0.75" header="0" footer="0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17" t="s">
        <v>1519</v>
      </c>
      <c r="C1" s="317"/>
      <c r="K1" s="318" t="s">
        <v>1520</v>
      </c>
    </row>
    <row r="2" spans="1:15" ht="15" x14ac:dyDescent="0.25">
      <c r="A2" s="257" t="s">
        <v>1518</v>
      </c>
      <c r="B2" s="44">
        <v>-7.0000000000000007E-2</v>
      </c>
      <c r="C2" s="44"/>
      <c r="E2" s="144" t="s">
        <v>595</v>
      </c>
      <c r="K2" s="318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57" t="s">
        <v>86</v>
      </c>
      <c r="B3" s="44">
        <v>-0.25</v>
      </c>
      <c r="C3" s="44"/>
      <c r="E3" s="144" t="s">
        <v>55</v>
      </c>
      <c r="K3" s="318" t="s">
        <v>1521</v>
      </c>
      <c r="M3" s="4">
        <v>18426</v>
      </c>
      <c r="N3" s="4">
        <v>19784</v>
      </c>
      <c r="O3" s="4">
        <v>20767</v>
      </c>
    </row>
    <row r="4" spans="1:15" ht="15" x14ac:dyDescent="0.25">
      <c r="A4" s="257" t="s">
        <v>1517</v>
      </c>
      <c r="B4" s="44">
        <v>-0.16</v>
      </c>
      <c r="C4" s="44"/>
      <c r="E4" s="144" t="s">
        <v>65</v>
      </c>
      <c r="K4" s="318" t="s">
        <v>1522</v>
      </c>
      <c r="L4" s="4">
        <v>19092</v>
      </c>
      <c r="M4" s="4">
        <v>18411</v>
      </c>
      <c r="N4" s="4">
        <v>19098</v>
      </c>
    </row>
    <row r="5" spans="1:15" ht="15" x14ac:dyDescent="0.25">
      <c r="A5" s="257" t="s">
        <v>1515</v>
      </c>
      <c r="B5" s="44">
        <v>-0.15</v>
      </c>
      <c r="C5" s="44"/>
      <c r="E5" s="144" t="s">
        <v>60</v>
      </c>
      <c r="K5" s="318" t="s">
        <v>1523</v>
      </c>
      <c r="L5" s="4">
        <v>19068</v>
      </c>
      <c r="M5" s="4">
        <v>19448</v>
      </c>
      <c r="N5" s="4">
        <v>19790</v>
      </c>
    </row>
    <row r="6" spans="1:15" ht="15" x14ac:dyDescent="0.25">
      <c r="A6" s="257" t="s">
        <v>1513</v>
      </c>
      <c r="B6" s="44">
        <v>-7.0000000000000007E-2</v>
      </c>
      <c r="C6" s="44"/>
      <c r="E6" s="144" t="s">
        <v>54</v>
      </c>
      <c r="K6" s="318" t="s">
        <v>1524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57" t="s">
        <v>101</v>
      </c>
      <c r="B7" s="44">
        <v>-0.05</v>
      </c>
      <c r="C7" s="44"/>
      <c r="E7" s="144" t="s">
        <v>64</v>
      </c>
      <c r="K7" s="318"/>
    </row>
    <row r="8" spans="1:15" ht="15" x14ac:dyDescent="0.25">
      <c r="A8" s="257" t="s">
        <v>141</v>
      </c>
      <c r="B8" s="44">
        <v>-0.04</v>
      </c>
      <c r="C8" s="44"/>
      <c r="E8" s="144" t="s">
        <v>61</v>
      </c>
      <c r="K8" s="318" t="s">
        <v>1525</v>
      </c>
    </row>
    <row r="9" spans="1:15" ht="15" x14ac:dyDescent="0.25">
      <c r="K9" s="318"/>
    </row>
    <row r="10" spans="1:15" ht="15" x14ac:dyDescent="0.25">
      <c r="K10" s="318" t="s">
        <v>1526</v>
      </c>
      <c r="M10" s="319">
        <f>(M3-$L$4)/$L$4</f>
        <v>-3.4883720930232558E-2</v>
      </c>
      <c r="N10" s="44">
        <f>M10*0.21</f>
        <v>-7.3255813953488364E-3</v>
      </c>
    </row>
    <row r="11" spans="1:15" x14ac:dyDescent="0.2">
      <c r="C11" s="257" t="s">
        <v>1570</v>
      </c>
    </row>
    <row r="12" spans="1:15" ht="15" x14ac:dyDescent="0.25">
      <c r="B12" s="365">
        <v>2020</v>
      </c>
      <c r="C12" s="365">
        <v>2021</v>
      </c>
    </row>
    <row r="13" spans="1:15" ht="15" x14ac:dyDescent="0.25">
      <c r="A13" s="46" t="s">
        <v>52</v>
      </c>
      <c r="B13" s="366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66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66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66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66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66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66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66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66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66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66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66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66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66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66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66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66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66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66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66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66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66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66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66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66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</sheetViews>
  <sheetFormatPr defaultRowHeight="15" x14ac:dyDescent="0.25"/>
  <cols>
    <col min="1" max="1" width="10.625" style="28" customWidth="1"/>
    <col min="2" max="2" width="9" style="30"/>
    <col min="3" max="3" width="32" style="190" customWidth="1"/>
    <col min="4" max="4" width="10.125" style="190" bestFit="1" customWidth="1"/>
    <col min="5" max="16384" width="9" style="190"/>
  </cols>
  <sheetData>
    <row r="1" spans="1:40" x14ac:dyDescent="0.25">
      <c r="C1" s="190" t="s">
        <v>1430</v>
      </c>
      <c r="D1" s="191">
        <v>2015</v>
      </c>
      <c r="E1" s="191">
        <v>2016</v>
      </c>
      <c r="F1" s="191">
        <v>2017</v>
      </c>
      <c r="G1" s="191">
        <v>2018</v>
      </c>
      <c r="H1" s="191">
        <v>2019</v>
      </c>
      <c r="I1" s="191">
        <v>2020</v>
      </c>
      <c r="J1" s="191">
        <v>2021</v>
      </c>
      <c r="K1" s="191">
        <v>2022</v>
      </c>
      <c r="L1" s="191">
        <v>2023</v>
      </c>
      <c r="M1" s="191">
        <v>2024</v>
      </c>
      <c r="N1" s="191">
        <v>2025</v>
      </c>
      <c r="O1" s="191">
        <v>2026</v>
      </c>
      <c r="P1" s="191">
        <v>2027</v>
      </c>
      <c r="Q1" s="191">
        <v>2028</v>
      </c>
      <c r="R1" s="191">
        <v>2029</v>
      </c>
      <c r="S1" s="191">
        <v>2030</v>
      </c>
      <c r="T1" s="191">
        <v>2031</v>
      </c>
      <c r="U1" s="191">
        <v>2032</v>
      </c>
      <c r="V1" s="191">
        <v>2033</v>
      </c>
      <c r="W1" s="191">
        <v>2034</v>
      </c>
      <c r="X1" s="191">
        <v>2035</v>
      </c>
      <c r="Y1" s="191">
        <v>2036</v>
      </c>
      <c r="Z1" s="191">
        <v>2037</v>
      </c>
      <c r="AA1" s="191">
        <v>2038</v>
      </c>
      <c r="AB1" s="191">
        <v>2039</v>
      </c>
      <c r="AC1" s="191">
        <v>2040</v>
      </c>
      <c r="AD1" s="191">
        <v>2041</v>
      </c>
      <c r="AE1" s="191">
        <v>2042</v>
      </c>
      <c r="AF1" s="191">
        <v>2043</v>
      </c>
      <c r="AG1" s="191">
        <v>2044</v>
      </c>
      <c r="AH1" s="191">
        <v>2045</v>
      </c>
      <c r="AI1" s="191">
        <v>2046</v>
      </c>
      <c r="AJ1" s="191">
        <v>2047</v>
      </c>
      <c r="AK1" s="191">
        <v>2048</v>
      </c>
      <c r="AL1" s="191">
        <v>2049</v>
      </c>
      <c r="AM1" s="191">
        <v>2050</v>
      </c>
    </row>
    <row r="3" spans="1:40" x14ac:dyDescent="0.25">
      <c r="C3" s="192" t="s">
        <v>1431</v>
      </c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</row>
    <row r="4" spans="1:40" x14ac:dyDescent="0.25">
      <c r="A4" s="4" t="s">
        <v>52</v>
      </c>
      <c r="B4" s="30" t="s">
        <v>590</v>
      </c>
      <c r="C4" s="190" t="s">
        <v>77</v>
      </c>
      <c r="D4" s="190">
        <v>116.01324910514199</v>
      </c>
      <c r="E4" s="190">
        <v>118.91993000572801</v>
      </c>
      <c r="F4" s="190">
        <v>119.6452079844</v>
      </c>
      <c r="G4" s="190">
        <v>119.994584820469</v>
      </c>
      <c r="H4" s="190">
        <v>119.644504266845</v>
      </c>
      <c r="I4" s="190">
        <v>119.00613736830699</v>
      </c>
      <c r="J4" s="190">
        <v>118.113104542165</v>
      </c>
      <c r="K4" s="190">
        <v>116.724587122969</v>
      </c>
      <c r="L4" s="190">
        <v>114.94590289759</v>
      </c>
      <c r="M4" s="190">
        <v>112.82495628282</v>
      </c>
      <c r="N4" s="190">
        <v>113.03363449368</v>
      </c>
      <c r="O4" s="190">
        <v>113.24231270454</v>
      </c>
      <c r="P4" s="190">
        <v>113.4509909154</v>
      </c>
      <c r="Q4" s="190">
        <v>113.65966912626</v>
      </c>
      <c r="R4" s="190">
        <v>113.86834733712</v>
      </c>
      <c r="S4" s="190">
        <v>114.07702554798</v>
      </c>
      <c r="T4" s="190">
        <v>114.28570375884</v>
      </c>
      <c r="U4" s="190">
        <v>114.4943819697</v>
      </c>
      <c r="V4" s="190">
        <v>114.70306018056</v>
      </c>
      <c r="W4" s="190">
        <v>114.91173839142</v>
      </c>
      <c r="X4" s="190">
        <v>115.12041660228</v>
      </c>
      <c r="Y4" s="190">
        <v>115.32909481314</v>
      </c>
      <c r="Z4" s="190">
        <v>115.537773024</v>
      </c>
      <c r="AA4" s="190">
        <v>115.74645123486</v>
      </c>
      <c r="AB4" s="190">
        <v>115.95512944572</v>
      </c>
      <c r="AC4" s="190">
        <v>116.16380765658</v>
      </c>
      <c r="AD4" s="190">
        <v>116.37248586744001</v>
      </c>
      <c r="AE4" s="190">
        <v>116.58116407830001</v>
      </c>
      <c r="AF4" s="190">
        <v>116.78984228916001</v>
      </c>
      <c r="AG4" s="190">
        <v>116.99852050002001</v>
      </c>
      <c r="AH4" s="190">
        <v>117.20719871087999</v>
      </c>
      <c r="AI4" s="190">
        <v>117.41587692173999</v>
      </c>
      <c r="AJ4" s="190">
        <v>117.62455513259999</v>
      </c>
      <c r="AK4" s="190">
        <v>117.83323334345999</v>
      </c>
      <c r="AL4" s="190">
        <v>118.04191155432</v>
      </c>
      <c r="AM4" s="190">
        <v>118.25058976518</v>
      </c>
    </row>
    <row r="5" spans="1:40" x14ac:dyDescent="0.25">
      <c r="C5" s="190" t="s">
        <v>78</v>
      </c>
      <c r="D5" s="190">
        <v>728.02861242252402</v>
      </c>
      <c r="E5" s="190">
        <v>730.53418251272001</v>
      </c>
      <c r="F5" s="190">
        <v>733.25271060987097</v>
      </c>
      <c r="G5" s="190">
        <v>735.00182794720195</v>
      </c>
      <c r="H5" s="190">
        <v>735.73261175092102</v>
      </c>
      <c r="I5" s="190">
        <v>735.39472827213297</v>
      </c>
      <c r="J5" s="190">
        <v>734.44373122648801</v>
      </c>
      <c r="K5" s="190">
        <v>732.77663638197998</v>
      </c>
      <c r="L5" s="190">
        <v>730.28989015967795</v>
      </c>
      <c r="M5" s="190">
        <v>726.70481639935099</v>
      </c>
      <c r="N5" s="190">
        <v>730.02211223460301</v>
      </c>
      <c r="O5" s="190">
        <v>732.08320039427394</v>
      </c>
      <c r="P5" s="190">
        <v>732.95339174075605</v>
      </c>
      <c r="Q5" s="190">
        <v>732.83260751867601</v>
      </c>
      <c r="R5" s="190">
        <v>731.99960982488801</v>
      </c>
      <c r="S5" s="190">
        <v>730.74862028869904</v>
      </c>
      <c r="T5" s="190">
        <v>729.34988993217996</v>
      </c>
      <c r="U5" s="190">
        <v>728.032326705272</v>
      </c>
      <c r="V5" s="190">
        <v>726.98241325393406</v>
      </c>
      <c r="W5" s="190">
        <v>726.34875937581899</v>
      </c>
      <c r="X5" s="190">
        <v>726.24899441617595</v>
      </c>
      <c r="Y5" s="190">
        <v>726.77157371122496</v>
      </c>
      <c r="Z5" s="190">
        <v>727.98020587247504</v>
      </c>
      <c r="AA5" s="190">
        <v>729.91179744379201</v>
      </c>
      <c r="AB5" s="190">
        <v>732.57830421706603</v>
      </c>
      <c r="AC5" s="190">
        <v>735.964274943644</v>
      </c>
      <c r="AD5" s="190">
        <v>740.03264899687099</v>
      </c>
      <c r="AE5" s="190">
        <v>744.72651414056998</v>
      </c>
      <c r="AF5" s="190">
        <v>749.97572902586205</v>
      </c>
      <c r="AG5" s="190">
        <v>755.70239613177205</v>
      </c>
      <c r="AH5" s="190">
        <v>761.82739338497004</v>
      </c>
      <c r="AI5" s="190">
        <v>768.27501714355299</v>
      </c>
      <c r="AJ5" s="190">
        <v>774.97694065811697</v>
      </c>
      <c r="AK5" s="190">
        <v>781.87418333305698</v>
      </c>
      <c r="AL5" s="190">
        <v>788.91810954494804</v>
      </c>
      <c r="AM5" s="190">
        <v>796.07003343451402</v>
      </c>
    </row>
    <row r="6" spans="1:40" x14ac:dyDescent="0.25">
      <c r="C6" s="190" t="s">
        <v>79</v>
      </c>
      <c r="D6" s="190">
        <v>796.63366365579395</v>
      </c>
      <c r="E6" s="190">
        <v>793.17563266683499</v>
      </c>
      <c r="F6" s="190">
        <v>789.73136790040996</v>
      </c>
      <c r="G6" s="190">
        <v>785.16983194592297</v>
      </c>
      <c r="H6" s="190">
        <v>779.31499708319598</v>
      </c>
      <c r="I6" s="190">
        <v>771.68777631049204</v>
      </c>
      <c r="J6" s="190">
        <v>762.57231573248305</v>
      </c>
      <c r="K6" s="190">
        <v>752.30201142302201</v>
      </c>
      <c r="L6" s="190">
        <v>741.42732905062599</v>
      </c>
      <c r="M6" s="190">
        <v>730.25106722589396</v>
      </c>
      <c r="N6" s="190">
        <v>722.83922050511603</v>
      </c>
      <c r="O6" s="190">
        <v>715.33617116469702</v>
      </c>
      <c r="P6" s="190">
        <v>707.79449864140702</v>
      </c>
      <c r="Q6" s="190">
        <v>700.25998417296898</v>
      </c>
      <c r="R6" s="190">
        <v>692.75971638820295</v>
      </c>
      <c r="S6" s="190">
        <v>685.33391433419695</v>
      </c>
      <c r="T6" s="190">
        <v>689.87216797812403</v>
      </c>
      <c r="U6" s="190">
        <v>694.48711973315505</v>
      </c>
      <c r="V6" s="190">
        <v>699.18576305525596</v>
      </c>
      <c r="W6" s="190">
        <v>703.97882290269899</v>
      </c>
      <c r="X6" s="190">
        <v>708.878784089497</v>
      </c>
      <c r="Y6" s="190">
        <v>713.94303797915995</v>
      </c>
      <c r="Z6" s="190">
        <v>719.18809360205705</v>
      </c>
      <c r="AA6" s="190">
        <v>724.62957908598196</v>
      </c>
      <c r="AB6" s="190">
        <v>730.28504104703302</v>
      </c>
      <c r="AC6" s="190">
        <v>736.16885830672095</v>
      </c>
      <c r="AD6" s="190">
        <v>742.29095756166396</v>
      </c>
      <c r="AE6" s="190">
        <v>748.65880788028903</v>
      </c>
      <c r="AF6" s="190">
        <v>755.276283014868</v>
      </c>
      <c r="AG6" s="190">
        <v>762.142981663211</v>
      </c>
      <c r="AH6" s="190">
        <v>769.25419767576795</v>
      </c>
      <c r="AI6" s="190">
        <v>776.59971329483301</v>
      </c>
      <c r="AJ6" s="190">
        <v>784.16586351700403</v>
      </c>
      <c r="AK6" s="190">
        <v>791.933187645114</v>
      </c>
      <c r="AL6" s="190">
        <v>799.87893989863801</v>
      </c>
      <c r="AM6" s="190">
        <v>807.97714004135605</v>
      </c>
    </row>
    <row r="7" spans="1:40" x14ac:dyDescent="0.25">
      <c r="C7" s="190" t="s">
        <v>80</v>
      </c>
      <c r="D7" s="190">
        <v>0</v>
      </c>
      <c r="E7" s="190">
        <v>0</v>
      </c>
      <c r="F7" s="190">
        <v>0</v>
      </c>
      <c r="G7" s="190">
        <v>0</v>
      </c>
      <c r="H7" s="190">
        <v>0</v>
      </c>
      <c r="I7" s="190">
        <v>0</v>
      </c>
      <c r="J7" s="190">
        <v>0</v>
      </c>
      <c r="K7" s="190">
        <v>0</v>
      </c>
      <c r="L7" s="190">
        <v>0</v>
      </c>
      <c r="M7" s="190">
        <v>0</v>
      </c>
      <c r="N7" s="190">
        <v>0</v>
      </c>
      <c r="O7" s="190">
        <v>0</v>
      </c>
      <c r="P7" s="190">
        <v>0</v>
      </c>
      <c r="Q7" s="190">
        <v>0</v>
      </c>
      <c r="R7" s="190">
        <v>0</v>
      </c>
      <c r="S7" s="190">
        <v>0</v>
      </c>
      <c r="T7" s="190">
        <v>0</v>
      </c>
      <c r="U7" s="190">
        <v>0</v>
      </c>
      <c r="V7" s="190">
        <v>0</v>
      </c>
      <c r="W7" s="190">
        <v>0</v>
      </c>
      <c r="X7" s="190">
        <v>0</v>
      </c>
      <c r="Y7" s="190">
        <v>0</v>
      </c>
      <c r="Z7" s="190">
        <v>0</v>
      </c>
      <c r="AA7" s="190">
        <v>0</v>
      </c>
      <c r="AB7" s="190">
        <v>0</v>
      </c>
      <c r="AC7" s="190">
        <v>0</v>
      </c>
      <c r="AD7" s="190">
        <v>0</v>
      </c>
      <c r="AE7" s="190">
        <v>0</v>
      </c>
      <c r="AF7" s="190">
        <v>0</v>
      </c>
      <c r="AG7" s="190">
        <v>0</v>
      </c>
      <c r="AH7" s="190">
        <v>0</v>
      </c>
      <c r="AI7" s="190">
        <v>0</v>
      </c>
      <c r="AJ7" s="190">
        <v>0</v>
      </c>
      <c r="AK7" s="190">
        <v>0</v>
      </c>
      <c r="AL7" s="190">
        <v>0</v>
      </c>
      <c r="AM7" s="190">
        <v>0</v>
      </c>
    </row>
    <row r="8" spans="1:40" x14ac:dyDescent="0.25">
      <c r="C8" s="190" t="s">
        <v>81</v>
      </c>
      <c r="D8" s="190">
        <v>0</v>
      </c>
      <c r="E8" s="190">
        <v>0</v>
      </c>
      <c r="F8" s="190">
        <v>0</v>
      </c>
      <c r="G8" s="190">
        <v>0</v>
      </c>
      <c r="H8" s="190">
        <v>0</v>
      </c>
      <c r="I8" s="190">
        <v>0</v>
      </c>
      <c r="J8" s="190">
        <v>0</v>
      </c>
      <c r="K8" s="190">
        <v>0</v>
      </c>
      <c r="L8" s="190">
        <v>0</v>
      </c>
      <c r="M8" s="190">
        <v>0</v>
      </c>
      <c r="N8" s="190">
        <v>0</v>
      </c>
      <c r="O8" s="190">
        <v>0</v>
      </c>
      <c r="P8" s="190">
        <v>0</v>
      </c>
      <c r="Q8" s="190">
        <v>0</v>
      </c>
      <c r="R8" s="190">
        <v>0</v>
      </c>
      <c r="S8" s="190">
        <v>0</v>
      </c>
      <c r="T8" s="190">
        <v>0</v>
      </c>
      <c r="U8" s="190">
        <v>0</v>
      </c>
      <c r="V8" s="190">
        <v>0</v>
      </c>
      <c r="W8" s="190">
        <v>0</v>
      </c>
      <c r="X8" s="190">
        <v>0</v>
      </c>
      <c r="Y8" s="190">
        <v>0</v>
      </c>
      <c r="Z8" s="190">
        <v>0</v>
      </c>
      <c r="AA8" s="190">
        <v>0</v>
      </c>
      <c r="AB8" s="190">
        <v>0</v>
      </c>
      <c r="AC8" s="190">
        <v>0</v>
      </c>
      <c r="AD8" s="190">
        <v>0</v>
      </c>
      <c r="AE8" s="190">
        <v>0</v>
      </c>
      <c r="AF8" s="190">
        <v>0</v>
      </c>
      <c r="AG8" s="190">
        <v>0</v>
      </c>
      <c r="AH8" s="190">
        <v>0</v>
      </c>
      <c r="AI8" s="190">
        <v>0</v>
      </c>
      <c r="AJ8" s="190">
        <v>0</v>
      </c>
      <c r="AK8" s="190">
        <v>0</v>
      </c>
      <c r="AL8" s="190">
        <v>0</v>
      </c>
      <c r="AM8" s="190">
        <v>0</v>
      </c>
    </row>
    <row r="9" spans="1:40" x14ac:dyDescent="0.25">
      <c r="C9" s="190" t="s">
        <v>82</v>
      </c>
      <c r="D9" s="190">
        <v>0</v>
      </c>
      <c r="E9" s="190">
        <v>0</v>
      </c>
      <c r="F9" s="190">
        <v>0</v>
      </c>
      <c r="G9" s="190">
        <v>0</v>
      </c>
      <c r="H9" s="190">
        <v>0</v>
      </c>
      <c r="I9" s="190">
        <v>0</v>
      </c>
      <c r="J9" s="190">
        <v>0</v>
      </c>
      <c r="K9" s="190">
        <v>0</v>
      </c>
      <c r="L9" s="190">
        <v>0</v>
      </c>
      <c r="M9" s="190">
        <v>0</v>
      </c>
      <c r="N9" s="190">
        <v>0</v>
      </c>
      <c r="O9" s="190">
        <v>0</v>
      </c>
      <c r="P9" s="190">
        <v>0</v>
      </c>
      <c r="Q9" s="190">
        <v>0</v>
      </c>
      <c r="R9" s="190">
        <v>0</v>
      </c>
      <c r="S9" s="190">
        <v>0</v>
      </c>
      <c r="T9" s="190">
        <v>0</v>
      </c>
      <c r="U9" s="190">
        <v>0</v>
      </c>
      <c r="V9" s="190">
        <v>0</v>
      </c>
      <c r="W9" s="190">
        <v>0</v>
      </c>
      <c r="X9" s="190">
        <v>0</v>
      </c>
      <c r="Y9" s="190">
        <v>0</v>
      </c>
      <c r="Z9" s="190">
        <v>0</v>
      </c>
      <c r="AA9" s="190">
        <v>0</v>
      </c>
      <c r="AB9" s="190">
        <v>0</v>
      </c>
      <c r="AC9" s="190">
        <v>0</v>
      </c>
      <c r="AD9" s="190">
        <v>0</v>
      </c>
      <c r="AE9" s="190">
        <v>0</v>
      </c>
      <c r="AF9" s="190">
        <v>0</v>
      </c>
      <c r="AG9" s="190">
        <v>0</v>
      </c>
      <c r="AH9" s="190">
        <v>0</v>
      </c>
      <c r="AI9" s="190">
        <v>0</v>
      </c>
      <c r="AJ9" s="190">
        <v>0</v>
      </c>
      <c r="AK9" s="190">
        <v>0</v>
      </c>
      <c r="AL9" s="190">
        <v>0</v>
      </c>
      <c r="AM9" s="190">
        <v>0</v>
      </c>
    </row>
    <row r="10" spans="1:40" x14ac:dyDescent="0.25">
      <c r="C10" s="190" t="s">
        <v>83</v>
      </c>
      <c r="D10" s="190">
        <v>434.323791483653</v>
      </c>
      <c r="E10" s="190">
        <v>441.2827176047</v>
      </c>
      <c r="F10" s="190">
        <v>448.212978226921</v>
      </c>
      <c r="G10" s="190">
        <v>454.000437698756</v>
      </c>
      <c r="H10" s="190">
        <v>457.83378929158499</v>
      </c>
      <c r="I10" s="190">
        <v>458.65296291720301</v>
      </c>
      <c r="J10" s="190">
        <v>456.34226209124699</v>
      </c>
      <c r="K10" s="190">
        <v>451.784616676562</v>
      </c>
      <c r="L10" s="190">
        <v>446.28012133197302</v>
      </c>
      <c r="M10" s="190">
        <v>440.60027722345899</v>
      </c>
      <c r="N10" s="190">
        <v>435.14899093669402</v>
      </c>
      <c r="O10" s="190">
        <v>430.08884946252601</v>
      </c>
      <c r="P10" s="190">
        <v>425.55941968268002</v>
      </c>
      <c r="Q10" s="190">
        <v>421.70067562099302</v>
      </c>
      <c r="R10" s="190">
        <v>418.65091573189102</v>
      </c>
      <c r="S10" s="190">
        <v>416.529687851061</v>
      </c>
      <c r="T10" s="190">
        <v>415.41101192640798</v>
      </c>
      <c r="U10" s="190">
        <v>415.31104352170502</v>
      </c>
      <c r="V10" s="190">
        <v>416.18405693864003</v>
      </c>
      <c r="W10" s="190">
        <v>417.93216927223699</v>
      </c>
      <c r="X10" s="190">
        <v>420.42300442939802</v>
      </c>
      <c r="Y10" s="190">
        <v>423.50869848106402</v>
      </c>
      <c r="Z10" s="190">
        <v>427.04581453030403</v>
      </c>
      <c r="AA10" s="190">
        <v>430.90863006445602</v>
      </c>
      <c r="AB10" s="190">
        <v>434.99517418746899</v>
      </c>
      <c r="AC10" s="190">
        <v>439.22859517595498</v>
      </c>
      <c r="AD10" s="190">
        <v>443.55441379591201</v>
      </c>
      <c r="AE10" s="190">
        <v>447.93623920740498</v>
      </c>
      <c r="AF10" s="190">
        <v>452.35129887711997</v>
      </c>
      <c r="AG10" s="190">
        <v>456.78652238680002</v>
      </c>
      <c r="AH10" s="190">
        <v>461.23465315772103</v>
      </c>
      <c r="AI10" s="190">
        <v>465.691432462801</v>
      </c>
      <c r="AJ10" s="190">
        <v>470.15441249917399</v>
      </c>
      <c r="AK10" s="190">
        <v>474.62238663107399</v>
      </c>
      <c r="AL10" s="190">
        <v>479.094835002602</v>
      </c>
      <c r="AM10" s="190">
        <v>483.571550283433</v>
      </c>
    </row>
    <row r="11" spans="1:40" x14ac:dyDescent="0.25">
      <c r="C11" s="190" t="s">
        <v>84</v>
      </c>
      <c r="D11" s="190">
        <v>0</v>
      </c>
      <c r="E11" s="190">
        <v>0</v>
      </c>
      <c r="F11" s="190">
        <v>0</v>
      </c>
      <c r="G11" s="190">
        <v>0</v>
      </c>
      <c r="H11" s="190">
        <v>0</v>
      </c>
      <c r="I11" s="190">
        <v>0</v>
      </c>
      <c r="J11" s="190">
        <v>0</v>
      </c>
      <c r="K11" s="190">
        <v>0</v>
      </c>
      <c r="L11" s="190">
        <v>0</v>
      </c>
      <c r="M11" s="190">
        <v>0</v>
      </c>
      <c r="N11" s="190">
        <v>0</v>
      </c>
      <c r="O11" s="190">
        <v>0</v>
      </c>
      <c r="P11" s="190">
        <v>0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0</v>
      </c>
      <c r="W11" s="190">
        <v>0</v>
      </c>
      <c r="X11" s="190">
        <v>0</v>
      </c>
      <c r="Y11" s="190">
        <v>0</v>
      </c>
      <c r="Z11" s="190">
        <v>0</v>
      </c>
      <c r="AA11" s="190">
        <v>0</v>
      </c>
      <c r="AB11" s="190">
        <v>0</v>
      </c>
      <c r="AC11" s="190">
        <v>0</v>
      </c>
      <c r="AD11" s="190">
        <v>0</v>
      </c>
      <c r="AE11" s="190">
        <v>0</v>
      </c>
      <c r="AF11" s="190">
        <v>0</v>
      </c>
      <c r="AG11" s="190">
        <v>0</v>
      </c>
      <c r="AH11" s="190">
        <v>0</v>
      </c>
      <c r="AI11" s="190">
        <v>0</v>
      </c>
      <c r="AJ11" s="190">
        <v>0</v>
      </c>
      <c r="AK11" s="190">
        <v>0</v>
      </c>
      <c r="AL11" s="190">
        <v>0</v>
      </c>
      <c r="AM11" s="190">
        <v>0</v>
      </c>
    </row>
    <row r="12" spans="1:40" x14ac:dyDescent="0.25">
      <c r="C12" s="190" t="s">
        <v>85</v>
      </c>
      <c r="D12" s="190">
        <v>150.62390767064599</v>
      </c>
      <c r="E12" s="190">
        <v>152.46076817679801</v>
      </c>
      <c r="F12" s="190">
        <v>153.378286171566</v>
      </c>
      <c r="G12" s="190">
        <v>154.77370370504801</v>
      </c>
      <c r="H12" s="190">
        <v>155.332373100806</v>
      </c>
      <c r="I12" s="190">
        <v>155.29350878993</v>
      </c>
      <c r="J12" s="190">
        <v>155.85933436654801</v>
      </c>
      <c r="K12" s="190">
        <v>155.869894192152</v>
      </c>
      <c r="L12" s="190">
        <v>155.64541186826199</v>
      </c>
      <c r="M12" s="190">
        <v>155.438886424114</v>
      </c>
      <c r="N12" s="190">
        <v>154.96069880033701</v>
      </c>
      <c r="O12" s="190">
        <v>154.441638713462</v>
      </c>
      <c r="P12" s="190">
        <v>153.88208563491099</v>
      </c>
      <c r="Q12" s="190">
        <v>153.282419902774</v>
      </c>
      <c r="R12" s="190">
        <v>152.643022721801</v>
      </c>
      <c r="S12" s="190">
        <v>151.964276163406</v>
      </c>
      <c r="T12" s="190">
        <v>155.772318686094</v>
      </c>
      <c r="U12" s="190">
        <v>159.412738699317</v>
      </c>
      <c r="V12" s="190">
        <v>162.92133737205799</v>
      </c>
      <c r="W12" s="190">
        <v>166.263522490132</v>
      </c>
      <c r="X12" s="190">
        <v>169.47421946520001</v>
      </c>
      <c r="Y12" s="190">
        <v>172.519715307052</v>
      </c>
      <c r="Z12" s="190">
        <v>175.43405967002701</v>
      </c>
      <c r="AA12" s="190">
        <v>178.200701114374</v>
      </c>
      <c r="AB12" s="190">
        <v>180.80396655765901</v>
      </c>
      <c r="AC12" s="190">
        <v>183.276592018234</v>
      </c>
      <c r="AD12" s="190">
        <v>185.58706256583201</v>
      </c>
      <c r="AE12" s="190">
        <v>187.767238461483</v>
      </c>
      <c r="AF12" s="190">
        <v>189.78648399889599</v>
      </c>
      <c r="AG12" s="190">
        <v>191.67578368177999</v>
      </c>
      <c r="AH12" s="190">
        <v>193.42012774566501</v>
      </c>
      <c r="AI12" s="190">
        <v>195.00538478339499</v>
      </c>
      <c r="AJ12" s="190">
        <v>196.46122566269699</v>
      </c>
      <c r="AK12" s="190">
        <v>197.75921273721599</v>
      </c>
      <c r="AL12" s="190">
        <v>198.928141117358</v>
      </c>
      <c r="AM12" s="190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90" t="s">
        <v>86</v>
      </c>
      <c r="D13" s="190">
        <v>25.290831659301301</v>
      </c>
      <c r="E13" s="190">
        <v>23.313786267732301</v>
      </c>
      <c r="F13" s="190">
        <v>21.4827237360407</v>
      </c>
      <c r="G13" s="190">
        <v>21.618437528790899</v>
      </c>
      <c r="H13" s="190">
        <v>20.5109475562051</v>
      </c>
      <c r="I13" s="190">
        <v>22.9663707425177</v>
      </c>
      <c r="J13" s="190">
        <v>18.588768732998901</v>
      </c>
      <c r="K13" s="190">
        <v>17.519821006134801</v>
      </c>
      <c r="L13" s="190">
        <v>16.5578966544943</v>
      </c>
      <c r="M13" s="190">
        <v>15.3456714009303</v>
      </c>
      <c r="N13" s="190">
        <v>13.885207534778299</v>
      </c>
      <c r="O13" s="190">
        <v>12.7223218068671</v>
      </c>
      <c r="P13" s="190">
        <v>11.572375548264599</v>
      </c>
      <c r="Q13" s="190">
        <v>10.435368758970499</v>
      </c>
      <c r="R13" s="190">
        <v>9.3113014389850495</v>
      </c>
      <c r="S13" s="190">
        <v>8.2001735883080595</v>
      </c>
      <c r="T13" s="190">
        <v>7.3200214328471302</v>
      </c>
      <c r="U13" s="190">
        <v>6.4382273278526903</v>
      </c>
      <c r="V13" s="190">
        <v>5.5580751723917601</v>
      </c>
      <c r="W13" s="190">
        <v>4.6779230169308299</v>
      </c>
      <c r="X13" s="190">
        <v>3.79777086146989</v>
      </c>
      <c r="Y13" s="190">
        <v>2.9159767564754602</v>
      </c>
      <c r="Z13" s="190">
        <v>2.23874578628581</v>
      </c>
      <c r="AA13" s="190">
        <v>2.4735445695766498</v>
      </c>
      <c r="AB13" s="190">
        <v>2.7083433528674901</v>
      </c>
      <c r="AC13" s="190">
        <v>2.9415001866248298</v>
      </c>
      <c r="AD13" s="190">
        <v>3.1762989699156798</v>
      </c>
      <c r="AE13" s="190">
        <v>3.4110977532065201</v>
      </c>
      <c r="AF13" s="190">
        <v>3.6458965364973599</v>
      </c>
      <c r="AG13" s="190">
        <v>3.8790533702547001</v>
      </c>
      <c r="AH13" s="190">
        <v>4.1138521535455403</v>
      </c>
      <c r="AI13" s="190">
        <v>4.3486509368363802</v>
      </c>
      <c r="AJ13" s="190">
        <v>4.58344972012722</v>
      </c>
      <c r="AK13" s="190">
        <v>4.8166065538845597</v>
      </c>
      <c r="AL13" s="190">
        <v>5.0514053371754004</v>
      </c>
      <c r="AM13" s="190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90" t="s">
        <v>87</v>
      </c>
      <c r="D14" s="190">
        <v>69.091217013623606</v>
      </c>
      <c r="E14" s="190">
        <v>66.229821785358197</v>
      </c>
      <c r="F14" s="190">
        <v>62.926385688146603</v>
      </c>
      <c r="G14" s="190">
        <v>65.066278311826196</v>
      </c>
      <c r="H14" s="190">
        <v>63.264286270723197</v>
      </c>
      <c r="I14" s="190">
        <v>72.879695997072304</v>
      </c>
      <c r="J14" s="190">
        <v>60.439681748451797</v>
      </c>
      <c r="K14" s="190">
        <v>58.5010764722836</v>
      </c>
      <c r="L14" s="190">
        <v>56.689934624453002</v>
      </c>
      <c r="M14" s="190">
        <v>53.711340488648801</v>
      </c>
      <c r="N14" s="190">
        <v>54.279651797890899</v>
      </c>
      <c r="O14" s="190">
        <v>52.7314059090548</v>
      </c>
      <c r="P14" s="190">
        <v>51.197248764568201</v>
      </c>
      <c r="Q14" s="190">
        <v>49.677180364431202</v>
      </c>
      <c r="R14" s="190">
        <v>48.171200708643703</v>
      </c>
      <c r="S14" s="190">
        <v>46.679309797205697</v>
      </c>
      <c r="T14" s="190">
        <v>45.465329659086798</v>
      </c>
      <c r="U14" s="190">
        <v>44.251349520967999</v>
      </c>
      <c r="V14" s="190">
        <v>43.0373693828491</v>
      </c>
      <c r="W14" s="190">
        <v>41.823389244730301</v>
      </c>
      <c r="X14" s="190">
        <v>40.609409106611402</v>
      </c>
      <c r="Y14" s="190">
        <v>39.395428968492503</v>
      </c>
      <c r="Z14" s="190">
        <v>38.181448830373697</v>
      </c>
      <c r="AA14" s="190">
        <v>36.967468692254798</v>
      </c>
      <c r="AB14" s="190">
        <v>35.753488554135899</v>
      </c>
      <c r="AC14" s="190">
        <v>34.5395084160171</v>
      </c>
      <c r="AD14" s="190">
        <v>33.325528277898201</v>
      </c>
      <c r="AE14" s="190">
        <v>32.111548139779302</v>
      </c>
      <c r="AF14" s="190">
        <v>30.897568001660499</v>
      </c>
      <c r="AG14" s="190">
        <v>29.6835878635416</v>
      </c>
      <c r="AH14" s="190">
        <v>28.469607725422801</v>
      </c>
      <c r="AI14" s="190">
        <v>27.255627587303898</v>
      </c>
      <c r="AJ14" s="190">
        <v>26.041647449185</v>
      </c>
      <c r="AK14" s="190">
        <v>24.8276673110662</v>
      </c>
      <c r="AL14" s="190">
        <v>23.613687172947301</v>
      </c>
      <c r="AM14" s="190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90" t="s">
        <v>88</v>
      </c>
      <c r="D15" s="190">
        <v>424.919322423506</v>
      </c>
      <c r="E15" s="190">
        <v>421.78528335343299</v>
      </c>
      <c r="F15" s="190">
        <v>417.74231147943902</v>
      </c>
      <c r="G15" s="190">
        <v>416.16694565611499</v>
      </c>
      <c r="H15" s="190">
        <v>412.277392714602</v>
      </c>
      <c r="I15" s="190">
        <v>405.98031857853198</v>
      </c>
      <c r="J15" s="190">
        <v>400.38510276977098</v>
      </c>
      <c r="K15" s="190">
        <v>394.05994412450002</v>
      </c>
      <c r="L15" s="190">
        <v>387.70481332558398</v>
      </c>
      <c r="M15" s="190">
        <v>380.81734377606</v>
      </c>
      <c r="N15" s="190">
        <v>381.14086335232503</v>
      </c>
      <c r="O15" s="190">
        <v>379.438435516536</v>
      </c>
      <c r="P15" s="190">
        <v>377.73093929420401</v>
      </c>
      <c r="Q15" s="190">
        <v>376.01837468532602</v>
      </c>
      <c r="R15" s="190">
        <v>374.30074168990399</v>
      </c>
      <c r="S15" s="190">
        <v>372.57804030793699</v>
      </c>
      <c r="T15" s="190">
        <v>373.01476628187299</v>
      </c>
      <c r="U15" s="190">
        <v>373.451492255809</v>
      </c>
      <c r="V15" s="190">
        <v>373.88821822974597</v>
      </c>
      <c r="W15" s="190">
        <v>374.32494420368198</v>
      </c>
      <c r="X15" s="190">
        <v>374.76167017761799</v>
      </c>
      <c r="Y15" s="190">
        <v>375.19839615155399</v>
      </c>
      <c r="Z15" s="190">
        <v>375.63512212549102</v>
      </c>
      <c r="AA15" s="190">
        <v>376.07184809942697</v>
      </c>
      <c r="AB15" s="190">
        <v>376.50857407336298</v>
      </c>
      <c r="AC15" s="190">
        <v>376.94530004730001</v>
      </c>
      <c r="AD15" s="190">
        <v>377.38202602123602</v>
      </c>
      <c r="AE15" s="190">
        <v>377.81875199517202</v>
      </c>
      <c r="AF15" s="190">
        <v>378.25547796910899</v>
      </c>
      <c r="AG15" s="190">
        <v>378.692203943045</v>
      </c>
      <c r="AH15" s="190">
        <v>379.12892991698101</v>
      </c>
      <c r="AI15" s="190">
        <v>379.56565589091701</v>
      </c>
      <c r="AJ15" s="190">
        <v>380.00238186485399</v>
      </c>
      <c r="AK15" s="190">
        <v>380.43910783878999</v>
      </c>
      <c r="AL15" s="190">
        <v>380.875833812726</v>
      </c>
      <c r="AM15" s="190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90" t="s">
        <v>89</v>
      </c>
      <c r="D16" s="190">
        <v>290.96129099731598</v>
      </c>
      <c r="E16" s="190">
        <v>288.37195022962698</v>
      </c>
      <c r="F16" s="190">
        <v>285.34465942822197</v>
      </c>
      <c r="G16" s="190">
        <v>284.17281047880101</v>
      </c>
      <c r="H16" s="190">
        <v>281.40927990133201</v>
      </c>
      <c r="I16" s="190">
        <v>277.85257016542897</v>
      </c>
      <c r="J16" s="190">
        <v>274.77177170243198</v>
      </c>
      <c r="K16" s="190">
        <v>271.13197812881901</v>
      </c>
      <c r="L16" s="190">
        <v>267.43177594828001</v>
      </c>
      <c r="M16" s="190">
        <v>263.34646199672301</v>
      </c>
      <c r="N16" s="190">
        <v>264.02508770972202</v>
      </c>
      <c r="O16" s="190">
        <v>263.48417443366998</v>
      </c>
      <c r="P16" s="190">
        <v>262.94126498366501</v>
      </c>
      <c r="Q16" s="190">
        <v>262.39635935970801</v>
      </c>
      <c r="R16" s="190">
        <v>261.84945756179798</v>
      </c>
      <c r="S16" s="190">
        <v>261.30055958993501</v>
      </c>
      <c r="T16" s="190">
        <v>264.69078433119699</v>
      </c>
      <c r="U16" s="190">
        <v>268.08100907245898</v>
      </c>
      <c r="V16" s="190">
        <v>271.47123381372103</v>
      </c>
      <c r="W16" s="190">
        <v>274.86145855498302</v>
      </c>
      <c r="X16" s="190">
        <v>278.25168329624501</v>
      </c>
      <c r="Y16" s="190">
        <v>281.64190803750699</v>
      </c>
      <c r="Z16" s="190">
        <v>285.01571328343402</v>
      </c>
      <c r="AA16" s="190">
        <v>288.40593802469698</v>
      </c>
      <c r="AB16" s="190">
        <v>291.79616276595902</v>
      </c>
      <c r="AC16" s="190">
        <v>295.18638750722101</v>
      </c>
      <c r="AD16" s="190">
        <v>298.576612248483</v>
      </c>
      <c r="AE16" s="190">
        <v>301.96683698974499</v>
      </c>
      <c r="AF16" s="190">
        <v>305.35706173100698</v>
      </c>
      <c r="AG16" s="190">
        <v>308.74728647226902</v>
      </c>
      <c r="AH16" s="190">
        <v>312.13751121353101</v>
      </c>
      <c r="AI16" s="190">
        <v>315.527735954793</v>
      </c>
      <c r="AJ16" s="190">
        <v>318.91796069605499</v>
      </c>
      <c r="AK16" s="190">
        <v>322.30818543731698</v>
      </c>
      <c r="AL16" s="190">
        <v>325.69841017857902</v>
      </c>
      <c r="AM16" s="190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90" t="s">
        <v>90</v>
      </c>
      <c r="D17" s="190">
        <v>34.651218585513099</v>
      </c>
      <c r="E17" s="190">
        <v>34.053282474123399</v>
      </c>
      <c r="F17" s="190">
        <v>33.482376988586601</v>
      </c>
      <c r="G17" s="190">
        <v>33.068306622106697</v>
      </c>
      <c r="H17" s="190">
        <v>32.505795760028903</v>
      </c>
      <c r="I17" s="190">
        <v>31.7950800626849</v>
      </c>
      <c r="J17" s="190">
        <v>31.126082684198501</v>
      </c>
      <c r="K17" s="190">
        <v>30.404345714571502</v>
      </c>
      <c r="L17" s="190">
        <v>29.683365384138401</v>
      </c>
      <c r="M17" s="190">
        <v>28.913162297693098</v>
      </c>
      <c r="N17" s="190">
        <v>28.480449859380698</v>
      </c>
      <c r="O17" s="190">
        <v>28.0371203012098</v>
      </c>
      <c r="P17" s="190">
        <v>27.5969974596848</v>
      </c>
      <c r="Q17" s="190">
        <v>27.1600813348056</v>
      </c>
      <c r="R17" s="190">
        <v>26.726371926572298</v>
      </c>
      <c r="S17" s="190">
        <v>26.295869234984799</v>
      </c>
      <c r="T17" s="190">
        <v>26.019557150666099</v>
      </c>
      <c r="U17" s="190">
        <v>25.743245066347299</v>
      </c>
      <c r="V17" s="190">
        <v>25.466932982028499</v>
      </c>
      <c r="W17" s="190">
        <v>25.190620897709799</v>
      </c>
      <c r="X17" s="190">
        <v>24.914308813390999</v>
      </c>
      <c r="Y17" s="190">
        <v>24.637996729072199</v>
      </c>
      <c r="Z17" s="190">
        <v>24.361684644753499</v>
      </c>
      <c r="AA17" s="190">
        <v>24.085372560434699</v>
      </c>
      <c r="AB17" s="190">
        <v>23.809060476115899</v>
      </c>
      <c r="AC17" s="190">
        <v>23.532748391797199</v>
      </c>
      <c r="AD17" s="190">
        <v>23.256436307478399</v>
      </c>
      <c r="AE17" s="190">
        <v>22.980124223159599</v>
      </c>
      <c r="AF17" s="190">
        <v>22.703812138840899</v>
      </c>
      <c r="AG17" s="190">
        <v>22.427500054522099</v>
      </c>
      <c r="AH17" s="190">
        <v>22.151187970203399</v>
      </c>
      <c r="AI17" s="190">
        <v>21.874875885884599</v>
      </c>
      <c r="AJ17" s="190">
        <v>21.598563801565799</v>
      </c>
      <c r="AK17" s="190">
        <v>21.322251717247099</v>
      </c>
      <c r="AL17" s="190">
        <v>21.045939632928299</v>
      </c>
      <c r="AM17" s="190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90" t="s">
        <v>91</v>
      </c>
      <c r="D18" s="190">
        <v>6.6034083541208899</v>
      </c>
      <c r="E18" s="190">
        <v>6.4863395188806496</v>
      </c>
      <c r="F18" s="190">
        <v>6.3812441269519402</v>
      </c>
      <c r="G18" s="190">
        <v>6.2987250708774596</v>
      </c>
      <c r="H18" s="190">
        <v>6.19517154856368</v>
      </c>
      <c r="I18" s="190">
        <v>6.0592429407323296</v>
      </c>
      <c r="J18" s="190">
        <v>5.9357691372157602</v>
      </c>
      <c r="K18" s="190">
        <v>5.8036195800866404</v>
      </c>
      <c r="L18" s="190">
        <v>5.6632065273966399</v>
      </c>
      <c r="M18" s="190">
        <v>5.5250003833740102</v>
      </c>
      <c r="N18" s="190">
        <v>5.4539897899510104</v>
      </c>
      <c r="O18" s="190">
        <v>5.3740265182625304</v>
      </c>
      <c r="P18" s="190">
        <v>5.2946213678235701</v>
      </c>
      <c r="Q18" s="190">
        <v>5.2157743386341302</v>
      </c>
      <c r="R18" s="190">
        <v>5.1374854306942099</v>
      </c>
      <c r="S18" s="190">
        <v>5.0597546440038101</v>
      </c>
      <c r="T18" s="190">
        <v>5.0116631963366496</v>
      </c>
      <c r="U18" s="190">
        <v>4.9635717486694899</v>
      </c>
      <c r="V18" s="190">
        <v>4.9154803010023302</v>
      </c>
      <c r="W18" s="190">
        <v>4.8673888533351697</v>
      </c>
      <c r="X18" s="190">
        <v>4.81929740566801</v>
      </c>
      <c r="Y18" s="190">
        <v>4.7712059580008503</v>
      </c>
      <c r="Z18" s="190">
        <v>4.7231145103336898</v>
      </c>
      <c r="AA18" s="190">
        <v>4.6750230626665203</v>
      </c>
      <c r="AB18" s="190">
        <v>4.6269316149993696</v>
      </c>
      <c r="AC18" s="190">
        <v>4.5788401673322001</v>
      </c>
      <c r="AD18" s="190">
        <v>4.5307487196650396</v>
      </c>
      <c r="AE18" s="190">
        <v>4.4826572719978799</v>
      </c>
      <c r="AF18" s="190">
        <v>4.4345658243307202</v>
      </c>
      <c r="AG18" s="190">
        <v>4.3864743766635597</v>
      </c>
      <c r="AH18" s="190">
        <v>4.3383829289964</v>
      </c>
      <c r="AI18" s="190">
        <v>4.2902914813292403</v>
      </c>
      <c r="AJ18" s="190">
        <v>4.2422000336620798</v>
      </c>
      <c r="AK18" s="190">
        <v>4.1941085859949201</v>
      </c>
      <c r="AL18" s="190">
        <v>4.1460171383277604</v>
      </c>
      <c r="AM18" s="190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90" t="s">
        <v>92</v>
      </c>
      <c r="D19" s="190">
        <v>2.5457584395516499</v>
      </c>
      <c r="E19" s="190">
        <v>2.5447364419974701</v>
      </c>
      <c r="F19" s="190">
        <v>2.5326065211051101</v>
      </c>
      <c r="G19" s="190">
        <v>2.5204855259555901</v>
      </c>
      <c r="H19" s="190">
        <v>2.50837345654889</v>
      </c>
      <c r="I19" s="190">
        <v>2.48265429299656</v>
      </c>
      <c r="J19" s="190">
        <v>2.4570759921098402</v>
      </c>
      <c r="K19" s="190">
        <v>2.4316384078311102</v>
      </c>
      <c r="L19" s="190">
        <v>2.4063413941027698</v>
      </c>
      <c r="M19" s="190">
        <v>2.37041021298998</v>
      </c>
      <c r="N19" s="190">
        <v>2.3752498715125498</v>
      </c>
      <c r="O19" s="190">
        <v>2.3560018935984899</v>
      </c>
      <c r="P19" s="190">
        <v>2.3368203093901498</v>
      </c>
      <c r="Q19" s="190">
        <v>2.3177051188875302</v>
      </c>
      <c r="R19" s="190">
        <v>2.2986563220906402</v>
      </c>
      <c r="S19" s="190">
        <v>2.2796739189994701</v>
      </c>
      <c r="T19" s="190">
        <v>2.2739529946895898</v>
      </c>
      <c r="U19" s="190">
        <v>2.2682320703797201</v>
      </c>
      <c r="V19" s="190">
        <v>2.2625111460698402</v>
      </c>
      <c r="W19" s="190">
        <v>2.25679022175997</v>
      </c>
      <c r="X19" s="190">
        <v>2.2510692974500901</v>
      </c>
      <c r="Y19" s="190">
        <v>2.2453483731402102</v>
      </c>
      <c r="Z19" s="190">
        <v>2.23962744883034</v>
      </c>
      <c r="AA19" s="190">
        <v>2.2339065245204601</v>
      </c>
      <c r="AB19" s="190">
        <v>2.2281856002105802</v>
      </c>
      <c r="AC19" s="190">
        <v>2.2224646759007101</v>
      </c>
      <c r="AD19" s="190">
        <v>2.2167437515908301</v>
      </c>
      <c r="AE19" s="190">
        <v>2.21102282728096</v>
      </c>
      <c r="AF19" s="190">
        <v>2.2053019029710801</v>
      </c>
      <c r="AG19" s="190">
        <v>2.1995809786612002</v>
      </c>
      <c r="AH19" s="190">
        <v>2.19386005435133</v>
      </c>
      <c r="AI19" s="190">
        <v>2.1881391300414501</v>
      </c>
      <c r="AJ19" s="190">
        <v>2.1824182057315702</v>
      </c>
      <c r="AK19" s="190">
        <v>2.1766972814217</v>
      </c>
      <c r="AL19" s="190">
        <v>2.1709763571118201</v>
      </c>
      <c r="AM19" s="190">
        <v>2.16525543280195</v>
      </c>
      <c r="AN19" s="44">
        <f t="shared" si="0"/>
        <v>-0.14946547984997069</v>
      </c>
    </row>
    <row r="20" spans="1:40" s="191" customFormat="1" x14ac:dyDescent="0.25">
      <c r="A20" s="144" t="s">
        <v>58</v>
      </c>
      <c r="B20" s="32" t="s">
        <v>590</v>
      </c>
      <c r="C20" s="191" t="s">
        <v>93</v>
      </c>
      <c r="D20" s="191">
        <v>3.3239378752224602</v>
      </c>
      <c r="E20" s="191">
        <v>3.28944440425603</v>
      </c>
      <c r="F20" s="191">
        <v>3.23317868624419</v>
      </c>
      <c r="G20" s="191">
        <v>3.1881451800925</v>
      </c>
      <c r="H20" s="191">
        <v>3.1326870015347201</v>
      </c>
      <c r="I20" s="191">
        <v>3.37964295127993</v>
      </c>
      <c r="J20" s="191">
        <v>3.60321618589232</v>
      </c>
      <c r="K20" s="191">
        <v>3.81405455231801</v>
      </c>
      <c r="L20" s="191">
        <v>4.0221220330007501</v>
      </c>
      <c r="M20" s="191">
        <v>4.1974964765362097</v>
      </c>
      <c r="N20" s="191">
        <v>4.4763896861410304</v>
      </c>
      <c r="O20" s="191">
        <v>4.7306257052672702</v>
      </c>
      <c r="P20" s="191">
        <v>4.98498315069107</v>
      </c>
      <c r="Q20" s="191">
        <v>5.2394620224124502</v>
      </c>
      <c r="R20" s="191">
        <v>5.4940623204314001</v>
      </c>
      <c r="S20" s="191">
        <v>5.7487840447479197</v>
      </c>
      <c r="T20" s="191">
        <v>6.9533638002323803</v>
      </c>
      <c r="U20" s="191">
        <v>8.1415240603818102</v>
      </c>
      <c r="V20" s="191">
        <v>9.3461038158662806</v>
      </c>
      <c r="W20" s="191">
        <v>10.550683571350699</v>
      </c>
      <c r="X20" s="191">
        <v>11.7388438315001</v>
      </c>
      <c r="Y20" s="191">
        <v>12.943423586984601</v>
      </c>
      <c r="Z20" s="191">
        <v>14.148003342469099</v>
      </c>
      <c r="AA20" s="191">
        <v>15.3361636026185</v>
      </c>
      <c r="AB20" s="191">
        <v>16.540743358103001</v>
      </c>
      <c r="AC20" s="191">
        <v>17.728903618252399</v>
      </c>
      <c r="AD20" s="191">
        <v>18.933483373736902</v>
      </c>
      <c r="AE20" s="191">
        <v>20.138063129221301</v>
      </c>
      <c r="AF20" s="191">
        <v>21.3262233893707</v>
      </c>
      <c r="AG20" s="191">
        <v>22.530803144855199</v>
      </c>
      <c r="AH20" s="191">
        <v>23.735382900339701</v>
      </c>
      <c r="AI20" s="191">
        <v>24.9235431604891</v>
      </c>
      <c r="AJ20" s="191">
        <v>26.128122915973599</v>
      </c>
      <c r="AK20" s="191">
        <v>27.332702671458001</v>
      </c>
      <c r="AL20" s="191">
        <v>28.5208629316075</v>
      </c>
      <c r="AM20" s="191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90" t="s">
        <v>94</v>
      </c>
      <c r="D21" s="190">
        <v>51.748932472108898</v>
      </c>
      <c r="E21" s="190">
        <v>50.934200803309203</v>
      </c>
      <c r="F21" s="190">
        <v>50.334112196759399</v>
      </c>
      <c r="G21" s="190">
        <v>50.096600947744598</v>
      </c>
      <c r="H21" s="190">
        <v>49.608847739860799</v>
      </c>
      <c r="I21" s="190">
        <v>49.021598604116299</v>
      </c>
      <c r="J21" s="190">
        <v>48.497250843726697</v>
      </c>
      <c r="K21" s="190">
        <v>47.856562940567699</v>
      </c>
      <c r="L21" s="190">
        <v>47.186058035868903</v>
      </c>
      <c r="M21" s="190">
        <v>46.426093407691802</v>
      </c>
      <c r="N21" s="190">
        <v>46.129867155045702</v>
      </c>
      <c r="O21" s="190">
        <v>45.848685911896403</v>
      </c>
      <c r="P21" s="190">
        <v>45.569522033690802</v>
      </c>
      <c r="Q21" s="190">
        <v>45.292375520428898</v>
      </c>
      <c r="R21" s="190">
        <v>45.017246372110698</v>
      </c>
      <c r="S21" s="190">
        <v>44.744134588736301</v>
      </c>
      <c r="T21" s="190">
        <v>45.227084789485602</v>
      </c>
      <c r="U21" s="190">
        <v>45.710034990234902</v>
      </c>
      <c r="V21" s="190">
        <v>46.176565695649202</v>
      </c>
      <c r="W21" s="190">
        <v>46.659515896398503</v>
      </c>
      <c r="X21" s="190">
        <v>47.142466097147803</v>
      </c>
      <c r="Y21" s="190">
        <v>47.625416297897097</v>
      </c>
      <c r="Z21" s="190">
        <v>48.108366498646397</v>
      </c>
      <c r="AA21" s="190">
        <v>48.574897204060598</v>
      </c>
      <c r="AB21" s="190">
        <v>49.057847404809898</v>
      </c>
      <c r="AC21" s="190">
        <v>49.540797605559199</v>
      </c>
      <c r="AD21" s="190">
        <v>50.023747806308499</v>
      </c>
      <c r="AE21" s="190">
        <v>50.5066980070578</v>
      </c>
      <c r="AF21" s="190">
        <v>50.9732287124721</v>
      </c>
      <c r="AG21" s="190">
        <v>51.4561789132214</v>
      </c>
      <c r="AH21" s="190">
        <v>51.939129113970601</v>
      </c>
      <c r="AI21" s="190">
        <v>52.418795415652902</v>
      </c>
      <c r="AJ21" s="190">
        <v>52.898461717335202</v>
      </c>
      <c r="AK21" s="190">
        <v>53.378128019017502</v>
      </c>
      <c r="AL21" s="190">
        <v>53.857794320699803</v>
      </c>
      <c r="AM21" s="190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90" t="s">
        <v>95</v>
      </c>
      <c r="D22" s="190">
        <v>29.315131026627501</v>
      </c>
      <c r="E22" s="190">
        <v>28.734660747944002</v>
      </c>
      <c r="F22" s="190">
        <v>28.280054326576501</v>
      </c>
      <c r="G22" s="190">
        <v>28.0575792403401</v>
      </c>
      <c r="H22" s="190">
        <v>27.694941572046002</v>
      </c>
      <c r="I22" s="190">
        <v>27.341761182013801</v>
      </c>
      <c r="J22" s="190">
        <v>27.019435382149599</v>
      </c>
      <c r="K22" s="190">
        <v>26.643520145033602</v>
      </c>
      <c r="L22" s="190">
        <v>26.2570534820772</v>
      </c>
      <c r="M22" s="190">
        <v>25.8198604066584</v>
      </c>
      <c r="N22" s="190">
        <v>25.583370051850402</v>
      </c>
      <c r="O22" s="190">
        <v>25.398006671961198</v>
      </c>
      <c r="P22" s="190">
        <v>25.2147774156801</v>
      </c>
      <c r="Q22" s="190">
        <v>25.033682283007099</v>
      </c>
      <c r="R22" s="190">
        <v>24.854721273942101</v>
      </c>
      <c r="S22" s="190">
        <v>24.6778943884852</v>
      </c>
      <c r="T22" s="190">
        <v>25.101525398318898</v>
      </c>
      <c r="U22" s="190">
        <v>25.541575903487601</v>
      </c>
      <c r="V22" s="190">
        <v>25.9652069133213</v>
      </c>
      <c r="W22" s="190">
        <v>26.388837923154998</v>
      </c>
      <c r="X22" s="190">
        <v>26.8288884283238</v>
      </c>
      <c r="Y22" s="190">
        <v>27.252519438157499</v>
      </c>
      <c r="Z22" s="190">
        <v>27.676150447991201</v>
      </c>
      <c r="AA22" s="190">
        <v>28.1162009531599</v>
      </c>
      <c r="AB22" s="190">
        <v>28.539831962993599</v>
      </c>
      <c r="AC22" s="190">
        <v>28.963462972827301</v>
      </c>
      <c r="AD22" s="190">
        <v>29.4035134779961</v>
      </c>
      <c r="AE22" s="190">
        <v>29.827144487829798</v>
      </c>
      <c r="AF22" s="190">
        <v>30.250775497663501</v>
      </c>
      <c r="AG22" s="190">
        <v>30.682616255164699</v>
      </c>
      <c r="AH22" s="190">
        <v>31.112815063132398</v>
      </c>
      <c r="AI22" s="190">
        <v>31.5413719215667</v>
      </c>
      <c r="AJ22" s="190">
        <v>31.969928780000899</v>
      </c>
      <c r="AK22" s="190">
        <v>32.398485638435098</v>
      </c>
      <c r="AL22" s="190">
        <v>32.828684446402796</v>
      </c>
      <c r="AM22" s="190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90" t="s">
        <v>96</v>
      </c>
      <c r="D23" s="190">
        <v>11.550406195171</v>
      </c>
      <c r="E23" s="190">
        <v>11.297801590894901</v>
      </c>
      <c r="F23" s="190">
        <v>11.026138260554299</v>
      </c>
      <c r="G23" s="190">
        <v>10.800212315376699</v>
      </c>
      <c r="H23" s="190">
        <v>10.5237820801502</v>
      </c>
      <c r="I23" s="190">
        <v>10.198174332694</v>
      </c>
      <c r="J23" s="190">
        <v>9.9090138228812901</v>
      </c>
      <c r="K23" s="190">
        <v>9.5952877813500201</v>
      </c>
      <c r="L23" s="190">
        <v>9.2973714728736407</v>
      </c>
      <c r="M23" s="190">
        <v>8.9768877985790105</v>
      </c>
      <c r="N23" s="190">
        <v>8.8982295627459003</v>
      </c>
      <c r="O23" s="190">
        <v>8.7683164739201391</v>
      </c>
      <c r="P23" s="190">
        <v>8.6393423866838308</v>
      </c>
      <c r="Q23" s="190">
        <v>8.5113073010369593</v>
      </c>
      <c r="R23" s="190">
        <v>8.3842112169795406</v>
      </c>
      <c r="S23" s="190">
        <v>8.2580541345115606</v>
      </c>
      <c r="T23" s="190">
        <v>8.18978650896244</v>
      </c>
      <c r="U23" s="190">
        <v>8.1216830783666705</v>
      </c>
      <c r="V23" s="190">
        <v>8.0534154528175499</v>
      </c>
      <c r="W23" s="190">
        <v>7.9853120222217902</v>
      </c>
      <c r="X23" s="190">
        <v>7.9170443966726696</v>
      </c>
      <c r="Y23" s="190">
        <v>7.8489409660769001</v>
      </c>
      <c r="Z23" s="190">
        <v>7.7806733405277804</v>
      </c>
      <c r="AA23" s="190">
        <v>7.7125699099320197</v>
      </c>
      <c r="AB23" s="190">
        <v>7.6443022843829</v>
      </c>
      <c r="AC23" s="190">
        <v>7.5761988537871297</v>
      </c>
      <c r="AD23" s="190">
        <v>7.5079312282380197</v>
      </c>
      <c r="AE23" s="190">
        <v>7.4398277976422502</v>
      </c>
      <c r="AF23" s="190">
        <v>7.3715601720931296</v>
      </c>
      <c r="AG23" s="190">
        <v>7.3034567414973601</v>
      </c>
      <c r="AH23" s="190">
        <v>7.2351891159482404</v>
      </c>
      <c r="AI23" s="190">
        <v>7.1670856853524798</v>
      </c>
      <c r="AJ23" s="190">
        <v>7.0988180598033601</v>
      </c>
      <c r="AK23" s="190">
        <v>7.0307146292075897</v>
      </c>
      <c r="AL23" s="190">
        <v>6.96244700365847</v>
      </c>
      <c r="AM23" s="190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90" t="s">
        <v>97</v>
      </c>
      <c r="D24" s="190">
        <v>661.80825949078201</v>
      </c>
      <c r="E24" s="190">
        <v>665.000383921138</v>
      </c>
      <c r="F24" s="190">
        <v>662.15859791081004</v>
      </c>
      <c r="G24" s="190">
        <v>663.803444726566</v>
      </c>
      <c r="H24" s="190">
        <v>664.20052238868095</v>
      </c>
      <c r="I24" s="190">
        <v>661.96020714317297</v>
      </c>
      <c r="J24" s="190">
        <v>661.41682016397999</v>
      </c>
      <c r="K24" s="190">
        <v>659.38829724582502</v>
      </c>
      <c r="L24" s="190">
        <v>656.88112030063701</v>
      </c>
      <c r="M24" s="190">
        <v>653.22930276202703</v>
      </c>
      <c r="N24" s="190">
        <v>659.95128332801403</v>
      </c>
      <c r="O24" s="190">
        <v>663.20786908243599</v>
      </c>
      <c r="P24" s="190">
        <v>666.388016100257</v>
      </c>
      <c r="Q24" s="190">
        <v>669.49172438148003</v>
      </c>
      <c r="R24" s="190">
        <v>672.51899392610301</v>
      </c>
      <c r="S24" s="190">
        <v>675.46982473412595</v>
      </c>
      <c r="T24" s="190">
        <v>683.05788508654598</v>
      </c>
      <c r="U24" s="190">
        <v>690.62952594363003</v>
      </c>
      <c r="V24" s="190">
        <v>698.21758629604903</v>
      </c>
      <c r="W24" s="190">
        <v>705.78922715313399</v>
      </c>
      <c r="X24" s="190">
        <v>713.377287505553</v>
      </c>
      <c r="Y24" s="190">
        <v>720.96534785797303</v>
      </c>
      <c r="Z24" s="190">
        <v>728.53698871505696</v>
      </c>
      <c r="AA24" s="190">
        <v>736.12504906747597</v>
      </c>
      <c r="AB24" s="190">
        <v>743.69668992456104</v>
      </c>
      <c r="AC24" s="190">
        <v>751.28475027698005</v>
      </c>
      <c r="AD24" s="190">
        <v>758.87281062939996</v>
      </c>
      <c r="AE24" s="190">
        <v>766.44445148648401</v>
      </c>
      <c r="AF24" s="190">
        <v>774.03251183890302</v>
      </c>
      <c r="AG24" s="190">
        <v>781.60415269598798</v>
      </c>
      <c r="AH24" s="190">
        <v>789.19221304840698</v>
      </c>
      <c r="AI24" s="190">
        <v>796.78027340082599</v>
      </c>
      <c r="AJ24" s="190">
        <v>804.35191425791095</v>
      </c>
      <c r="AK24" s="190">
        <v>811.93997461032995</v>
      </c>
      <c r="AL24" s="190">
        <v>819.51161546741503</v>
      </c>
      <c r="AM24" s="190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90" t="s">
        <v>98</v>
      </c>
      <c r="D25" s="190">
        <v>23.103122471581099</v>
      </c>
      <c r="E25" s="190">
        <v>23.194701985229798</v>
      </c>
      <c r="F25" s="190">
        <v>23.106213927386399</v>
      </c>
      <c r="G25" s="190">
        <v>23.2427795485739</v>
      </c>
      <c r="H25" s="190">
        <v>23.330116528361501</v>
      </c>
      <c r="I25" s="190">
        <v>23.305331656521801</v>
      </c>
      <c r="J25" s="190">
        <v>23.325584466789</v>
      </c>
      <c r="K25" s="190">
        <v>23.2861122581857</v>
      </c>
      <c r="L25" s="190">
        <v>23.209535275668902</v>
      </c>
      <c r="M25" s="190">
        <v>23.107272432582501</v>
      </c>
      <c r="N25" s="190">
        <v>23.399224331029099</v>
      </c>
      <c r="O25" s="190">
        <v>23.577690039321201</v>
      </c>
      <c r="P25" s="190">
        <v>23.752634958712299</v>
      </c>
      <c r="Q25" s="190">
        <v>23.924059089202402</v>
      </c>
      <c r="R25" s="190">
        <v>24.091962430791501</v>
      </c>
      <c r="S25" s="190">
        <v>24.2563449834797</v>
      </c>
      <c r="T25" s="190">
        <v>24.559719627114699</v>
      </c>
      <c r="U25" s="190">
        <v>24.863094270749698</v>
      </c>
      <c r="V25" s="190">
        <v>25.166468914384701</v>
      </c>
      <c r="W25" s="190">
        <v>25.4698435580198</v>
      </c>
      <c r="X25" s="190">
        <v>25.773218201654799</v>
      </c>
      <c r="Y25" s="190">
        <v>26.076592845289799</v>
      </c>
      <c r="Z25" s="190">
        <v>26.379967488924802</v>
      </c>
      <c r="AA25" s="190">
        <v>26.683342132559901</v>
      </c>
      <c r="AB25" s="190">
        <v>26.9867167761949</v>
      </c>
      <c r="AC25" s="190">
        <v>27.290091419829899</v>
      </c>
      <c r="AD25" s="190">
        <v>27.593466063464898</v>
      </c>
      <c r="AE25" s="190">
        <v>27.896840707099901</v>
      </c>
      <c r="AF25" s="190">
        <v>28.200215350735</v>
      </c>
      <c r="AG25" s="190">
        <v>28.50358999437</v>
      </c>
      <c r="AH25" s="190">
        <v>28.806964638004999</v>
      </c>
      <c r="AI25" s="190">
        <v>29.110339281640002</v>
      </c>
      <c r="AJ25" s="190">
        <v>29.413713925275101</v>
      </c>
      <c r="AK25" s="190">
        <v>29.7170885689101</v>
      </c>
      <c r="AL25" s="190">
        <v>30.020463212545099</v>
      </c>
      <c r="AM25" s="190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90" t="s">
        <v>99</v>
      </c>
      <c r="D26" s="190">
        <v>54.4947941951188</v>
      </c>
      <c r="E26" s="190">
        <v>54.684052537421699</v>
      </c>
      <c r="F26" s="190">
        <v>54.9508967539781</v>
      </c>
      <c r="G26" s="190">
        <v>55.628336938491202</v>
      </c>
      <c r="H26" s="190">
        <v>55.9833438709408</v>
      </c>
      <c r="I26" s="190">
        <v>56.070149401219602</v>
      </c>
      <c r="J26" s="190">
        <v>56.2822888253434</v>
      </c>
      <c r="K26" s="190">
        <v>56.388442871798802</v>
      </c>
      <c r="L26" s="190">
        <v>56.487922970379699</v>
      </c>
      <c r="M26" s="190">
        <v>56.494537644142</v>
      </c>
      <c r="N26" s="190">
        <v>56.495284040646801</v>
      </c>
      <c r="O26" s="190">
        <v>56.579499497425999</v>
      </c>
      <c r="P26" s="190">
        <v>56.659684856267702</v>
      </c>
      <c r="Q26" s="190">
        <v>56.735840117172003</v>
      </c>
      <c r="R26" s="190">
        <v>56.807965280138802</v>
      </c>
      <c r="S26" s="190">
        <v>56.876060345168199</v>
      </c>
      <c r="T26" s="190">
        <v>57.420354394797997</v>
      </c>
      <c r="U26" s="190">
        <v>57.966290393961302</v>
      </c>
      <c r="V26" s="190">
        <v>58.5105844435911</v>
      </c>
      <c r="W26" s="190">
        <v>59.056520442754298</v>
      </c>
      <c r="X26" s="190">
        <v>59.600814492384103</v>
      </c>
      <c r="Y26" s="190">
        <v>60.146750491547401</v>
      </c>
      <c r="Z26" s="190">
        <v>60.691044541177199</v>
      </c>
      <c r="AA26" s="190">
        <v>61.236980540340397</v>
      </c>
      <c r="AB26" s="190">
        <v>61.781274589970202</v>
      </c>
      <c r="AC26" s="190">
        <v>62.3272105891335</v>
      </c>
      <c r="AD26" s="190">
        <v>62.871504638763199</v>
      </c>
      <c r="AE26" s="190">
        <v>63.417440637926497</v>
      </c>
      <c r="AF26" s="190">
        <v>63.961734687556302</v>
      </c>
      <c r="AG26" s="190">
        <v>64.507670686719607</v>
      </c>
      <c r="AH26" s="190">
        <v>65.051964736349305</v>
      </c>
      <c r="AI26" s="190">
        <v>65.597900735512596</v>
      </c>
      <c r="AJ26" s="190">
        <v>66.142194785142394</v>
      </c>
      <c r="AK26" s="190">
        <v>66.688130784305699</v>
      </c>
      <c r="AL26" s="190">
        <v>67.232424833935497</v>
      </c>
      <c r="AM26" s="190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90" t="s">
        <v>100</v>
      </c>
      <c r="D27" s="190">
        <v>576.96446709687302</v>
      </c>
      <c r="E27" s="190">
        <v>567.74935599054299</v>
      </c>
      <c r="F27" s="190">
        <v>559.29134705340505</v>
      </c>
      <c r="G27" s="190">
        <v>554.90876911844998</v>
      </c>
      <c r="H27" s="190">
        <v>547.14563925600396</v>
      </c>
      <c r="I27" s="190">
        <v>536.12700415319296</v>
      </c>
      <c r="J27" s="190">
        <v>526.31752658723599</v>
      </c>
      <c r="K27" s="190">
        <v>515.571885389832</v>
      </c>
      <c r="L27" s="190">
        <v>504.750321214454</v>
      </c>
      <c r="M27" s="190">
        <v>493.13470182237597</v>
      </c>
      <c r="N27" s="190">
        <v>492.22072087766702</v>
      </c>
      <c r="O27" s="190">
        <v>491.86538786115699</v>
      </c>
      <c r="P27" s="190">
        <v>491.48260288540098</v>
      </c>
      <c r="Q27" s="190">
        <v>491.07236595039598</v>
      </c>
      <c r="R27" s="190">
        <v>490.63467705614499</v>
      </c>
      <c r="S27" s="190">
        <v>490.16953620264599</v>
      </c>
      <c r="T27" s="190">
        <v>492.53498002446997</v>
      </c>
      <c r="U27" s="190">
        <v>494.90042384629498</v>
      </c>
      <c r="V27" s="190">
        <v>497.26586766811999</v>
      </c>
      <c r="W27" s="190">
        <v>499.63131148994501</v>
      </c>
      <c r="X27" s="190">
        <v>501.99675531176899</v>
      </c>
      <c r="Y27" s="190">
        <v>504.362199133594</v>
      </c>
      <c r="Z27" s="190">
        <v>506.72764295541901</v>
      </c>
      <c r="AA27" s="190">
        <v>509.09308677724403</v>
      </c>
      <c r="AB27" s="190">
        <v>511.45853059906801</v>
      </c>
      <c r="AC27" s="190">
        <v>513.82397442089302</v>
      </c>
      <c r="AD27" s="190">
        <v>516.18941824271803</v>
      </c>
      <c r="AE27" s="190">
        <v>518.55486206454304</v>
      </c>
      <c r="AF27" s="190">
        <v>520.92030588636806</v>
      </c>
      <c r="AG27" s="190">
        <v>523.28574970819204</v>
      </c>
      <c r="AH27" s="190">
        <v>525.65119353001705</v>
      </c>
      <c r="AI27" s="190">
        <v>528.01663735184195</v>
      </c>
      <c r="AJ27" s="190">
        <v>530.38208117366696</v>
      </c>
      <c r="AK27" s="190">
        <v>532.74752499549095</v>
      </c>
      <c r="AL27" s="190">
        <v>535.11296881731596</v>
      </c>
      <c r="AM27" s="190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90" t="s">
        <v>101</v>
      </c>
      <c r="D28" s="190">
        <v>219.66893776173799</v>
      </c>
      <c r="E28" s="190">
        <v>220.080808801849</v>
      </c>
      <c r="F28" s="190">
        <v>220.82551588355801</v>
      </c>
      <c r="G28" s="190">
        <v>223.23507260397</v>
      </c>
      <c r="H28" s="190">
        <v>224.31074132128299</v>
      </c>
      <c r="I28" s="190">
        <v>224.15609752922401</v>
      </c>
      <c r="J28" s="190">
        <v>224.482411430502</v>
      </c>
      <c r="K28" s="190">
        <v>224.40860275854499</v>
      </c>
      <c r="L28" s="190">
        <v>224.32087897763901</v>
      </c>
      <c r="M28" s="190">
        <v>223.89601912820899</v>
      </c>
      <c r="N28" s="190">
        <v>223.32252579023699</v>
      </c>
      <c r="O28" s="190">
        <v>223.159881129383</v>
      </c>
      <c r="P28" s="190">
        <v>222.98479760776701</v>
      </c>
      <c r="Q28" s="190">
        <v>222.79727522538801</v>
      </c>
      <c r="R28" s="190">
        <v>222.59731398224599</v>
      </c>
      <c r="S28" s="190">
        <v>222.384913878341</v>
      </c>
      <c r="T28" s="190">
        <v>223.45672904741099</v>
      </c>
      <c r="U28" s="190">
        <v>224.52854421647999</v>
      </c>
      <c r="V28" s="190">
        <v>225.60035938555001</v>
      </c>
      <c r="W28" s="190">
        <v>226.67217455462</v>
      </c>
      <c r="X28" s="190">
        <v>227.743989723689</v>
      </c>
      <c r="Y28" s="190">
        <v>228.81580489275899</v>
      </c>
      <c r="Z28" s="190">
        <v>229.88762006182799</v>
      </c>
      <c r="AA28" s="190">
        <v>230.95943523089801</v>
      </c>
      <c r="AB28" s="190">
        <v>232.031250399968</v>
      </c>
      <c r="AC28" s="190">
        <v>233.103065569037</v>
      </c>
      <c r="AD28" s="190">
        <v>234.17488073810699</v>
      </c>
      <c r="AE28" s="190">
        <v>235.24669590717599</v>
      </c>
      <c r="AF28" s="190">
        <v>236.31851107624601</v>
      </c>
      <c r="AG28" s="190">
        <v>237.390326245316</v>
      </c>
      <c r="AH28" s="190">
        <v>238.462141414385</v>
      </c>
      <c r="AI28" s="190">
        <v>239.53395658345499</v>
      </c>
      <c r="AJ28" s="190">
        <v>240.60577175252399</v>
      </c>
      <c r="AK28" s="190">
        <v>241.67758692159401</v>
      </c>
      <c r="AL28" s="190">
        <v>242.74940209066401</v>
      </c>
      <c r="AM28" s="190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90" t="s">
        <v>102</v>
      </c>
      <c r="D29" s="190">
        <v>118.039389451769</v>
      </c>
      <c r="E29" s="190">
        <v>116.766801970846</v>
      </c>
      <c r="F29" s="190">
        <v>115.043029787493</v>
      </c>
      <c r="G29" s="190">
        <v>113.98985403846901</v>
      </c>
      <c r="H29" s="190">
        <v>112.408045495186</v>
      </c>
      <c r="I29" s="190">
        <v>111.00064144845901</v>
      </c>
      <c r="J29" s="190">
        <v>109.87092464372699</v>
      </c>
      <c r="K29" s="190">
        <v>108.512653923415</v>
      </c>
      <c r="L29" s="190">
        <v>107.119265054547</v>
      </c>
      <c r="M29" s="190">
        <v>105.506230193832</v>
      </c>
      <c r="N29" s="190">
        <v>106.744058422541</v>
      </c>
      <c r="O29" s="190">
        <v>107.427058085669</v>
      </c>
      <c r="P29" s="190">
        <v>108.103061838146</v>
      </c>
      <c r="Q29" s="190">
        <v>108.77206967997201</v>
      </c>
      <c r="R29" s="190">
        <v>109.434081611145</v>
      </c>
      <c r="S29" s="190">
        <v>110.089097631667</v>
      </c>
      <c r="T29" s="190">
        <v>113.483226139772</v>
      </c>
      <c r="U29" s="190">
        <v>116.860935152541</v>
      </c>
      <c r="V29" s="190">
        <v>120.25506366064501</v>
      </c>
      <c r="W29" s="190">
        <v>123.632772673414</v>
      </c>
      <c r="X29" s="190">
        <v>127.026901181518</v>
      </c>
      <c r="Y29" s="190">
        <v>130.40461019428699</v>
      </c>
      <c r="Z29" s="190">
        <v>133.798738702392</v>
      </c>
      <c r="AA29" s="190">
        <v>137.19286721049599</v>
      </c>
      <c r="AB29" s="190">
        <v>140.57057622326499</v>
      </c>
      <c r="AC29" s="190">
        <v>143.96470473136901</v>
      </c>
      <c r="AD29" s="190">
        <v>147.34241374413801</v>
      </c>
      <c r="AE29" s="190">
        <v>150.736542252243</v>
      </c>
      <c r="AF29" s="190">
        <v>154.114251265012</v>
      </c>
      <c r="AG29" s="190">
        <v>157.50837977311599</v>
      </c>
      <c r="AH29" s="190">
        <v>160.90250828122001</v>
      </c>
      <c r="AI29" s="190">
        <v>164.28021729398901</v>
      </c>
      <c r="AJ29" s="190">
        <v>167.674345802094</v>
      </c>
      <c r="AK29" s="190">
        <v>171.052054814863</v>
      </c>
      <c r="AL29" s="190">
        <v>174.44618332296699</v>
      </c>
      <c r="AM29" s="190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90" t="s">
        <v>103</v>
      </c>
      <c r="D30" s="190">
        <v>101.264367678502</v>
      </c>
      <c r="E30" s="190">
        <v>100.900767182083</v>
      </c>
      <c r="F30" s="190">
        <v>100.30053067223</v>
      </c>
      <c r="G30" s="190">
        <v>100.18551925186399</v>
      </c>
      <c r="H30" s="190">
        <v>99.537257447646297</v>
      </c>
      <c r="I30" s="190">
        <v>98.354780244760704</v>
      </c>
      <c r="J30" s="190">
        <v>97.384073540299497</v>
      </c>
      <c r="K30" s="190">
        <v>96.237070596082404</v>
      </c>
      <c r="L30" s="190">
        <v>95.058589012922695</v>
      </c>
      <c r="M30" s="190">
        <v>93.708420904258602</v>
      </c>
      <c r="N30" s="190">
        <v>94.356468440525902</v>
      </c>
      <c r="O30" s="190">
        <v>94.738339542553504</v>
      </c>
      <c r="P30" s="190">
        <v>95.109844408849099</v>
      </c>
      <c r="Q30" s="190">
        <v>95.470983039412701</v>
      </c>
      <c r="R30" s="190">
        <v>95.821755434244096</v>
      </c>
      <c r="S30" s="190">
        <v>96.162161593343598</v>
      </c>
      <c r="T30" s="190">
        <v>97.055385572255901</v>
      </c>
      <c r="U30" s="190">
        <v>97.948609551168303</v>
      </c>
      <c r="V30" s="190">
        <v>98.841833530080706</v>
      </c>
      <c r="W30" s="190">
        <v>99.735057508992995</v>
      </c>
      <c r="X30" s="190">
        <v>100.628281487905</v>
      </c>
      <c r="Y30" s="190">
        <v>101.521505466817</v>
      </c>
      <c r="Z30" s="190">
        <v>102.41472944573</v>
      </c>
      <c r="AA30" s="190">
        <v>103.30795342464199</v>
      </c>
      <c r="AB30" s="190">
        <v>104.201177403554</v>
      </c>
      <c r="AC30" s="190">
        <v>105.094401382467</v>
      </c>
      <c r="AD30" s="190">
        <v>105.987625361379</v>
      </c>
      <c r="AE30" s="190">
        <v>106.880849340292</v>
      </c>
      <c r="AF30" s="190">
        <v>107.77407331920401</v>
      </c>
      <c r="AG30" s="190">
        <v>108.667297298116</v>
      </c>
      <c r="AH30" s="190">
        <v>109.560521277029</v>
      </c>
      <c r="AI30" s="190">
        <v>110.453745255941</v>
      </c>
      <c r="AJ30" s="190">
        <v>111.34696923485301</v>
      </c>
      <c r="AK30" s="190">
        <v>112.24019321376601</v>
      </c>
      <c r="AL30" s="190">
        <v>113.133417192678</v>
      </c>
      <c r="AM30" s="190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90" t="s">
        <v>104</v>
      </c>
      <c r="D31" s="190">
        <v>19.901149770996199</v>
      </c>
      <c r="E31" s="190">
        <v>20.0150898650875</v>
      </c>
      <c r="F31" s="190">
        <v>19.961009379429399</v>
      </c>
      <c r="G31" s="190">
        <v>19.862144258642498</v>
      </c>
      <c r="H31" s="190">
        <v>19.719432878922099</v>
      </c>
      <c r="I31" s="190">
        <v>19.501944761739399</v>
      </c>
      <c r="J31" s="190">
        <v>19.337861382989999</v>
      </c>
      <c r="K31" s="190">
        <v>19.141984567996101</v>
      </c>
      <c r="L31" s="190">
        <v>18.925805588493599</v>
      </c>
      <c r="M31" s="190">
        <v>18.690137019451999</v>
      </c>
      <c r="N31" s="190">
        <v>18.872810451606298</v>
      </c>
      <c r="O31" s="190">
        <v>18.861817198879098</v>
      </c>
      <c r="P31" s="190">
        <v>18.849741537417099</v>
      </c>
      <c r="Q31" s="190">
        <v>18.836583467220201</v>
      </c>
      <c r="R31" s="190">
        <v>18.8223429882886</v>
      </c>
      <c r="S31" s="190">
        <v>18.807020100622101</v>
      </c>
      <c r="T31" s="190">
        <v>18.900287653272599</v>
      </c>
      <c r="U31" s="190">
        <v>18.993555205923201</v>
      </c>
      <c r="V31" s="190">
        <v>19.0868227585737</v>
      </c>
      <c r="W31" s="190">
        <v>19.180090311224301</v>
      </c>
      <c r="X31" s="190">
        <v>19.273357863874899</v>
      </c>
      <c r="Y31" s="190">
        <v>19.366625416525402</v>
      </c>
      <c r="Z31" s="190">
        <v>19.459892969176</v>
      </c>
      <c r="AA31" s="190">
        <v>19.553160521826499</v>
      </c>
      <c r="AB31" s="190">
        <v>19.6464280744771</v>
      </c>
      <c r="AC31" s="190">
        <v>19.739695627127698</v>
      </c>
      <c r="AD31" s="190">
        <v>19.832963179778201</v>
      </c>
      <c r="AE31" s="190">
        <v>19.926230732428799</v>
      </c>
      <c r="AF31" s="190">
        <v>20.019498285079301</v>
      </c>
      <c r="AG31" s="190">
        <v>20.112765837729899</v>
      </c>
      <c r="AH31" s="190">
        <v>20.206033390380401</v>
      </c>
      <c r="AI31" s="190">
        <v>20.299300943031</v>
      </c>
      <c r="AJ31" s="190">
        <v>20.392568495681601</v>
      </c>
      <c r="AK31" s="190">
        <v>20.4858360483321</v>
      </c>
      <c r="AL31" s="190">
        <v>20.579103600982702</v>
      </c>
      <c r="AM31" s="190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90" t="s">
        <v>105</v>
      </c>
      <c r="D32" s="190">
        <v>30.935097173355999</v>
      </c>
      <c r="E32" s="190">
        <v>30.874526880028199</v>
      </c>
      <c r="F32" s="190">
        <v>30.833987687249302</v>
      </c>
      <c r="G32" s="190">
        <v>31.020057819634399</v>
      </c>
      <c r="H32" s="190">
        <v>31.027689387216899</v>
      </c>
      <c r="I32" s="190">
        <v>30.8564053453855</v>
      </c>
      <c r="J32" s="190">
        <v>30.7350487757396</v>
      </c>
      <c r="K32" s="190">
        <v>30.536563747274201</v>
      </c>
      <c r="L32" s="190">
        <v>30.335823708735902</v>
      </c>
      <c r="M32" s="190">
        <v>30.082017108511899</v>
      </c>
      <c r="N32" s="190">
        <v>30.180782381167202</v>
      </c>
      <c r="O32" s="190">
        <v>30.214024622231701</v>
      </c>
      <c r="P32" s="190">
        <v>30.2450019304774</v>
      </c>
      <c r="Q32" s="190">
        <v>30.2737143059042</v>
      </c>
      <c r="R32" s="190">
        <v>30.300161748512199</v>
      </c>
      <c r="S32" s="190">
        <v>30.324344258301199</v>
      </c>
      <c r="T32" s="190">
        <v>30.535104490096</v>
      </c>
      <c r="U32" s="190">
        <v>30.745864721890701</v>
      </c>
      <c r="V32" s="190">
        <v>30.956624953685498</v>
      </c>
      <c r="W32" s="190">
        <v>31.1673851854802</v>
      </c>
      <c r="X32" s="190">
        <v>31.378145417275</v>
      </c>
      <c r="Y32" s="190">
        <v>31.588905649069702</v>
      </c>
      <c r="Z32" s="190">
        <v>31.799665880864499</v>
      </c>
      <c r="AA32" s="190">
        <v>32.010426112659196</v>
      </c>
      <c r="AB32" s="190">
        <v>32.221186344453997</v>
      </c>
      <c r="AC32" s="190">
        <v>32.431946576248698</v>
      </c>
      <c r="AD32" s="190">
        <v>32.642706808043499</v>
      </c>
      <c r="AE32" s="190">
        <v>32.8534670398382</v>
      </c>
      <c r="AF32" s="190">
        <v>33.064227271633001</v>
      </c>
      <c r="AG32" s="190">
        <v>33.274987503427802</v>
      </c>
      <c r="AH32" s="190">
        <v>33.485747735222503</v>
      </c>
      <c r="AI32" s="190">
        <v>33.696507967017297</v>
      </c>
      <c r="AJ32" s="190">
        <v>33.907268198811998</v>
      </c>
      <c r="AK32" s="190">
        <v>34.118028430606799</v>
      </c>
      <c r="AL32" s="190">
        <v>34.3287886624015</v>
      </c>
      <c r="AM32" s="190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90" t="s">
        <v>106</v>
      </c>
      <c r="D33" s="190">
        <v>20.019443050382399</v>
      </c>
      <c r="E33" s="190">
        <v>20.008813557443201</v>
      </c>
      <c r="F33" s="190">
        <v>19.9965704567256</v>
      </c>
      <c r="G33" s="190">
        <v>20.135253547834299</v>
      </c>
      <c r="H33" s="190">
        <v>20.162045806900899</v>
      </c>
      <c r="I33" s="190">
        <v>20.0658383814594</v>
      </c>
      <c r="J33" s="190">
        <v>19.988567065551798</v>
      </c>
      <c r="K33" s="190">
        <v>19.877339084532299</v>
      </c>
      <c r="L33" s="190">
        <v>19.7539575279819</v>
      </c>
      <c r="M33" s="190">
        <v>19.598498986441999</v>
      </c>
      <c r="N33" s="190">
        <v>19.689313767843402</v>
      </c>
      <c r="O33" s="190">
        <v>19.724930578028001</v>
      </c>
      <c r="P33" s="190">
        <v>19.7588840977585</v>
      </c>
      <c r="Q33" s="190">
        <v>19.791174327034799</v>
      </c>
      <c r="R33" s="190">
        <v>19.821801265856902</v>
      </c>
      <c r="S33" s="190">
        <v>19.8507649142249</v>
      </c>
      <c r="T33" s="190">
        <v>19.994085108357499</v>
      </c>
      <c r="U33" s="190">
        <v>20.137405302490102</v>
      </c>
      <c r="V33" s="190">
        <v>20.280725496622601</v>
      </c>
      <c r="W33" s="190">
        <v>20.4240456907552</v>
      </c>
      <c r="X33" s="190">
        <v>20.5673658848877</v>
      </c>
      <c r="Y33" s="190">
        <v>20.710686079020299</v>
      </c>
      <c r="Z33" s="190">
        <v>20.854006273152901</v>
      </c>
      <c r="AA33" s="190">
        <v>20.997326467285401</v>
      </c>
      <c r="AB33" s="190">
        <v>21.140646661418</v>
      </c>
      <c r="AC33" s="190">
        <v>21.283966855550599</v>
      </c>
      <c r="AD33" s="190">
        <v>21.427287049683098</v>
      </c>
      <c r="AE33" s="190">
        <v>21.570607243815701</v>
      </c>
      <c r="AF33" s="190">
        <v>21.7139274379482</v>
      </c>
      <c r="AG33" s="190">
        <v>21.857247632080799</v>
      </c>
      <c r="AH33" s="190">
        <v>22.000567826213398</v>
      </c>
      <c r="AI33" s="190">
        <v>22.143888020345901</v>
      </c>
      <c r="AJ33" s="190">
        <v>22.2872082144785</v>
      </c>
      <c r="AK33" s="190">
        <v>22.430528408611</v>
      </c>
      <c r="AL33" s="190">
        <v>22.573848602743599</v>
      </c>
      <c r="AM33" s="190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90" t="s">
        <v>107</v>
      </c>
      <c r="D34" s="190">
        <v>5.2355123135647403</v>
      </c>
      <c r="E34" s="190">
        <v>5.3445175285885798</v>
      </c>
      <c r="F34" s="190">
        <v>5.4187086152618997</v>
      </c>
      <c r="G34" s="190">
        <v>5.5023284857447701</v>
      </c>
      <c r="H34" s="190">
        <v>5.5518676859582303</v>
      </c>
      <c r="I34" s="190">
        <v>5.5910673806623699</v>
      </c>
      <c r="J34" s="190">
        <v>5.6491724141945197</v>
      </c>
      <c r="K34" s="190">
        <v>5.6837092345593403</v>
      </c>
      <c r="L34" s="190">
        <v>5.7263818485703499</v>
      </c>
      <c r="M34" s="190">
        <v>5.7463165165229499</v>
      </c>
      <c r="N34" s="190">
        <v>5.82650896772941</v>
      </c>
      <c r="O34" s="190">
        <v>5.8984714527550404</v>
      </c>
      <c r="P34" s="190">
        <v>5.9692450673995499</v>
      </c>
      <c r="Q34" s="190">
        <v>6.0388298116629198</v>
      </c>
      <c r="R34" s="190">
        <v>6.1072256855451599</v>
      </c>
      <c r="S34" s="190">
        <v>6.1744326890462702</v>
      </c>
      <c r="T34" s="190">
        <v>6.27687368688707</v>
      </c>
      <c r="U34" s="190">
        <v>6.3793146847278601</v>
      </c>
      <c r="V34" s="190">
        <v>6.48175568256866</v>
      </c>
      <c r="W34" s="190">
        <v>6.5841966804094501</v>
      </c>
      <c r="X34" s="190">
        <v>6.6866376782502499</v>
      </c>
      <c r="Y34" s="190">
        <v>6.78907867609104</v>
      </c>
      <c r="Z34" s="190">
        <v>6.8915196739318398</v>
      </c>
      <c r="AA34" s="190">
        <v>6.9939606717726299</v>
      </c>
      <c r="AB34" s="190">
        <v>7.0964016696134298</v>
      </c>
      <c r="AC34" s="190">
        <v>7.1988426674542199</v>
      </c>
      <c r="AD34" s="190">
        <v>7.3012836652950197</v>
      </c>
      <c r="AE34" s="190">
        <v>7.4037246631358098</v>
      </c>
      <c r="AF34" s="190">
        <v>7.5061656609766096</v>
      </c>
      <c r="AG34" s="190">
        <v>7.6086066588173997</v>
      </c>
      <c r="AH34" s="190">
        <v>7.7110476566581898</v>
      </c>
      <c r="AI34" s="190">
        <v>7.8134886544989897</v>
      </c>
      <c r="AJ34" s="190">
        <v>7.9159296523397797</v>
      </c>
      <c r="AK34" s="190">
        <v>8.0183706501805805</v>
      </c>
      <c r="AL34" s="190">
        <v>8.1208116480213697</v>
      </c>
      <c r="AM34" s="190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90" t="s">
        <v>108</v>
      </c>
      <c r="D35" s="190">
        <v>51.2991280830176</v>
      </c>
      <c r="E35" s="190">
        <v>50.063134675856602</v>
      </c>
      <c r="F35" s="190">
        <v>49.037747807935602</v>
      </c>
      <c r="G35" s="190">
        <v>48.498358307175501</v>
      </c>
      <c r="H35" s="190">
        <v>47.746351970398699</v>
      </c>
      <c r="I35" s="190">
        <v>46.9201006223063</v>
      </c>
      <c r="J35" s="190">
        <v>46.267998578613998</v>
      </c>
      <c r="K35" s="190">
        <v>45.526799095032999</v>
      </c>
      <c r="L35" s="190">
        <v>44.741034621495601</v>
      </c>
      <c r="M35" s="190">
        <v>43.853579264866703</v>
      </c>
      <c r="N35" s="190">
        <v>43.061347971661498</v>
      </c>
      <c r="O35" s="190">
        <v>42.608613062322299</v>
      </c>
      <c r="P35" s="190">
        <v>42.158455589343099</v>
      </c>
      <c r="Q35" s="190">
        <v>41.710875552723799</v>
      </c>
      <c r="R35" s="190">
        <v>41.265872952464498</v>
      </c>
      <c r="S35" s="190">
        <v>40.823447788565097</v>
      </c>
      <c r="T35" s="190">
        <v>40.673604468356402</v>
      </c>
      <c r="U35" s="190">
        <v>40.523761148147798</v>
      </c>
      <c r="V35" s="190">
        <v>40.373917827939103</v>
      </c>
      <c r="W35" s="190">
        <v>40.2240745077304</v>
      </c>
      <c r="X35" s="190">
        <v>40.074231187521697</v>
      </c>
      <c r="Y35" s="190">
        <v>39.924387867313001</v>
      </c>
      <c r="Z35" s="190">
        <v>39.774544547104298</v>
      </c>
      <c r="AA35" s="190">
        <v>39.624701226895603</v>
      </c>
      <c r="AB35" s="190">
        <v>39.4748579066869</v>
      </c>
      <c r="AC35" s="190">
        <v>39.325014586478197</v>
      </c>
      <c r="AD35" s="190">
        <v>39.175171266269601</v>
      </c>
      <c r="AE35" s="190">
        <v>39.025327946060898</v>
      </c>
      <c r="AF35" s="190">
        <v>38.875484625852202</v>
      </c>
      <c r="AG35" s="190">
        <v>38.725641305643499</v>
      </c>
      <c r="AH35" s="190">
        <v>38.575797985434797</v>
      </c>
      <c r="AI35" s="190">
        <v>38.425954665226101</v>
      </c>
      <c r="AJ35" s="190">
        <v>38.276111345017398</v>
      </c>
      <c r="AK35" s="190">
        <v>38.126268024808702</v>
      </c>
      <c r="AL35" s="190">
        <v>37.976424704599999</v>
      </c>
      <c r="AM35" s="190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90" t="s">
        <v>109</v>
      </c>
      <c r="D36" s="190">
        <v>3.60185910224775</v>
      </c>
      <c r="E36" s="190">
        <v>3.5424785891988</v>
      </c>
      <c r="F36" s="190">
        <v>3.4726734037437499</v>
      </c>
      <c r="G36" s="190">
        <v>3.4143311557071701</v>
      </c>
      <c r="H36" s="190">
        <v>3.33513956285839</v>
      </c>
      <c r="I36" s="190">
        <v>3.2495886661148301</v>
      </c>
      <c r="J36" s="190">
        <v>3.1757722017942802</v>
      </c>
      <c r="K36" s="190">
        <v>3.0928866090809999</v>
      </c>
      <c r="L36" s="190">
        <v>3.0014315720698002</v>
      </c>
      <c r="M36" s="190">
        <v>2.91170293743127</v>
      </c>
      <c r="N36" s="190">
        <v>2.9002500009896299</v>
      </c>
      <c r="O36" s="190">
        <v>2.8602999436077701</v>
      </c>
      <c r="P36" s="190">
        <v>2.8206175073692998</v>
      </c>
      <c r="Q36" s="190">
        <v>2.7812026922742401</v>
      </c>
      <c r="R36" s="190">
        <v>2.7420554983225802</v>
      </c>
      <c r="S36" s="190">
        <v>2.7031759255143202</v>
      </c>
      <c r="T36" s="190">
        <v>2.6801159036579199</v>
      </c>
      <c r="U36" s="190">
        <v>2.65705588180152</v>
      </c>
      <c r="V36" s="190">
        <v>2.6339958599451201</v>
      </c>
      <c r="W36" s="190">
        <v>2.6109358380887202</v>
      </c>
      <c r="X36" s="190">
        <v>2.5878758162323199</v>
      </c>
      <c r="Y36" s="190">
        <v>2.56481579437592</v>
      </c>
      <c r="Z36" s="190">
        <v>2.5417557725195201</v>
      </c>
      <c r="AA36" s="190">
        <v>2.5186957506631198</v>
      </c>
      <c r="AB36" s="190">
        <v>2.4956357288067199</v>
      </c>
      <c r="AC36" s="190">
        <v>2.47257570695032</v>
      </c>
      <c r="AD36" s="190">
        <v>2.4495156850939201</v>
      </c>
      <c r="AE36" s="190">
        <v>2.4264556632375198</v>
      </c>
      <c r="AF36" s="190">
        <v>2.4033956413811199</v>
      </c>
      <c r="AG36" s="190">
        <v>2.3803356195247201</v>
      </c>
      <c r="AH36" s="190">
        <v>2.3572755976683202</v>
      </c>
      <c r="AI36" s="190">
        <v>2.3342155758119199</v>
      </c>
      <c r="AJ36" s="190">
        <v>2.31115555395552</v>
      </c>
      <c r="AK36" s="190">
        <v>2.2880955320991201</v>
      </c>
      <c r="AL36" s="190">
        <v>2.2650355102427202</v>
      </c>
      <c r="AM36" s="190">
        <v>2.2419754883863199</v>
      </c>
      <c r="AN36" s="44">
        <f t="shared" si="0"/>
        <v>-0.37755047470146486</v>
      </c>
    </row>
    <row r="37" spans="1:40" x14ac:dyDescent="0.25">
      <c r="A37" s="201" t="s">
        <v>1446</v>
      </c>
      <c r="B37" s="202" t="s">
        <v>590</v>
      </c>
      <c r="C37" s="203" t="s">
        <v>110</v>
      </c>
      <c r="D37" s="190">
        <v>931.036110199674</v>
      </c>
      <c r="E37" s="190">
        <v>927.88424816735096</v>
      </c>
      <c r="F37" s="190">
        <v>924.73461757073403</v>
      </c>
      <c r="G37" s="190">
        <v>929.35964073376294</v>
      </c>
      <c r="H37" s="190">
        <v>929.541048275977</v>
      </c>
      <c r="I37" s="190">
        <v>923.55377945585599</v>
      </c>
      <c r="J37" s="190">
        <v>919.22215901537299</v>
      </c>
      <c r="K37" s="190">
        <v>912.70051030099603</v>
      </c>
      <c r="L37" s="190">
        <v>906.19562252216701</v>
      </c>
      <c r="M37" s="190">
        <v>898.63002188579105</v>
      </c>
      <c r="N37" s="190">
        <v>896.89361871543599</v>
      </c>
      <c r="O37" s="190">
        <v>892.09366611105304</v>
      </c>
      <c r="P37" s="190">
        <v>887.29085857732503</v>
      </c>
      <c r="Q37" s="190">
        <v>882.48519611425195</v>
      </c>
      <c r="R37" s="190">
        <v>877.67667872183495</v>
      </c>
      <c r="S37" s="190">
        <v>872.86530640007095</v>
      </c>
      <c r="T37" s="190">
        <v>873.13626377821697</v>
      </c>
      <c r="U37" s="190">
        <v>873.40738535131504</v>
      </c>
      <c r="V37" s="190">
        <v>873.67834272946095</v>
      </c>
      <c r="W37" s="190">
        <v>873.94946430255902</v>
      </c>
      <c r="X37" s="190">
        <v>874.22042168070504</v>
      </c>
      <c r="Y37" s="190">
        <v>874.491543253803</v>
      </c>
      <c r="Z37" s="190">
        <v>874.76250063194902</v>
      </c>
      <c r="AA37" s="190">
        <v>875.033622205048</v>
      </c>
      <c r="AB37" s="190">
        <v>875.304579583193</v>
      </c>
      <c r="AC37" s="190">
        <v>875.57570115629198</v>
      </c>
      <c r="AD37" s="190">
        <v>875.84665853443698</v>
      </c>
      <c r="AE37" s="190">
        <v>876.11778010753596</v>
      </c>
      <c r="AF37" s="190">
        <v>876.38873748568096</v>
      </c>
      <c r="AG37" s="190">
        <v>876.65985905877994</v>
      </c>
      <c r="AH37" s="190">
        <v>876.93081643692597</v>
      </c>
      <c r="AI37" s="190">
        <v>877.20193801002404</v>
      </c>
      <c r="AJ37" s="190">
        <v>877.47289538816995</v>
      </c>
      <c r="AK37" s="190">
        <v>877.74401696126802</v>
      </c>
      <c r="AL37" s="190">
        <v>878.01497433941404</v>
      </c>
      <c r="AM37" s="190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90" t="s">
        <v>111</v>
      </c>
      <c r="D38" s="190">
        <v>6.7034599958499896</v>
      </c>
      <c r="E38" s="190">
        <v>6.6625250894899297</v>
      </c>
      <c r="F38" s="190">
        <v>6.6200026970810901</v>
      </c>
      <c r="G38" s="190">
        <v>6.6184552316890199</v>
      </c>
      <c r="H38" s="190">
        <v>6.5721228727631402</v>
      </c>
      <c r="I38" s="190">
        <v>6.4783496676133296</v>
      </c>
      <c r="J38" s="190">
        <v>6.4040626528003699</v>
      </c>
      <c r="K38" s="190">
        <v>6.3086455300503603</v>
      </c>
      <c r="L38" s="190">
        <v>6.2030206577547702</v>
      </c>
      <c r="M38" s="190">
        <v>6.09725709569254</v>
      </c>
      <c r="N38" s="190">
        <v>6.1632649779865698</v>
      </c>
      <c r="O38" s="190">
        <v>6.1813470011727798</v>
      </c>
      <c r="P38" s="190">
        <v>6.1988297357750097</v>
      </c>
      <c r="Q38" s="190">
        <v>6.2157131817932498</v>
      </c>
      <c r="R38" s="190">
        <v>6.2319973392275001</v>
      </c>
      <c r="S38" s="190">
        <v>6.2476822080777596</v>
      </c>
      <c r="T38" s="190">
        <v>6.2993209077312704</v>
      </c>
      <c r="U38" s="190">
        <v>6.3509596073847696</v>
      </c>
      <c r="V38" s="190">
        <v>6.4025983070382697</v>
      </c>
      <c r="W38" s="190">
        <v>6.4542370066917698</v>
      </c>
      <c r="X38" s="190">
        <v>6.5058757063452699</v>
      </c>
      <c r="Y38" s="190">
        <v>6.5575144059987798</v>
      </c>
      <c r="Z38" s="190">
        <v>6.6091531056522799</v>
      </c>
      <c r="AA38" s="190">
        <v>6.66079180530578</v>
      </c>
      <c r="AB38" s="190">
        <v>6.7124305049592801</v>
      </c>
      <c r="AC38" s="190">
        <v>6.7640692046127802</v>
      </c>
      <c r="AD38" s="190">
        <v>6.81570790426629</v>
      </c>
      <c r="AE38" s="190">
        <v>6.8673466039197901</v>
      </c>
      <c r="AF38" s="190">
        <v>6.9189853035732902</v>
      </c>
      <c r="AG38" s="190">
        <v>6.9706240032267903</v>
      </c>
      <c r="AH38" s="190">
        <v>7.0222627028802904</v>
      </c>
      <c r="AI38" s="190">
        <v>7.0739014025337896</v>
      </c>
      <c r="AJ38" s="190">
        <v>7.1255401021873004</v>
      </c>
      <c r="AK38" s="190">
        <v>7.1771788018407996</v>
      </c>
      <c r="AL38" s="190">
        <v>7.2288175014942997</v>
      </c>
      <c r="AM38" s="190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90" t="s">
        <v>112</v>
      </c>
      <c r="D39" s="190">
        <v>3338.27839787328</v>
      </c>
      <c r="E39" s="190">
        <v>3280.6866380474398</v>
      </c>
      <c r="F39" s="190">
        <v>3223.14369228121</v>
      </c>
      <c r="G39" s="190">
        <v>3165.6495605745999</v>
      </c>
      <c r="H39" s="190">
        <v>3108.2042429275998</v>
      </c>
      <c r="I39" s="190">
        <v>3050.80773934022</v>
      </c>
      <c r="J39" s="190">
        <v>2993.4600498124601</v>
      </c>
      <c r="K39" s="190">
        <v>2936.16117434432</v>
      </c>
      <c r="L39" s="190">
        <v>2878.9111129357998</v>
      </c>
      <c r="M39" s="190">
        <v>2821.7098655868899</v>
      </c>
      <c r="N39" s="190">
        <v>2821.7098655868899</v>
      </c>
      <c r="O39" s="190">
        <v>2821.7098655868899</v>
      </c>
      <c r="P39" s="190">
        <v>2821.7098655868899</v>
      </c>
      <c r="Q39" s="190">
        <v>2821.7098655868899</v>
      </c>
      <c r="R39" s="190">
        <v>2821.7098655868899</v>
      </c>
      <c r="S39" s="190">
        <v>2821.7098655868899</v>
      </c>
      <c r="T39" s="190">
        <v>2842.5761980734601</v>
      </c>
      <c r="U39" s="190">
        <v>2863.4425305600198</v>
      </c>
      <c r="V39" s="190">
        <v>2884.30886304659</v>
      </c>
      <c r="W39" s="190">
        <v>2905.1751955331601</v>
      </c>
      <c r="X39" s="190">
        <v>2926.0415280197199</v>
      </c>
      <c r="Y39" s="190">
        <v>2946.90786050629</v>
      </c>
      <c r="Z39" s="190">
        <v>2967.7741929928602</v>
      </c>
      <c r="AA39" s="190">
        <v>2988.6405254794199</v>
      </c>
      <c r="AB39" s="190">
        <v>3009.5068579659901</v>
      </c>
      <c r="AC39" s="190">
        <v>3030.3731904525598</v>
      </c>
      <c r="AD39" s="190">
        <v>3051.23952293913</v>
      </c>
      <c r="AE39" s="190">
        <v>3072.1058554256902</v>
      </c>
      <c r="AF39" s="190">
        <v>3092.9721879122599</v>
      </c>
      <c r="AG39" s="190">
        <v>3113.83852039883</v>
      </c>
      <c r="AH39" s="190">
        <v>3134.7048528853902</v>
      </c>
      <c r="AI39" s="190">
        <v>3155.5711853719599</v>
      </c>
      <c r="AJ39" s="190">
        <v>3176.4375178585301</v>
      </c>
      <c r="AK39" s="190">
        <v>3197.3038503450998</v>
      </c>
      <c r="AL39" s="190">
        <v>3218.17018283166</v>
      </c>
      <c r="AM39" s="190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90" t="s">
        <v>113</v>
      </c>
      <c r="D40" s="190">
        <v>883.98863994883095</v>
      </c>
      <c r="E40" s="190">
        <v>880.06812340455701</v>
      </c>
      <c r="F40" s="190">
        <v>876.14760686028205</v>
      </c>
      <c r="G40" s="190">
        <v>872.227090316008</v>
      </c>
      <c r="H40" s="190">
        <v>868.30657377173395</v>
      </c>
      <c r="I40" s="190">
        <v>864.38605722746001</v>
      </c>
      <c r="J40" s="190">
        <v>860.46554068318596</v>
      </c>
      <c r="K40" s="190">
        <v>856.54502413891203</v>
      </c>
      <c r="L40" s="190">
        <v>852.62450759463798</v>
      </c>
      <c r="M40" s="190">
        <v>848.70399105036404</v>
      </c>
      <c r="N40" s="190">
        <v>844.78347450608999</v>
      </c>
      <c r="O40" s="190">
        <v>840.86295796181605</v>
      </c>
      <c r="P40" s="190">
        <v>836.942441417542</v>
      </c>
      <c r="Q40" s="190">
        <v>833.02192487326795</v>
      </c>
      <c r="R40" s="190">
        <v>829.10140832899299</v>
      </c>
      <c r="S40" s="190">
        <v>825.18089178471905</v>
      </c>
      <c r="T40" s="190">
        <v>834.51886285509897</v>
      </c>
      <c r="U40" s="190">
        <v>843.85683392547901</v>
      </c>
      <c r="V40" s="190">
        <v>853.19480499585904</v>
      </c>
      <c r="W40" s="190">
        <v>862.53277606623897</v>
      </c>
      <c r="X40" s="190">
        <v>871.870747136619</v>
      </c>
      <c r="Y40" s="190">
        <v>881.20871820699904</v>
      </c>
      <c r="Z40" s="190">
        <v>890.54668927737896</v>
      </c>
      <c r="AA40" s="190">
        <v>899.884660347759</v>
      </c>
      <c r="AB40" s="190">
        <v>909.22263141813903</v>
      </c>
      <c r="AC40" s="190">
        <v>918.56060248851895</v>
      </c>
      <c r="AD40" s="190">
        <v>927.89857355889899</v>
      </c>
      <c r="AE40" s="190">
        <v>937.23654462927902</v>
      </c>
      <c r="AF40" s="190">
        <v>946.57451569965895</v>
      </c>
      <c r="AG40" s="190">
        <v>955.91248677003898</v>
      </c>
      <c r="AH40" s="190">
        <v>965.25045784041902</v>
      </c>
      <c r="AI40" s="190">
        <v>974.58842891079905</v>
      </c>
      <c r="AJ40" s="190">
        <v>983.92639998117897</v>
      </c>
      <c r="AK40" s="190">
        <v>993.26437105155901</v>
      </c>
      <c r="AL40" s="190">
        <v>1002.60234212194</v>
      </c>
      <c r="AM40" s="190">
        <v>1011.94031319231</v>
      </c>
      <c r="AN40" s="44">
        <f t="shared" si="0"/>
        <v>0.14474357187540943</v>
      </c>
    </row>
    <row r="41" spans="1:40" x14ac:dyDescent="0.25">
      <c r="C41" s="190" t="s">
        <v>114</v>
      </c>
      <c r="D41" s="190">
        <v>2317.9058719688001</v>
      </c>
      <c r="E41" s="190">
        <v>2264.7600571836301</v>
      </c>
      <c r="F41" s="190">
        <v>2210.14207753968</v>
      </c>
      <c r="G41" s="190">
        <v>2149.9507925503699</v>
      </c>
      <c r="H41" s="190">
        <v>2092.1452933768001</v>
      </c>
      <c r="I41" s="190">
        <v>2030.2026252410501</v>
      </c>
      <c r="J41" s="190">
        <v>2000.09868266687</v>
      </c>
      <c r="K41" s="190">
        <v>1965.5054243563</v>
      </c>
      <c r="L41" s="190">
        <v>1930.75212596238</v>
      </c>
      <c r="M41" s="190">
        <v>1896.7045729219601</v>
      </c>
      <c r="N41" s="190">
        <v>1864.1302588753799</v>
      </c>
      <c r="O41" s="190">
        <v>1833.32892842722</v>
      </c>
      <c r="P41" s="190">
        <v>1804.6191937847</v>
      </c>
      <c r="Q41" s="190">
        <v>1777.7686193786201</v>
      </c>
      <c r="R41" s="190">
        <v>1752.3462529836399</v>
      </c>
      <c r="S41" s="190">
        <v>1728.87218201775</v>
      </c>
      <c r="T41" s="190">
        <v>1707.1954227229501</v>
      </c>
      <c r="U41" s="190">
        <v>1688.3408826212799</v>
      </c>
      <c r="V41" s="190">
        <v>1672.13965844788</v>
      </c>
      <c r="W41" s="190">
        <v>1657.4703653302499</v>
      </c>
      <c r="X41" s="190">
        <v>1644.8348607099099</v>
      </c>
      <c r="Y41" s="190">
        <v>1633.8455803496599</v>
      </c>
      <c r="Z41" s="190">
        <v>1624.92120139438</v>
      </c>
      <c r="AA41" s="190">
        <v>1618.04937864608</v>
      </c>
      <c r="AB41" s="190">
        <v>1612.6923566923499</v>
      </c>
      <c r="AC41" s="190">
        <v>1608.5172631704199</v>
      </c>
      <c r="AD41" s="190">
        <v>1605.58150773081</v>
      </c>
      <c r="AE41" s="190">
        <v>1603.55648340428</v>
      </c>
      <c r="AF41" s="190">
        <v>1602.2246203469299</v>
      </c>
      <c r="AG41" s="190">
        <v>1601.3948716494001</v>
      </c>
      <c r="AH41" s="190">
        <v>1600.87387276097</v>
      </c>
      <c r="AI41" s="190">
        <v>1600.49810421606</v>
      </c>
      <c r="AJ41" s="190">
        <v>1600.2247372276499</v>
      </c>
      <c r="AK41" s="190">
        <v>1600.0317302363001</v>
      </c>
      <c r="AL41" s="190">
        <v>1599.86341244506</v>
      </c>
      <c r="AM41" s="190">
        <v>1599.5523264505</v>
      </c>
      <c r="AN41" s="44">
        <f t="shared" si="0"/>
        <v>-0.30991489093909563</v>
      </c>
    </row>
    <row r="42" spans="1:40" x14ac:dyDescent="0.25">
      <c r="C42" s="190" t="s">
        <v>115</v>
      </c>
      <c r="D42" s="190">
        <v>1856.65451007159</v>
      </c>
      <c r="E42" s="190">
        <v>1869.98456813339</v>
      </c>
      <c r="F42" s="190">
        <v>1882.2194883147999</v>
      </c>
      <c r="G42" s="190">
        <v>1889.56030549808</v>
      </c>
      <c r="H42" s="190">
        <v>1898.2672778206299</v>
      </c>
      <c r="I42" s="190">
        <v>1903.1463987955599</v>
      </c>
      <c r="J42" s="190">
        <v>1903.5878764772999</v>
      </c>
      <c r="K42" s="190">
        <v>1900.3516420624701</v>
      </c>
      <c r="L42" s="190">
        <v>1896.4460544041499</v>
      </c>
      <c r="M42" s="190">
        <v>1891.6419356680201</v>
      </c>
      <c r="N42" s="190">
        <v>1892.54150196415</v>
      </c>
      <c r="O42" s="190">
        <v>1893.0738557764801</v>
      </c>
      <c r="P42" s="190">
        <v>1893.6682404052699</v>
      </c>
      <c r="Q42" s="190">
        <v>1893.9497158957199</v>
      </c>
      <c r="R42" s="190">
        <v>1893.3994904099</v>
      </c>
      <c r="S42" s="190">
        <v>1892.78724701493</v>
      </c>
      <c r="T42" s="190">
        <v>1891.8740299246399</v>
      </c>
      <c r="U42" s="190">
        <v>1892.12220203058</v>
      </c>
      <c r="V42" s="190">
        <v>1893.01721426937</v>
      </c>
      <c r="W42" s="190">
        <v>1893.14575603913</v>
      </c>
      <c r="X42" s="190">
        <v>1893.37829973925</v>
      </c>
      <c r="Y42" s="190">
        <v>1893.0867450011499</v>
      </c>
      <c r="Z42" s="190">
        <v>1893.2480688431999</v>
      </c>
      <c r="AA42" s="190">
        <v>1893.9042771070201</v>
      </c>
      <c r="AB42" s="190">
        <v>1894.84397805455</v>
      </c>
      <c r="AC42" s="190">
        <v>1896.0231576579599</v>
      </c>
      <c r="AD42" s="190">
        <v>1897.5884621253899</v>
      </c>
      <c r="AE42" s="190">
        <v>1899.4810093532201</v>
      </c>
      <c r="AF42" s="190">
        <v>1901.63806305244</v>
      </c>
      <c r="AG42" s="190">
        <v>1903.9345875845599</v>
      </c>
      <c r="AH42" s="190">
        <v>1906.28991945343</v>
      </c>
      <c r="AI42" s="190">
        <v>1908.5863171139899</v>
      </c>
      <c r="AJ42" s="190">
        <v>1910.7780903212199</v>
      </c>
      <c r="AK42" s="190">
        <v>1912.8953925390699</v>
      </c>
      <c r="AL42" s="190">
        <v>1914.8517310135301</v>
      </c>
      <c r="AM42" s="190">
        <v>1916.42083992829</v>
      </c>
      <c r="AN42" s="44">
        <f t="shared" si="0"/>
        <v>3.2190334568166605E-2</v>
      </c>
    </row>
    <row r="43" spans="1:40" x14ac:dyDescent="0.25">
      <c r="C43" s="190" t="s">
        <v>116</v>
      </c>
      <c r="D43" s="190">
        <v>0</v>
      </c>
      <c r="E43" s="190">
        <v>0</v>
      </c>
      <c r="F43" s="190">
        <v>0</v>
      </c>
      <c r="G43" s="190">
        <v>0</v>
      </c>
      <c r="H43" s="190">
        <v>0</v>
      </c>
      <c r="I43" s="190">
        <v>0</v>
      </c>
      <c r="J43" s="190">
        <v>0</v>
      </c>
      <c r="K43" s="190">
        <v>0</v>
      </c>
      <c r="L43" s="190">
        <v>0</v>
      </c>
      <c r="M43" s="190">
        <v>0</v>
      </c>
      <c r="N43" s="190">
        <v>0</v>
      </c>
      <c r="O43" s="190">
        <v>0</v>
      </c>
      <c r="P43" s="190">
        <v>0</v>
      </c>
      <c r="Q43" s="190">
        <v>0</v>
      </c>
      <c r="R43" s="190">
        <v>0</v>
      </c>
      <c r="S43" s="190">
        <v>0</v>
      </c>
      <c r="T43" s="190">
        <v>0</v>
      </c>
      <c r="U43" s="190">
        <v>0</v>
      </c>
      <c r="V43" s="190">
        <v>0</v>
      </c>
      <c r="W43" s="190">
        <v>0</v>
      </c>
      <c r="X43" s="190">
        <v>0</v>
      </c>
      <c r="Y43" s="190">
        <v>0</v>
      </c>
      <c r="Z43" s="190">
        <v>0</v>
      </c>
      <c r="AA43" s="190">
        <v>0</v>
      </c>
      <c r="AB43" s="190">
        <v>0</v>
      </c>
      <c r="AC43" s="190">
        <v>0</v>
      </c>
      <c r="AD43" s="190">
        <v>0</v>
      </c>
      <c r="AE43" s="190">
        <v>0</v>
      </c>
      <c r="AF43" s="190">
        <v>0</v>
      </c>
      <c r="AG43" s="190">
        <v>0</v>
      </c>
      <c r="AH43" s="190">
        <v>0</v>
      </c>
      <c r="AI43" s="190">
        <v>0</v>
      </c>
      <c r="AJ43" s="190">
        <v>0</v>
      </c>
      <c r="AK43" s="190">
        <v>0</v>
      </c>
      <c r="AL43" s="190">
        <v>0</v>
      </c>
      <c r="AM43" s="190">
        <v>0</v>
      </c>
    </row>
    <row r="44" spans="1:40" x14ac:dyDescent="0.25">
      <c r="C44" s="190" t="s">
        <v>117</v>
      </c>
      <c r="D44" s="190">
        <v>0</v>
      </c>
      <c r="E44" s="190">
        <v>0</v>
      </c>
      <c r="F44" s="190">
        <v>0</v>
      </c>
      <c r="G44" s="190">
        <v>0</v>
      </c>
      <c r="H44" s="190">
        <v>0</v>
      </c>
      <c r="I44" s="190">
        <v>0</v>
      </c>
      <c r="J44" s="190">
        <v>0</v>
      </c>
      <c r="K44" s="190">
        <v>0</v>
      </c>
      <c r="L44" s="190">
        <v>0</v>
      </c>
      <c r="M44" s="190">
        <v>0</v>
      </c>
      <c r="N44" s="190">
        <v>0</v>
      </c>
      <c r="O44" s="190">
        <v>0</v>
      </c>
      <c r="P44" s="190">
        <v>0</v>
      </c>
      <c r="Q44" s="190">
        <v>0</v>
      </c>
      <c r="R44" s="190">
        <v>0</v>
      </c>
      <c r="S44" s="190">
        <v>0</v>
      </c>
      <c r="T44" s="190">
        <v>0</v>
      </c>
      <c r="U44" s="190">
        <v>0</v>
      </c>
      <c r="V44" s="190">
        <v>0</v>
      </c>
      <c r="W44" s="190">
        <v>0</v>
      </c>
      <c r="X44" s="190">
        <v>0</v>
      </c>
      <c r="Y44" s="190">
        <v>0</v>
      </c>
      <c r="Z44" s="190">
        <v>0</v>
      </c>
      <c r="AA44" s="190">
        <v>0</v>
      </c>
      <c r="AB44" s="190">
        <v>0</v>
      </c>
      <c r="AC44" s="190">
        <v>0</v>
      </c>
      <c r="AD44" s="190">
        <v>0</v>
      </c>
      <c r="AE44" s="190">
        <v>0</v>
      </c>
      <c r="AF44" s="190">
        <v>0</v>
      </c>
      <c r="AG44" s="190">
        <v>0</v>
      </c>
      <c r="AH44" s="190">
        <v>0</v>
      </c>
      <c r="AI44" s="190">
        <v>0</v>
      </c>
      <c r="AJ44" s="190">
        <v>0</v>
      </c>
      <c r="AK44" s="190">
        <v>0</v>
      </c>
      <c r="AL44" s="190">
        <v>0</v>
      </c>
      <c r="AM44" s="190">
        <v>0</v>
      </c>
    </row>
    <row r="45" spans="1:40" x14ac:dyDescent="0.25">
      <c r="C45" s="190" t="s">
        <v>118</v>
      </c>
      <c r="D45" s="190">
        <v>0</v>
      </c>
      <c r="E45" s="190">
        <v>0</v>
      </c>
      <c r="F45" s="190">
        <v>0</v>
      </c>
      <c r="G45" s="190">
        <v>0</v>
      </c>
      <c r="H45" s="190">
        <v>0</v>
      </c>
      <c r="I45" s="190">
        <v>0</v>
      </c>
      <c r="J45" s="190">
        <v>0</v>
      </c>
      <c r="K45" s="190">
        <v>0</v>
      </c>
      <c r="L45" s="190">
        <v>0</v>
      </c>
      <c r="M45" s="190">
        <v>0</v>
      </c>
      <c r="N45" s="190">
        <v>0</v>
      </c>
      <c r="O45" s="190">
        <v>0</v>
      </c>
      <c r="P45" s="190">
        <v>0</v>
      </c>
      <c r="Q45" s="190">
        <v>0</v>
      </c>
      <c r="R45" s="190">
        <v>0</v>
      </c>
      <c r="S45" s="190">
        <v>0</v>
      </c>
      <c r="T45" s="190">
        <v>0</v>
      </c>
      <c r="U45" s="190">
        <v>0</v>
      </c>
      <c r="V45" s="190">
        <v>0</v>
      </c>
      <c r="W45" s="190">
        <v>0</v>
      </c>
      <c r="X45" s="190">
        <v>0</v>
      </c>
      <c r="Y45" s="190">
        <v>0</v>
      </c>
      <c r="Z45" s="190">
        <v>0</v>
      </c>
      <c r="AA45" s="190">
        <v>0</v>
      </c>
      <c r="AB45" s="190">
        <v>0</v>
      </c>
      <c r="AC45" s="190">
        <v>0</v>
      </c>
      <c r="AD45" s="190">
        <v>0</v>
      </c>
      <c r="AE45" s="190">
        <v>0</v>
      </c>
      <c r="AF45" s="190">
        <v>0</v>
      </c>
      <c r="AG45" s="190">
        <v>0</v>
      </c>
      <c r="AH45" s="190">
        <v>0</v>
      </c>
      <c r="AI45" s="190">
        <v>0</v>
      </c>
      <c r="AJ45" s="190">
        <v>0</v>
      </c>
      <c r="AK45" s="190">
        <v>0</v>
      </c>
      <c r="AL45" s="190">
        <v>0</v>
      </c>
      <c r="AM45" s="190">
        <v>0</v>
      </c>
    </row>
    <row r="46" spans="1:40" x14ac:dyDescent="0.25">
      <c r="C46" s="190" t="s">
        <v>119</v>
      </c>
      <c r="D46" s="190">
        <v>0</v>
      </c>
      <c r="E46" s="190">
        <v>0</v>
      </c>
      <c r="F46" s="190">
        <v>0</v>
      </c>
      <c r="G46" s="190">
        <v>0</v>
      </c>
      <c r="H46" s="190">
        <v>0</v>
      </c>
      <c r="I46" s="190">
        <v>0</v>
      </c>
      <c r="J46" s="190">
        <v>0</v>
      </c>
      <c r="K46" s="190">
        <v>0</v>
      </c>
      <c r="L46" s="190">
        <v>0</v>
      </c>
      <c r="M46" s="190">
        <v>0</v>
      </c>
      <c r="N46" s="190">
        <v>0</v>
      </c>
      <c r="O46" s="190">
        <v>0</v>
      </c>
      <c r="P46" s="190">
        <v>0</v>
      </c>
      <c r="Q46" s="190">
        <v>0</v>
      </c>
      <c r="R46" s="190">
        <v>0</v>
      </c>
      <c r="S46" s="190">
        <v>0</v>
      </c>
      <c r="T46" s="190">
        <v>0</v>
      </c>
      <c r="U46" s="190">
        <v>0</v>
      </c>
      <c r="V46" s="190">
        <v>0</v>
      </c>
      <c r="W46" s="190">
        <v>0</v>
      </c>
      <c r="X46" s="190">
        <v>0</v>
      </c>
      <c r="Y46" s="190">
        <v>0</v>
      </c>
      <c r="Z46" s="190">
        <v>0</v>
      </c>
      <c r="AA46" s="190">
        <v>0</v>
      </c>
      <c r="AB46" s="190">
        <v>0</v>
      </c>
      <c r="AC46" s="190">
        <v>0</v>
      </c>
      <c r="AD46" s="190">
        <v>0</v>
      </c>
      <c r="AE46" s="190">
        <v>0</v>
      </c>
      <c r="AF46" s="190">
        <v>0</v>
      </c>
      <c r="AG46" s="190">
        <v>0</v>
      </c>
      <c r="AH46" s="190">
        <v>0</v>
      </c>
      <c r="AI46" s="190">
        <v>0</v>
      </c>
      <c r="AJ46" s="190">
        <v>0</v>
      </c>
      <c r="AK46" s="190">
        <v>0</v>
      </c>
      <c r="AL46" s="190">
        <v>0</v>
      </c>
      <c r="AM46" s="190">
        <v>0</v>
      </c>
    </row>
    <row r="47" spans="1:40" x14ac:dyDescent="0.25">
      <c r="C47" s="190" t="s">
        <v>120</v>
      </c>
      <c r="D47" s="190">
        <v>273.22433640774398</v>
      </c>
      <c r="E47" s="190">
        <v>274.418680457709</v>
      </c>
      <c r="F47" s="190">
        <v>275.501305744457</v>
      </c>
      <c r="G47" s="190">
        <v>275.97182300321299</v>
      </c>
      <c r="H47" s="190">
        <v>276.76166697078799</v>
      </c>
      <c r="I47" s="190">
        <v>277.24352254443397</v>
      </c>
      <c r="J47" s="190">
        <v>277.37584439055797</v>
      </c>
      <c r="K47" s="190">
        <v>277.22828001509498</v>
      </c>
      <c r="L47" s="190">
        <v>277.166072593698</v>
      </c>
      <c r="M47" s="190">
        <v>277.09871597556599</v>
      </c>
      <c r="N47" s="190">
        <v>277.05048955979902</v>
      </c>
      <c r="O47" s="190">
        <v>277.03751374613103</v>
      </c>
      <c r="P47" s="190">
        <v>277.10670796098401</v>
      </c>
      <c r="Q47" s="190">
        <v>277.21849211256</v>
      </c>
      <c r="R47" s="190">
        <v>277.30006050988902</v>
      </c>
      <c r="S47" s="190">
        <v>277.433423024901</v>
      </c>
      <c r="T47" s="190">
        <v>277.586076251196</v>
      </c>
      <c r="U47" s="190">
        <v>277.91700447560203</v>
      </c>
      <c r="V47" s="190">
        <v>278.392090615423</v>
      </c>
      <c r="W47" s="190">
        <v>278.81899732770501</v>
      </c>
      <c r="X47" s="190">
        <v>279.28412600757798</v>
      </c>
      <c r="Y47" s="190">
        <v>279.734131422953</v>
      </c>
      <c r="Z47" s="190">
        <v>280.25533695159203</v>
      </c>
      <c r="AA47" s="190">
        <v>280.87084004665599</v>
      </c>
      <c r="AB47" s="190">
        <v>281.52034156014099</v>
      </c>
      <c r="AC47" s="190">
        <v>282.18186768336301</v>
      </c>
      <c r="AD47" s="190">
        <v>282.89738304337499</v>
      </c>
      <c r="AE47" s="190">
        <v>283.64276347846902</v>
      </c>
      <c r="AF47" s="190">
        <v>284.40811180294901</v>
      </c>
      <c r="AG47" s="190">
        <v>285.18333576162701</v>
      </c>
      <c r="AH47" s="190">
        <v>285.95337661690297</v>
      </c>
      <c r="AI47" s="190">
        <v>286.70355124727598</v>
      </c>
      <c r="AJ47" s="190">
        <v>287.43521779429602</v>
      </c>
      <c r="AK47" s="190">
        <v>288.15076409396198</v>
      </c>
      <c r="AL47" s="190">
        <v>288.84467467184697</v>
      </c>
      <c r="AM47" s="190">
        <v>289.49093476504601</v>
      </c>
    </row>
    <row r="48" spans="1:40" x14ac:dyDescent="0.25">
      <c r="C48" s="190" t="s">
        <v>121</v>
      </c>
      <c r="D48" s="190">
        <v>0</v>
      </c>
      <c r="E48" s="190">
        <v>0</v>
      </c>
      <c r="F48" s="190">
        <v>0</v>
      </c>
      <c r="G48" s="190">
        <v>0</v>
      </c>
      <c r="H48" s="190">
        <v>0</v>
      </c>
      <c r="I48" s="190">
        <v>0</v>
      </c>
      <c r="J48" s="190">
        <v>0</v>
      </c>
      <c r="K48" s="190">
        <v>0</v>
      </c>
      <c r="L48" s="190">
        <v>0</v>
      </c>
      <c r="M48" s="190">
        <v>0</v>
      </c>
      <c r="N48" s="190">
        <v>0</v>
      </c>
      <c r="O48" s="190">
        <v>0</v>
      </c>
      <c r="P48" s="190">
        <v>0</v>
      </c>
      <c r="Q48" s="190">
        <v>0</v>
      </c>
      <c r="R48" s="190">
        <v>0</v>
      </c>
      <c r="S48" s="190">
        <v>0</v>
      </c>
      <c r="T48" s="190">
        <v>0</v>
      </c>
      <c r="U48" s="190">
        <v>0</v>
      </c>
      <c r="V48" s="190">
        <v>0</v>
      </c>
      <c r="W48" s="190">
        <v>0</v>
      </c>
      <c r="X48" s="190">
        <v>0</v>
      </c>
      <c r="Y48" s="190">
        <v>0</v>
      </c>
      <c r="Z48" s="190">
        <v>0</v>
      </c>
      <c r="AA48" s="190">
        <v>0</v>
      </c>
      <c r="AB48" s="190">
        <v>0</v>
      </c>
      <c r="AC48" s="190">
        <v>0</v>
      </c>
      <c r="AD48" s="190">
        <v>0</v>
      </c>
      <c r="AE48" s="190">
        <v>0</v>
      </c>
      <c r="AF48" s="190">
        <v>0</v>
      </c>
      <c r="AG48" s="190">
        <v>0</v>
      </c>
      <c r="AH48" s="190">
        <v>0</v>
      </c>
      <c r="AI48" s="190">
        <v>0</v>
      </c>
      <c r="AJ48" s="190">
        <v>0</v>
      </c>
      <c r="AK48" s="190">
        <v>0</v>
      </c>
      <c r="AL48" s="190">
        <v>0</v>
      </c>
      <c r="AM48" s="190">
        <v>0</v>
      </c>
    </row>
    <row r="49" spans="3:39" x14ac:dyDescent="0.25">
      <c r="C49" s="190" t="s">
        <v>122</v>
      </c>
      <c r="D49" s="190">
        <v>0</v>
      </c>
      <c r="E49" s="190">
        <v>0</v>
      </c>
      <c r="F49" s="190">
        <v>0</v>
      </c>
      <c r="G49" s="190">
        <v>0</v>
      </c>
      <c r="H49" s="190">
        <v>0</v>
      </c>
      <c r="I49" s="190">
        <v>0</v>
      </c>
      <c r="J49" s="190">
        <v>0</v>
      </c>
      <c r="K49" s="190">
        <v>0</v>
      </c>
      <c r="L49" s="190">
        <v>0</v>
      </c>
      <c r="M49" s="190">
        <v>0</v>
      </c>
      <c r="N49" s="190">
        <v>0</v>
      </c>
      <c r="O49" s="190">
        <v>0</v>
      </c>
      <c r="P49" s="190">
        <v>0</v>
      </c>
      <c r="Q49" s="190">
        <v>0</v>
      </c>
      <c r="R49" s="190">
        <v>0</v>
      </c>
      <c r="S49" s="190">
        <v>0</v>
      </c>
      <c r="T49" s="190">
        <v>0</v>
      </c>
      <c r="U49" s="190">
        <v>0</v>
      </c>
      <c r="V49" s="190">
        <v>0</v>
      </c>
      <c r="W49" s="190">
        <v>0</v>
      </c>
      <c r="X49" s="190">
        <v>0</v>
      </c>
      <c r="Y49" s="190">
        <v>0</v>
      </c>
      <c r="Z49" s="190">
        <v>0</v>
      </c>
      <c r="AA49" s="190">
        <v>0</v>
      </c>
      <c r="AB49" s="190">
        <v>0</v>
      </c>
      <c r="AC49" s="190">
        <v>0</v>
      </c>
      <c r="AD49" s="190">
        <v>0</v>
      </c>
      <c r="AE49" s="190">
        <v>0</v>
      </c>
      <c r="AF49" s="190">
        <v>0</v>
      </c>
      <c r="AG49" s="190">
        <v>0</v>
      </c>
      <c r="AH49" s="190">
        <v>0</v>
      </c>
      <c r="AI49" s="190">
        <v>0</v>
      </c>
      <c r="AJ49" s="190">
        <v>0</v>
      </c>
      <c r="AK49" s="190">
        <v>0</v>
      </c>
      <c r="AL49" s="190">
        <v>0</v>
      </c>
      <c r="AM49" s="190">
        <v>0</v>
      </c>
    </row>
    <row r="50" spans="3:39" x14ac:dyDescent="0.25">
      <c r="C50" s="190" t="s">
        <v>123</v>
      </c>
      <c r="D50" s="190">
        <v>0</v>
      </c>
      <c r="E50" s="190">
        <v>0</v>
      </c>
      <c r="F50" s="190">
        <v>0</v>
      </c>
      <c r="G50" s="190">
        <v>0</v>
      </c>
      <c r="H50" s="190">
        <v>0</v>
      </c>
      <c r="I50" s="190">
        <v>0</v>
      </c>
      <c r="J50" s="190">
        <v>0</v>
      </c>
      <c r="K50" s="190">
        <v>0</v>
      </c>
      <c r="L50" s="190">
        <v>0</v>
      </c>
      <c r="M50" s="190">
        <v>0</v>
      </c>
      <c r="N50" s="190">
        <v>0</v>
      </c>
      <c r="O50" s="190">
        <v>0</v>
      </c>
      <c r="P50" s="190">
        <v>0</v>
      </c>
      <c r="Q50" s="190">
        <v>0</v>
      </c>
      <c r="R50" s="190">
        <v>0</v>
      </c>
      <c r="S50" s="190">
        <v>0</v>
      </c>
      <c r="T50" s="190">
        <v>0</v>
      </c>
      <c r="U50" s="190">
        <v>0</v>
      </c>
      <c r="V50" s="190">
        <v>0</v>
      </c>
      <c r="W50" s="190">
        <v>0</v>
      </c>
      <c r="X50" s="190">
        <v>0</v>
      </c>
      <c r="Y50" s="190">
        <v>0</v>
      </c>
      <c r="Z50" s="190">
        <v>0</v>
      </c>
      <c r="AA50" s="190">
        <v>0</v>
      </c>
      <c r="AB50" s="190">
        <v>0</v>
      </c>
      <c r="AC50" s="190">
        <v>0</v>
      </c>
      <c r="AD50" s="190">
        <v>0</v>
      </c>
      <c r="AE50" s="190">
        <v>0</v>
      </c>
      <c r="AF50" s="190">
        <v>0</v>
      </c>
      <c r="AG50" s="190">
        <v>0</v>
      </c>
      <c r="AH50" s="190">
        <v>0</v>
      </c>
      <c r="AI50" s="190">
        <v>0</v>
      </c>
      <c r="AJ50" s="190">
        <v>0</v>
      </c>
      <c r="AK50" s="190">
        <v>0</v>
      </c>
      <c r="AL50" s="190">
        <v>0</v>
      </c>
      <c r="AM50" s="190">
        <v>0</v>
      </c>
    </row>
    <row r="51" spans="3:39" x14ac:dyDescent="0.25">
      <c r="C51" s="190" t="s">
        <v>124</v>
      </c>
      <c r="D51" s="190">
        <v>441.78864864295798</v>
      </c>
      <c r="E51" s="190">
        <v>445.32358141377</v>
      </c>
      <c r="F51" s="190">
        <v>448.68742127024598</v>
      </c>
      <c r="G51" s="190">
        <v>451.04723459002099</v>
      </c>
      <c r="H51" s="190">
        <v>454.040677249672</v>
      </c>
      <c r="I51" s="190">
        <v>456.65617447467901</v>
      </c>
      <c r="J51" s="190">
        <v>458.84516392353601</v>
      </c>
      <c r="K51" s="190">
        <v>460.66469320231698</v>
      </c>
      <c r="L51" s="190">
        <v>462.65243928949002</v>
      </c>
      <c r="M51" s="190">
        <v>464.57949321089501</v>
      </c>
      <c r="N51" s="190">
        <v>466.44665141442903</v>
      </c>
      <c r="O51" s="190">
        <v>468.259650857471</v>
      </c>
      <c r="P51" s="190">
        <v>470.08894134466198</v>
      </c>
      <c r="Q51" s="190">
        <v>471.86171283565102</v>
      </c>
      <c r="R51" s="190">
        <v>473.45100805498498</v>
      </c>
      <c r="S51" s="190">
        <v>475.002600480718</v>
      </c>
      <c r="T51" s="190">
        <v>476.46269258222497</v>
      </c>
      <c r="U51" s="190">
        <v>478.11326035377999</v>
      </c>
      <c r="V51" s="190">
        <v>479.894011611758</v>
      </c>
      <c r="W51" s="190">
        <v>481.47239776979598</v>
      </c>
      <c r="X51" s="190">
        <v>482.99853763484498</v>
      </c>
      <c r="Y51" s="190">
        <v>484.38180787143301</v>
      </c>
      <c r="Z51" s="190">
        <v>485.780429393063</v>
      </c>
      <c r="AA51" s="190">
        <v>487.24494255194003</v>
      </c>
      <c r="AB51" s="190">
        <v>488.68642758760598</v>
      </c>
      <c r="AC51" s="190">
        <v>490.08380134746199</v>
      </c>
      <c r="AD51" s="190">
        <v>491.53003128382602</v>
      </c>
      <c r="AE51" s="190">
        <v>493.002152664888</v>
      </c>
      <c r="AF51" s="190">
        <v>494.49911359897197</v>
      </c>
      <c r="AG51" s="190">
        <v>496.016486398935</v>
      </c>
      <c r="AH51" s="190">
        <v>497.537297935852</v>
      </c>
      <c r="AI51" s="190">
        <v>499.04113186432801</v>
      </c>
      <c r="AJ51" s="190">
        <v>500.53266659413202</v>
      </c>
      <c r="AK51" s="190">
        <v>502.01523192404198</v>
      </c>
      <c r="AL51" s="190">
        <v>503.47765987590799</v>
      </c>
      <c r="AM51" s="190">
        <v>504.87258426849002</v>
      </c>
    </row>
    <row r="52" spans="3:39" x14ac:dyDescent="0.25">
      <c r="C52" s="190" t="s">
        <v>125</v>
      </c>
      <c r="D52" s="190">
        <v>189.235161752175</v>
      </c>
      <c r="E52" s="190">
        <v>190.067091517291</v>
      </c>
      <c r="F52" s="190">
        <v>190.78861878551999</v>
      </c>
      <c r="G52" s="190">
        <v>191.30677115444001</v>
      </c>
      <c r="H52" s="190">
        <v>191.942241935905</v>
      </c>
      <c r="I52" s="190">
        <v>192.53924841584899</v>
      </c>
      <c r="J52" s="190">
        <v>193.49449692238801</v>
      </c>
      <c r="K52" s="190">
        <v>194.454233100701</v>
      </c>
      <c r="L52" s="190">
        <v>195.41055580095701</v>
      </c>
      <c r="M52" s="190">
        <v>196.364172332354</v>
      </c>
      <c r="N52" s="190">
        <v>197.298753231402</v>
      </c>
      <c r="O52" s="190">
        <v>198.20927595268299</v>
      </c>
      <c r="P52" s="190">
        <v>199.12342977517301</v>
      </c>
      <c r="Q52" s="190">
        <v>200.006920975356</v>
      </c>
      <c r="R52" s="190">
        <v>200.80211049471899</v>
      </c>
      <c r="S52" s="190">
        <v>201.57228188578301</v>
      </c>
      <c r="T52" s="190">
        <v>202.29224593094901</v>
      </c>
      <c r="U52" s="190">
        <v>203.08462613335499</v>
      </c>
      <c r="V52" s="190">
        <v>203.92021481133199</v>
      </c>
      <c r="W52" s="190">
        <v>204.65061203723499</v>
      </c>
      <c r="X52" s="190">
        <v>205.336859102842</v>
      </c>
      <c r="Y52" s="190">
        <v>205.935815905543</v>
      </c>
      <c r="Z52" s="190">
        <v>206.511153100076</v>
      </c>
      <c r="AA52" s="190">
        <v>207.079885110048</v>
      </c>
      <c r="AB52" s="190">
        <v>207.59919939378199</v>
      </c>
      <c r="AC52" s="190">
        <v>208.056611250423</v>
      </c>
      <c r="AD52" s="190">
        <v>208.49131565513099</v>
      </c>
      <c r="AE52" s="190">
        <v>208.89307937944301</v>
      </c>
      <c r="AF52" s="190">
        <v>209.263279305374</v>
      </c>
      <c r="AG52" s="190">
        <v>209.603445997834</v>
      </c>
      <c r="AH52" s="190">
        <v>209.91014898052401</v>
      </c>
      <c r="AI52" s="190">
        <v>210.17945997280299</v>
      </c>
      <c r="AJ52" s="190">
        <v>210.418136038201</v>
      </c>
      <c r="AK52" s="190">
        <v>210.632183265452</v>
      </c>
      <c r="AL52" s="190">
        <v>210.821001685346</v>
      </c>
      <c r="AM52" s="190">
        <v>210.968207803821</v>
      </c>
    </row>
    <row r="53" spans="3:39" x14ac:dyDescent="0.25">
      <c r="C53" s="190" t="s">
        <v>126</v>
      </c>
      <c r="D53" s="190">
        <v>132.657000752941</v>
      </c>
      <c r="E53" s="190">
        <v>136.28126157983101</v>
      </c>
      <c r="F53" s="190">
        <v>136.790408480672</v>
      </c>
      <c r="G53" s="190">
        <v>136.88481945546201</v>
      </c>
      <c r="H53" s="190">
        <v>137.564634504201</v>
      </c>
      <c r="I53" s="190">
        <v>136.62954562689001</v>
      </c>
      <c r="J53" s="190">
        <v>135.87980482352901</v>
      </c>
      <c r="K53" s="190">
        <v>133.915216094117</v>
      </c>
      <c r="L53" s="190">
        <v>131.63590543865499</v>
      </c>
      <c r="M53" s="190">
        <v>128.74183085714199</v>
      </c>
      <c r="N53" s="190">
        <v>126.66815122689</v>
      </c>
      <c r="O53" s="190">
        <v>124.594471596638</v>
      </c>
      <c r="P53" s="190">
        <v>122.520791966386</v>
      </c>
      <c r="Q53" s="190">
        <v>120.447112336134</v>
      </c>
      <c r="R53" s="190">
        <v>118.373432705882</v>
      </c>
      <c r="S53" s="190">
        <v>116.29975307562999</v>
      </c>
      <c r="T53" s="190">
        <v>117.31808541663899</v>
      </c>
      <c r="U53" s="190">
        <v>118.33641775764799</v>
      </c>
      <c r="V53" s="190">
        <v>119.35475009865699</v>
      </c>
      <c r="W53" s="190">
        <v>120.37308243966601</v>
      </c>
      <c r="X53" s="190">
        <v>121.39141478067501</v>
      </c>
      <c r="Y53" s="190">
        <v>122.40974712168401</v>
      </c>
      <c r="Z53" s="190">
        <v>123.42807946269301</v>
      </c>
      <c r="AA53" s="190">
        <v>124.44641180370201</v>
      </c>
      <c r="AB53" s="190">
        <v>125.46474414471101</v>
      </c>
      <c r="AC53" s="190">
        <v>126.48307648572001</v>
      </c>
      <c r="AD53" s="190">
        <v>127.501408826729</v>
      </c>
      <c r="AE53" s="190">
        <v>128.519741167738</v>
      </c>
      <c r="AF53" s="190">
        <v>129.538073508747</v>
      </c>
      <c r="AG53" s="190">
        <v>130.556405849756</v>
      </c>
      <c r="AH53" s="190">
        <v>131.574738190765</v>
      </c>
      <c r="AI53" s="190">
        <v>132.593070531774</v>
      </c>
      <c r="AJ53" s="190">
        <v>133.611402872783</v>
      </c>
      <c r="AK53" s="190">
        <v>134.629735213792</v>
      </c>
      <c r="AL53" s="190">
        <v>135.648067554801</v>
      </c>
      <c r="AM53" s="190">
        <v>136.66639989581</v>
      </c>
    </row>
    <row r="54" spans="3:39" x14ac:dyDescent="0.25">
      <c r="C54" s="190" t="s">
        <v>127</v>
      </c>
      <c r="D54" s="190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</row>
    <row r="55" spans="3:39" x14ac:dyDescent="0.25">
      <c r="C55" s="190" t="s">
        <v>128</v>
      </c>
      <c r="D55" s="190" t="s">
        <v>1432</v>
      </c>
      <c r="E55" s="190" t="s">
        <v>1432</v>
      </c>
      <c r="F55" s="190" t="s">
        <v>1432</v>
      </c>
      <c r="G55" s="190" t="s">
        <v>1432</v>
      </c>
      <c r="H55" s="190" t="s">
        <v>1432</v>
      </c>
      <c r="I55" s="190" t="s">
        <v>1432</v>
      </c>
      <c r="J55" s="190" t="s">
        <v>1432</v>
      </c>
      <c r="K55" s="190" t="s">
        <v>1432</v>
      </c>
      <c r="L55" s="190" t="s">
        <v>1432</v>
      </c>
      <c r="M55" s="190" t="s">
        <v>1432</v>
      </c>
      <c r="N55" s="190" t="s">
        <v>1432</v>
      </c>
      <c r="O55" s="190" t="s">
        <v>1432</v>
      </c>
      <c r="P55" s="190" t="s">
        <v>1432</v>
      </c>
      <c r="Q55" s="190" t="s">
        <v>1432</v>
      </c>
      <c r="R55" s="190" t="s">
        <v>1432</v>
      </c>
      <c r="S55" s="190" t="s">
        <v>1432</v>
      </c>
      <c r="T55" s="190" t="s">
        <v>1432</v>
      </c>
      <c r="U55" s="190" t="s">
        <v>1432</v>
      </c>
      <c r="V55" s="190" t="s">
        <v>1432</v>
      </c>
      <c r="W55" s="190" t="s">
        <v>1432</v>
      </c>
      <c r="X55" s="190" t="s">
        <v>1432</v>
      </c>
      <c r="Y55" s="190" t="s">
        <v>1432</v>
      </c>
      <c r="Z55" s="190" t="s">
        <v>1432</v>
      </c>
      <c r="AA55" s="190" t="s">
        <v>1432</v>
      </c>
      <c r="AB55" s="190" t="s">
        <v>1432</v>
      </c>
      <c r="AC55" s="190" t="s">
        <v>1432</v>
      </c>
      <c r="AD55" s="190" t="s">
        <v>1432</v>
      </c>
      <c r="AE55" s="190" t="s">
        <v>1432</v>
      </c>
      <c r="AF55" s="190" t="s">
        <v>1432</v>
      </c>
      <c r="AG55" s="190" t="s">
        <v>1432</v>
      </c>
      <c r="AH55" s="190" t="s">
        <v>1432</v>
      </c>
      <c r="AI55" s="190" t="s">
        <v>1432</v>
      </c>
      <c r="AJ55" s="190" t="s">
        <v>1432</v>
      </c>
      <c r="AK55" s="190" t="s">
        <v>1432</v>
      </c>
      <c r="AL55" s="190" t="s">
        <v>1432</v>
      </c>
      <c r="AM55" s="190" t="s">
        <v>1432</v>
      </c>
    </row>
    <row r="56" spans="3:39" x14ac:dyDescent="0.25">
      <c r="C56" s="190" t="s">
        <v>129</v>
      </c>
      <c r="D56" s="190" t="s">
        <v>1432</v>
      </c>
      <c r="E56" s="190" t="s">
        <v>1432</v>
      </c>
      <c r="F56" s="190" t="s">
        <v>1432</v>
      </c>
      <c r="G56" s="190" t="s">
        <v>1432</v>
      </c>
      <c r="H56" s="190" t="s">
        <v>1432</v>
      </c>
      <c r="I56" s="190" t="s">
        <v>1432</v>
      </c>
      <c r="J56" s="190" t="s">
        <v>1432</v>
      </c>
      <c r="K56" s="190" t="s">
        <v>1432</v>
      </c>
      <c r="L56" s="190" t="s">
        <v>1432</v>
      </c>
      <c r="M56" s="190" t="s">
        <v>1432</v>
      </c>
      <c r="N56" s="190" t="s">
        <v>1432</v>
      </c>
      <c r="O56" s="190" t="s">
        <v>1432</v>
      </c>
      <c r="P56" s="190" t="s">
        <v>1432</v>
      </c>
      <c r="Q56" s="190" t="s">
        <v>1432</v>
      </c>
      <c r="R56" s="190" t="s">
        <v>1432</v>
      </c>
      <c r="S56" s="190" t="s">
        <v>1432</v>
      </c>
      <c r="T56" s="190" t="s">
        <v>1432</v>
      </c>
      <c r="U56" s="190" t="s">
        <v>1432</v>
      </c>
      <c r="V56" s="190" t="s">
        <v>1432</v>
      </c>
      <c r="W56" s="190" t="s">
        <v>1432</v>
      </c>
      <c r="X56" s="190" t="s">
        <v>1432</v>
      </c>
      <c r="Y56" s="190" t="s">
        <v>1432</v>
      </c>
      <c r="Z56" s="190" t="s">
        <v>1432</v>
      </c>
      <c r="AA56" s="190" t="s">
        <v>1432</v>
      </c>
      <c r="AB56" s="190" t="s">
        <v>1432</v>
      </c>
      <c r="AC56" s="190" t="s">
        <v>1432</v>
      </c>
      <c r="AD56" s="190" t="s">
        <v>1432</v>
      </c>
      <c r="AE56" s="190" t="s">
        <v>1432</v>
      </c>
      <c r="AF56" s="190" t="s">
        <v>1432</v>
      </c>
      <c r="AG56" s="190" t="s">
        <v>1432</v>
      </c>
      <c r="AH56" s="190" t="s">
        <v>1432</v>
      </c>
      <c r="AI56" s="190" t="s">
        <v>1432</v>
      </c>
      <c r="AJ56" s="190" t="s">
        <v>1432</v>
      </c>
      <c r="AK56" s="190" t="s">
        <v>1432</v>
      </c>
      <c r="AL56" s="190" t="s">
        <v>1432</v>
      </c>
      <c r="AM56" s="190" t="s">
        <v>1432</v>
      </c>
    </row>
    <row r="57" spans="3:39" x14ac:dyDescent="0.25">
      <c r="C57" s="190" t="s">
        <v>130</v>
      </c>
      <c r="D57" s="190" t="s">
        <v>1432</v>
      </c>
      <c r="E57" s="190" t="s">
        <v>1432</v>
      </c>
      <c r="F57" s="190" t="s">
        <v>1432</v>
      </c>
      <c r="G57" s="190" t="s">
        <v>1432</v>
      </c>
      <c r="H57" s="190" t="s">
        <v>1432</v>
      </c>
      <c r="I57" s="190" t="s">
        <v>1432</v>
      </c>
      <c r="J57" s="190" t="s">
        <v>1432</v>
      </c>
      <c r="K57" s="190" t="s">
        <v>1432</v>
      </c>
      <c r="L57" s="190" t="s">
        <v>1432</v>
      </c>
      <c r="M57" s="190" t="s">
        <v>1432</v>
      </c>
      <c r="N57" s="190" t="s">
        <v>1432</v>
      </c>
      <c r="O57" s="190" t="s">
        <v>1432</v>
      </c>
      <c r="P57" s="190" t="s">
        <v>1432</v>
      </c>
      <c r="Q57" s="190" t="s">
        <v>1432</v>
      </c>
      <c r="R57" s="190" t="s">
        <v>1432</v>
      </c>
      <c r="S57" s="190" t="s">
        <v>1432</v>
      </c>
      <c r="T57" s="190" t="s">
        <v>1432</v>
      </c>
      <c r="U57" s="190" t="s">
        <v>1432</v>
      </c>
      <c r="V57" s="190" t="s">
        <v>1432</v>
      </c>
      <c r="W57" s="190" t="s">
        <v>1432</v>
      </c>
      <c r="X57" s="190" t="s">
        <v>1432</v>
      </c>
      <c r="Y57" s="190" t="s">
        <v>1432</v>
      </c>
      <c r="Z57" s="190" t="s">
        <v>1432</v>
      </c>
      <c r="AA57" s="190" t="s">
        <v>1432</v>
      </c>
      <c r="AB57" s="190" t="s">
        <v>1432</v>
      </c>
      <c r="AC57" s="190" t="s">
        <v>1432</v>
      </c>
      <c r="AD57" s="190" t="s">
        <v>1432</v>
      </c>
      <c r="AE57" s="190" t="s">
        <v>1432</v>
      </c>
      <c r="AF57" s="190" t="s">
        <v>1432</v>
      </c>
      <c r="AG57" s="190" t="s">
        <v>1432</v>
      </c>
      <c r="AH57" s="190" t="s">
        <v>1432</v>
      </c>
      <c r="AI57" s="190" t="s">
        <v>1432</v>
      </c>
      <c r="AJ57" s="190" t="s">
        <v>1432</v>
      </c>
      <c r="AK57" s="190" t="s">
        <v>1432</v>
      </c>
      <c r="AL57" s="190" t="s">
        <v>1432</v>
      </c>
      <c r="AM57" s="190" t="s">
        <v>1432</v>
      </c>
    </row>
    <row r="58" spans="3:39" x14ac:dyDescent="0.25">
      <c r="C58" s="190" t="s">
        <v>131</v>
      </c>
      <c r="D58" s="190" t="s">
        <v>1432</v>
      </c>
      <c r="E58" s="190" t="s">
        <v>1432</v>
      </c>
      <c r="F58" s="190" t="s">
        <v>1432</v>
      </c>
      <c r="G58" s="190" t="s">
        <v>1432</v>
      </c>
      <c r="H58" s="190" t="s">
        <v>1432</v>
      </c>
      <c r="I58" s="190" t="s">
        <v>1432</v>
      </c>
      <c r="J58" s="190" t="s">
        <v>1432</v>
      </c>
      <c r="K58" s="190" t="s">
        <v>1432</v>
      </c>
      <c r="L58" s="190" t="s">
        <v>1432</v>
      </c>
      <c r="M58" s="190" t="s">
        <v>1432</v>
      </c>
      <c r="N58" s="190" t="s">
        <v>1432</v>
      </c>
      <c r="O58" s="190" t="s">
        <v>1432</v>
      </c>
      <c r="P58" s="190" t="s">
        <v>1432</v>
      </c>
      <c r="Q58" s="190" t="s">
        <v>1432</v>
      </c>
      <c r="R58" s="190" t="s">
        <v>1432</v>
      </c>
      <c r="S58" s="190" t="s">
        <v>1432</v>
      </c>
      <c r="T58" s="190" t="s">
        <v>1432</v>
      </c>
      <c r="U58" s="190" t="s">
        <v>1432</v>
      </c>
      <c r="V58" s="190" t="s">
        <v>1432</v>
      </c>
      <c r="W58" s="190" t="s">
        <v>1432</v>
      </c>
      <c r="X58" s="190" t="s">
        <v>1432</v>
      </c>
      <c r="Y58" s="190" t="s">
        <v>1432</v>
      </c>
      <c r="Z58" s="190" t="s">
        <v>1432</v>
      </c>
      <c r="AA58" s="190" t="s">
        <v>1432</v>
      </c>
      <c r="AB58" s="190" t="s">
        <v>1432</v>
      </c>
      <c r="AC58" s="190" t="s">
        <v>1432</v>
      </c>
      <c r="AD58" s="190" t="s">
        <v>1432</v>
      </c>
      <c r="AE58" s="190" t="s">
        <v>1432</v>
      </c>
      <c r="AF58" s="190" t="s">
        <v>1432</v>
      </c>
      <c r="AG58" s="190" t="s">
        <v>1432</v>
      </c>
      <c r="AH58" s="190" t="s">
        <v>1432</v>
      </c>
      <c r="AI58" s="190" t="s">
        <v>1432</v>
      </c>
      <c r="AJ58" s="190" t="s">
        <v>1432</v>
      </c>
      <c r="AK58" s="190" t="s">
        <v>1432</v>
      </c>
      <c r="AL58" s="190" t="s">
        <v>1432</v>
      </c>
      <c r="AM58" s="190" t="s">
        <v>1432</v>
      </c>
    </row>
    <row r="59" spans="3:39" x14ac:dyDescent="0.25">
      <c r="C59" s="190" t="s">
        <v>132</v>
      </c>
      <c r="D59" s="190" t="s">
        <v>1432</v>
      </c>
      <c r="E59" s="190" t="s">
        <v>1432</v>
      </c>
      <c r="F59" s="190" t="s">
        <v>1432</v>
      </c>
      <c r="G59" s="190" t="s">
        <v>1432</v>
      </c>
      <c r="H59" s="190" t="s">
        <v>1432</v>
      </c>
      <c r="I59" s="190" t="s">
        <v>1432</v>
      </c>
      <c r="J59" s="190" t="s">
        <v>1432</v>
      </c>
      <c r="K59" s="190" t="s">
        <v>1432</v>
      </c>
      <c r="L59" s="190" t="s">
        <v>1432</v>
      </c>
      <c r="M59" s="190" t="s">
        <v>1432</v>
      </c>
      <c r="N59" s="190" t="s">
        <v>1432</v>
      </c>
      <c r="O59" s="190" t="s">
        <v>1432</v>
      </c>
      <c r="P59" s="190" t="s">
        <v>1432</v>
      </c>
      <c r="Q59" s="190" t="s">
        <v>1432</v>
      </c>
      <c r="R59" s="190" t="s">
        <v>1432</v>
      </c>
      <c r="S59" s="190" t="s">
        <v>1432</v>
      </c>
      <c r="T59" s="190" t="s">
        <v>1432</v>
      </c>
      <c r="U59" s="190" t="s">
        <v>1432</v>
      </c>
      <c r="V59" s="190" t="s">
        <v>1432</v>
      </c>
      <c r="W59" s="190" t="s">
        <v>1432</v>
      </c>
      <c r="X59" s="190" t="s">
        <v>1432</v>
      </c>
      <c r="Y59" s="190" t="s">
        <v>1432</v>
      </c>
      <c r="Z59" s="190" t="s">
        <v>1432</v>
      </c>
      <c r="AA59" s="190" t="s">
        <v>1432</v>
      </c>
      <c r="AB59" s="190" t="s">
        <v>1432</v>
      </c>
      <c r="AC59" s="190" t="s">
        <v>1432</v>
      </c>
      <c r="AD59" s="190" t="s">
        <v>1432</v>
      </c>
      <c r="AE59" s="190" t="s">
        <v>1432</v>
      </c>
      <c r="AF59" s="190" t="s">
        <v>1432</v>
      </c>
      <c r="AG59" s="190" t="s">
        <v>1432</v>
      </c>
      <c r="AH59" s="190" t="s">
        <v>1432</v>
      </c>
      <c r="AI59" s="190" t="s">
        <v>1432</v>
      </c>
      <c r="AJ59" s="190" t="s">
        <v>1432</v>
      </c>
      <c r="AK59" s="190" t="s">
        <v>1432</v>
      </c>
      <c r="AL59" s="190" t="s">
        <v>1432</v>
      </c>
      <c r="AM59" s="190" t="s">
        <v>1432</v>
      </c>
    </row>
    <row r="60" spans="3:39" x14ac:dyDescent="0.25">
      <c r="C60" s="190" t="s">
        <v>133</v>
      </c>
      <c r="D60" s="190" t="s">
        <v>1432</v>
      </c>
      <c r="E60" s="190" t="s">
        <v>1432</v>
      </c>
      <c r="F60" s="190" t="s">
        <v>1432</v>
      </c>
      <c r="G60" s="190" t="s">
        <v>1432</v>
      </c>
      <c r="H60" s="190" t="s">
        <v>1432</v>
      </c>
      <c r="I60" s="190" t="s">
        <v>1432</v>
      </c>
      <c r="J60" s="190" t="s">
        <v>1432</v>
      </c>
      <c r="K60" s="190" t="s">
        <v>1432</v>
      </c>
      <c r="L60" s="190" t="s">
        <v>1432</v>
      </c>
      <c r="M60" s="190" t="s">
        <v>1432</v>
      </c>
      <c r="N60" s="190" t="s">
        <v>1432</v>
      </c>
      <c r="O60" s="190" t="s">
        <v>1432</v>
      </c>
      <c r="P60" s="190" t="s">
        <v>1432</v>
      </c>
      <c r="Q60" s="190" t="s">
        <v>1432</v>
      </c>
      <c r="R60" s="190" t="s">
        <v>1432</v>
      </c>
      <c r="S60" s="190" t="s">
        <v>1432</v>
      </c>
      <c r="T60" s="190" t="s">
        <v>1432</v>
      </c>
      <c r="U60" s="190" t="s">
        <v>1432</v>
      </c>
      <c r="V60" s="190" t="s">
        <v>1432</v>
      </c>
      <c r="W60" s="190" t="s">
        <v>1432</v>
      </c>
      <c r="X60" s="190" t="s">
        <v>1432</v>
      </c>
      <c r="Y60" s="190" t="s">
        <v>1432</v>
      </c>
      <c r="Z60" s="190" t="s">
        <v>1432</v>
      </c>
      <c r="AA60" s="190" t="s">
        <v>1432</v>
      </c>
      <c r="AB60" s="190" t="s">
        <v>1432</v>
      </c>
      <c r="AC60" s="190" t="s">
        <v>1432</v>
      </c>
      <c r="AD60" s="190" t="s">
        <v>1432</v>
      </c>
      <c r="AE60" s="190" t="s">
        <v>1432</v>
      </c>
      <c r="AF60" s="190" t="s">
        <v>1432</v>
      </c>
      <c r="AG60" s="190" t="s">
        <v>1432</v>
      </c>
      <c r="AH60" s="190" t="s">
        <v>1432</v>
      </c>
      <c r="AI60" s="190" t="s">
        <v>1432</v>
      </c>
      <c r="AJ60" s="190" t="s">
        <v>1432</v>
      </c>
      <c r="AK60" s="190" t="s">
        <v>1432</v>
      </c>
      <c r="AL60" s="190" t="s">
        <v>1432</v>
      </c>
      <c r="AM60" s="190" t="s">
        <v>1432</v>
      </c>
    </row>
    <row r="61" spans="3:39" x14ac:dyDescent="0.25">
      <c r="C61" s="190" t="s">
        <v>134</v>
      </c>
      <c r="D61" s="190" t="s">
        <v>1432</v>
      </c>
      <c r="E61" s="190" t="s">
        <v>1432</v>
      </c>
      <c r="F61" s="190" t="s">
        <v>1432</v>
      </c>
      <c r="G61" s="190" t="s">
        <v>1432</v>
      </c>
      <c r="H61" s="190" t="s">
        <v>1432</v>
      </c>
      <c r="I61" s="190" t="s">
        <v>1432</v>
      </c>
      <c r="J61" s="190" t="s">
        <v>1432</v>
      </c>
      <c r="K61" s="190" t="s">
        <v>1432</v>
      </c>
      <c r="L61" s="190" t="s">
        <v>1432</v>
      </c>
      <c r="M61" s="190" t="s">
        <v>1432</v>
      </c>
      <c r="N61" s="190" t="s">
        <v>1432</v>
      </c>
      <c r="O61" s="190" t="s">
        <v>1432</v>
      </c>
      <c r="P61" s="190" t="s">
        <v>1432</v>
      </c>
      <c r="Q61" s="190" t="s">
        <v>1432</v>
      </c>
      <c r="R61" s="190" t="s">
        <v>1432</v>
      </c>
      <c r="S61" s="190" t="s">
        <v>1432</v>
      </c>
      <c r="T61" s="190" t="s">
        <v>1432</v>
      </c>
      <c r="U61" s="190" t="s">
        <v>1432</v>
      </c>
      <c r="V61" s="190" t="s">
        <v>1432</v>
      </c>
      <c r="W61" s="190" t="s">
        <v>1432</v>
      </c>
      <c r="X61" s="190" t="s">
        <v>1432</v>
      </c>
      <c r="Y61" s="190" t="s">
        <v>1432</v>
      </c>
      <c r="Z61" s="190" t="s">
        <v>1432</v>
      </c>
      <c r="AA61" s="190" t="s">
        <v>1432</v>
      </c>
      <c r="AB61" s="190" t="s">
        <v>1432</v>
      </c>
      <c r="AC61" s="190" t="s">
        <v>1432</v>
      </c>
      <c r="AD61" s="190" t="s">
        <v>1432</v>
      </c>
      <c r="AE61" s="190" t="s">
        <v>1432</v>
      </c>
      <c r="AF61" s="190" t="s">
        <v>1432</v>
      </c>
      <c r="AG61" s="190" t="s">
        <v>1432</v>
      </c>
      <c r="AH61" s="190" t="s">
        <v>1432</v>
      </c>
      <c r="AI61" s="190" t="s">
        <v>1432</v>
      </c>
      <c r="AJ61" s="190" t="s">
        <v>1432</v>
      </c>
      <c r="AK61" s="190" t="s">
        <v>1432</v>
      </c>
      <c r="AL61" s="190" t="s">
        <v>1432</v>
      </c>
      <c r="AM61" s="190" t="s">
        <v>1432</v>
      </c>
    </row>
    <row r="62" spans="3:39" x14ac:dyDescent="0.25">
      <c r="C62" s="190" t="s">
        <v>135</v>
      </c>
      <c r="D62" s="190" t="s">
        <v>1432</v>
      </c>
      <c r="E62" s="190" t="s">
        <v>1432</v>
      </c>
      <c r="F62" s="190" t="s">
        <v>1432</v>
      </c>
      <c r="G62" s="190" t="s">
        <v>1432</v>
      </c>
      <c r="H62" s="190" t="s">
        <v>1432</v>
      </c>
      <c r="I62" s="190" t="s">
        <v>1432</v>
      </c>
      <c r="J62" s="190" t="s">
        <v>1432</v>
      </c>
      <c r="K62" s="190" t="s">
        <v>1432</v>
      </c>
      <c r="L62" s="190" t="s">
        <v>1432</v>
      </c>
      <c r="M62" s="190" t="s">
        <v>1432</v>
      </c>
      <c r="N62" s="190" t="s">
        <v>1432</v>
      </c>
      <c r="O62" s="190" t="s">
        <v>1432</v>
      </c>
      <c r="P62" s="190" t="s">
        <v>1432</v>
      </c>
      <c r="Q62" s="190" t="s">
        <v>1432</v>
      </c>
      <c r="R62" s="190" t="s">
        <v>1432</v>
      </c>
      <c r="S62" s="190" t="s">
        <v>1432</v>
      </c>
      <c r="T62" s="190" t="s">
        <v>1432</v>
      </c>
      <c r="U62" s="190" t="s">
        <v>1432</v>
      </c>
      <c r="V62" s="190" t="s">
        <v>1432</v>
      </c>
      <c r="W62" s="190" t="s">
        <v>1432</v>
      </c>
      <c r="X62" s="190" t="s">
        <v>1432</v>
      </c>
      <c r="Y62" s="190" t="s">
        <v>1432</v>
      </c>
      <c r="Z62" s="190" t="s">
        <v>1432</v>
      </c>
      <c r="AA62" s="190" t="s">
        <v>1432</v>
      </c>
      <c r="AB62" s="190" t="s">
        <v>1432</v>
      </c>
      <c r="AC62" s="190" t="s">
        <v>1432</v>
      </c>
      <c r="AD62" s="190" t="s">
        <v>1432</v>
      </c>
      <c r="AE62" s="190" t="s">
        <v>1432</v>
      </c>
      <c r="AF62" s="190" t="s">
        <v>1432</v>
      </c>
      <c r="AG62" s="190" t="s">
        <v>1432</v>
      </c>
      <c r="AH62" s="190" t="s">
        <v>1432</v>
      </c>
      <c r="AI62" s="190" t="s">
        <v>1432</v>
      </c>
      <c r="AJ62" s="190" t="s">
        <v>1432</v>
      </c>
      <c r="AK62" s="190" t="s">
        <v>1432</v>
      </c>
      <c r="AL62" s="190" t="s">
        <v>1432</v>
      </c>
      <c r="AM62" s="190" t="s">
        <v>1432</v>
      </c>
    </row>
    <row r="63" spans="3:39" x14ac:dyDescent="0.25">
      <c r="C63" s="190" t="s">
        <v>136</v>
      </c>
      <c r="D63" s="190" t="s">
        <v>1432</v>
      </c>
      <c r="E63" s="190" t="s">
        <v>1432</v>
      </c>
      <c r="F63" s="190" t="s">
        <v>1432</v>
      </c>
      <c r="G63" s="190" t="s">
        <v>1432</v>
      </c>
      <c r="H63" s="190" t="s">
        <v>1432</v>
      </c>
      <c r="I63" s="190" t="s">
        <v>1432</v>
      </c>
      <c r="J63" s="190" t="s">
        <v>1432</v>
      </c>
      <c r="K63" s="190" t="s">
        <v>1432</v>
      </c>
      <c r="L63" s="190" t="s">
        <v>1432</v>
      </c>
      <c r="M63" s="190" t="s">
        <v>1432</v>
      </c>
      <c r="N63" s="190" t="s">
        <v>1432</v>
      </c>
      <c r="O63" s="190" t="s">
        <v>1432</v>
      </c>
      <c r="P63" s="190" t="s">
        <v>1432</v>
      </c>
      <c r="Q63" s="190" t="s">
        <v>1432</v>
      </c>
      <c r="R63" s="190" t="s">
        <v>1432</v>
      </c>
      <c r="S63" s="190" t="s">
        <v>1432</v>
      </c>
      <c r="T63" s="190" t="s">
        <v>1432</v>
      </c>
      <c r="U63" s="190" t="s">
        <v>1432</v>
      </c>
      <c r="V63" s="190" t="s">
        <v>1432</v>
      </c>
      <c r="W63" s="190" t="s">
        <v>1432</v>
      </c>
      <c r="X63" s="190" t="s">
        <v>1432</v>
      </c>
      <c r="Y63" s="190" t="s">
        <v>1432</v>
      </c>
      <c r="Z63" s="190" t="s">
        <v>1432</v>
      </c>
      <c r="AA63" s="190" t="s">
        <v>1432</v>
      </c>
      <c r="AB63" s="190" t="s">
        <v>1432</v>
      </c>
      <c r="AC63" s="190" t="s">
        <v>1432</v>
      </c>
      <c r="AD63" s="190" t="s">
        <v>1432</v>
      </c>
      <c r="AE63" s="190" t="s">
        <v>1432</v>
      </c>
      <c r="AF63" s="190" t="s">
        <v>1432</v>
      </c>
      <c r="AG63" s="190" t="s">
        <v>1432</v>
      </c>
      <c r="AH63" s="190" t="s">
        <v>1432</v>
      </c>
      <c r="AI63" s="190" t="s">
        <v>1432</v>
      </c>
      <c r="AJ63" s="190" t="s">
        <v>1432</v>
      </c>
      <c r="AK63" s="190" t="s">
        <v>1432</v>
      </c>
      <c r="AL63" s="190" t="s">
        <v>1432</v>
      </c>
      <c r="AM63" s="190" t="s">
        <v>1432</v>
      </c>
    </row>
    <row r="64" spans="3:39" x14ac:dyDescent="0.25">
      <c r="C64" s="190" t="s">
        <v>137</v>
      </c>
      <c r="D64" s="190" t="s">
        <v>1432</v>
      </c>
      <c r="E64" s="190" t="s">
        <v>1432</v>
      </c>
      <c r="F64" s="190" t="s">
        <v>1432</v>
      </c>
      <c r="G64" s="190" t="s">
        <v>1432</v>
      </c>
      <c r="H64" s="190" t="s">
        <v>1432</v>
      </c>
      <c r="I64" s="190" t="s">
        <v>1432</v>
      </c>
      <c r="J64" s="190" t="s">
        <v>1432</v>
      </c>
      <c r="K64" s="190" t="s">
        <v>1432</v>
      </c>
      <c r="L64" s="190" t="s">
        <v>1432</v>
      </c>
      <c r="M64" s="190" t="s">
        <v>1432</v>
      </c>
      <c r="N64" s="190" t="s">
        <v>1432</v>
      </c>
      <c r="O64" s="190" t="s">
        <v>1432</v>
      </c>
      <c r="P64" s="190" t="s">
        <v>1432</v>
      </c>
      <c r="Q64" s="190" t="s">
        <v>1432</v>
      </c>
      <c r="R64" s="190" t="s">
        <v>1432</v>
      </c>
      <c r="S64" s="190" t="s">
        <v>1432</v>
      </c>
      <c r="T64" s="190" t="s">
        <v>1432</v>
      </c>
      <c r="U64" s="190" t="s">
        <v>1432</v>
      </c>
      <c r="V64" s="190" t="s">
        <v>1432</v>
      </c>
      <c r="W64" s="190" t="s">
        <v>1432</v>
      </c>
      <c r="X64" s="190" t="s">
        <v>1432</v>
      </c>
      <c r="Y64" s="190" t="s">
        <v>1432</v>
      </c>
      <c r="Z64" s="190" t="s">
        <v>1432</v>
      </c>
      <c r="AA64" s="190" t="s">
        <v>1432</v>
      </c>
      <c r="AB64" s="190" t="s">
        <v>1432</v>
      </c>
      <c r="AC64" s="190" t="s">
        <v>1432</v>
      </c>
      <c r="AD64" s="190" t="s">
        <v>1432</v>
      </c>
      <c r="AE64" s="190" t="s">
        <v>1432</v>
      </c>
      <c r="AF64" s="190" t="s">
        <v>1432</v>
      </c>
      <c r="AG64" s="190" t="s">
        <v>1432</v>
      </c>
      <c r="AH64" s="190" t="s">
        <v>1432</v>
      </c>
      <c r="AI64" s="190" t="s">
        <v>1432</v>
      </c>
      <c r="AJ64" s="190" t="s">
        <v>1432</v>
      </c>
      <c r="AK64" s="190" t="s">
        <v>1432</v>
      </c>
      <c r="AL64" s="190" t="s">
        <v>1432</v>
      </c>
      <c r="AM64" s="190" t="s">
        <v>1432</v>
      </c>
    </row>
    <row r="65" spans="3:39" x14ac:dyDescent="0.25">
      <c r="C65" s="191" t="s">
        <v>138</v>
      </c>
      <c r="D65" s="191">
        <v>15433.4323446336</v>
      </c>
      <c r="E65" s="191">
        <v>15327.776747064099</v>
      </c>
      <c r="F65" s="191">
        <v>15206.1584112157</v>
      </c>
      <c r="G65" s="191">
        <v>15101.997655904201</v>
      </c>
      <c r="H65" s="191">
        <v>14975.2937544014</v>
      </c>
      <c r="I65" s="191">
        <v>14828.794821031899</v>
      </c>
      <c r="J65" s="191">
        <v>14683.131648405501</v>
      </c>
      <c r="K65" s="191">
        <v>14528.706785177599</v>
      </c>
      <c r="L65" s="191">
        <v>14369.798079063699</v>
      </c>
      <c r="M65" s="191">
        <v>14201.5003255068</v>
      </c>
      <c r="N65" s="191">
        <v>14161.4396221719</v>
      </c>
      <c r="O65" s="191">
        <v>14110.156708695</v>
      </c>
      <c r="P65" s="191">
        <v>14060.271168269301</v>
      </c>
      <c r="Q65" s="191">
        <v>14011.4149983594</v>
      </c>
      <c r="R65" s="191">
        <v>13962.8255832618</v>
      </c>
      <c r="S65" s="191">
        <v>13916.5381309477</v>
      </c>
      <c r="T65" s="191">
        <v>13953.846477471399</v>
      </c>
      <c r="U65" s="191">
        <v>13996.556038860301</v>
      </c>
      <c r="V65" s="191">
        <v>14044.091899117</v>
      </c>
      <c r="W65" s="191">
        <v>14093.242396285499</v>
      </c>
      <c r="X65" s="191">
        <v>14145.7554029856</v>
      </c>
      <c r="Y65" s="191">
        <v>14200.3454559652</v>
      </c>
      <c r="Z65" s="191">
        <v>14258.8895191381</v>
      </c>
      <c r="AA65" s="191">
        <v>14322.162412384499</v>
      </c>
      <c r="AB65" s="191">
        <v>14388.1860061103</v>
      </c>
      <c r="AC65" s="191">
        <v>14456.517821850601</v>
      </c>
      <c r="AD65" s="191">
        <v>14527.422257644401</v>
      </c>
      <c r="AE65" s="191">
        <v>14600.3699882889</v>
      </c>
      <c r="AF65" s="191">
        <v>14674.931099445401</v>
      </c>
      <c r="AG65" s="191">
        <v>14750.792320909301</v>
      </c>
      <c r="AH65" s="191">
        <v>14827.5111397525</v>
      </c>
      <c r="AI65" s="191">
        <v>14904.612712027099</v>
      </c>
      <c r="AJ65" s="191">
        <v>14982.016787283999</v>
      </c>
      <c r="AK65" s="191">
        <v>15059.62099481</v>
      </c>
      <c r="AL65" s="191">
        <v>15137.2073471575</v>
      </c>
      <c r="AM65" s="191">
        <v>15214.215359145899</v>
      </c>
    </row>
    <row r="68" spans="3:39" x14ac:dyDescent="0.25">
      <c r="C68" s="192" t="s">
        <v>1433</v>
      </c>
      <c r="D68" s="192"/>
      <c r="E68" s="192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  <c r="AI68" s="192"/>
      <c r="AJ68" s="192"/>
      <c r="AK68" s="192"/>
      <c r="AL68" s="192"/>
      <c r="AM68" s="192"/>
    </row>
    <row r="69" spans="3:39" x14ac:dyDescent="0.25">
      <c r="C69" s="194" t="s">
        <v>139</v>
      </c>
      <c r="D69" s="191">
        <v>2015</v>
      </c>
      <c r="E69" s="191">
        <v>2016</v>
      </c>
      <c r="F69" s="191">
        <v>2017</v>
      </c>
      <c r="G69" s="191">
        <v>2018</v>
      </c>
      <c r="H69" s="191">
        <v>2019</v>
      </c>
      <c r="I69" s="191">
        <v>2020</v>
      </c>
      <c r="J69" s="191">
        <v>2021</v>
      </c>
      <c r="K69" s="191">
        <v>2022</v>
      </c>
      <c r="L69" s="191">
        <v>2023</v>
      </c>
      <c r="M69" s="191">
        <v>2024</v>
      </c>
      <c r="N69" s="191">
        <v>2025</v>
      </c>
      <c r="O69" s="191">
        <v>2026</v>
      </c>
      <c r="P69" s="191">
        <v>2027</v>
      </c>
      <c r="Q69" s="191">
        <v>2028</v>
      </c>
      <c r="R69" s="191">
        <v>2029</v>
      </c>
      <c r="S69" s="191">
        <v>2030</v>
      </c>
      <c r="T69" s="191">
        <v>2031</v>
      </c>
      <c r="U69" s="191">
        <v>2032</v>
      </c>
      <c r="V69" s="191">
        <v>2033</v>
      </c>
      <c r="W69" s="191">
        <v>2034</v>
      </c>
      <c r="X69" s="191">
        <v>2035</v>
      </c>
      <c r="Y69" s="191">
        <v>2036</v>
      </c>
      <c r="Z69" s="191">
        <v>2037</v>
      </c>
      <c r="AA69" s="191">
        <v>2038</v>
      </c>
      <c r="AB69" s="191">
        <v>2039</v>
      </c>
      <c r="AC69" s="191">
        <v>2040</v>
      </c>
      <c r="AD69" s="191">
        <v>2041</v>
      </c>
      <c r="AE69" s="191">
        <v>2042</v>
      </c>
      <c r="AF69" s="191">
        <v>2043</v>
      </c>
      <c r="AG69" s="191">
        <v>2044</v>
      </c>
      <c r="AH69" s="191">
        <v>2045</v>
      </c>
      <c r="AI69" s="191">
        <v>2046</v>
      </c>
      <c r="AJ69" s="191">
        <v>2047</v>
      </c>
      <c r="AK69" s="191">
        <v>2048</v>
      </c>
      <c r="AL69" s="191">
        <v>2049</v>
      </c>
      <c r="AM69" s="191">
        <v>2050</v>
      </c>
    </row>
    <row r="71" spans="3:39" x14ac:dyDescent="0.25">
      <c r="C71" s="191" t="s">
        <v>1434</v>
      </c>
      <c r="D71" s="195"/>
      <c r="E71" s="195"/>
      <c r="F71" s="190">
        <v>813520860085506.75</v>
      </c>
      <c r="G71" s="190">
        <v>807427336157282.88</v>
      </c>
      <c r="H71" s="190">
        <v>799326005547733.25</v>
      </c>
      <c r="I71" s="190">
        <v>790530272342976.88</v>
      </c>
      <c r="J71" s="190">
        <v>780276755471666.25</v>
      </c>
      <c r="K71" s="190">
        <v>770157435329320.88</v>
      </c>
      <c r="L71" s="190">
        <v>759882296067310.38</v>
      </c>
      <c r="M71" s="190">
        <v>748873563232802.25</v>
      </c>
      <c r="N71" s="190">
        <v>749272539424893.88</v>
      </c>
      <c r="O71" s="190">
        <v>748329250546878.63</v>
      </c>
      <c r="P71" s="190">
        <v>747371419938987.38</v>
      </c>
      <c r="Q71" s="190">
        <v>746399047601220</v>
      </c>
      <c r="R71" s="190">
        <v>745412133533576.25</v>
      </c>
      <c r="S71" s="190">
        <v>744410677736056.25</v>
      </c>
      <c r="T71" s="190">
        <v>749619476527315.25</v>
      </c>
      <c r="U71" s="190">
        <v>754824430937813.75</v>
      </c>
      <c r="V71" s="190">
        <v>760033229729072.88</v>
      </c>
      <c r="W71" s="190">
        <v>765238184139572.63</v>
      </c>
      <c r="X71" s="190">
        <v>770446982930830.38</v>
      </c>
      <c r="Y71" s="190">
        <v>775654156192051</v>
      </c>
      <c r="Z71" s="190">
        <v>780859094183055.75</v>
      </c>
      <c r="AA71" s="190">
        <v>786067909393809</v>
      </c>
      <c r="AB71" s="190">
        <v>791272847384813.13</v>
      </c>
      <c r="AC71" s="190">
        <v>796481662595567.5</v>
      </c>
      <c r="AD71" s="190">
        <v>801688819437293</v>
      </c>
      <c r="AE71" s="190">
        <v>806895415797325.38</v>
      </c>
      <c r="AF71" s="190">
        <v>812102572639050.75</v>
      </c>
      <c r="AG71" s="190">
        <v>817309168999083.88</v>
      </c>
      <c r="AH71" s="190">
        <v>822517967790341.75</v>
      </c>
      <c r="AI71" s="190">
        <v>827725141051562.38</v>
      </c>
      <c r="AJ71" s="190">
        <v>832931720992100.5</v>
      </c>
      <c r="AK71" s="190">
        <v>838138894253321.25</v>
      </c>
      <c r="AL71" s="190">
        <v>843345474193858.25</v>
      </c>
      <c r="AM71" s="190">
        <v>848551005505544.5</v>
      </c>
    </row>
    <row r="73" spans="3:39" x14ac:dyDescent="0.25">
      <c r="C73" s="191" t="s">
        <v>1435</v>
      </c>
      <c r="D73" s="190">
        <f>'Pathways-natural gas'!D4</f>
        <v>116.01324910514199</v>
      </c>
      <c r="E73" s="190">
        <f>'Pathways-natural gas'!E4</f>
        <v>118.91993000572801</v>
      </c>
      <c r="F73" s="190">
        <f>'Pathways-natural gas'!F4</f>
        <v>119.6452079844</v>
      </c>
      <c r="G73" s="190">
        <f>'Pathways-natural gas'!G4</f>
        <v>119.994584820469</v>
      </c>
      <c r="H73" s="190">
        <f>'Pathways-natural gas'!H4</f>
        <v>119.644504266845</v>
      </c>
      <c r="I73" s="190">
        <f>'Pathways-natural gas'!I4</f>
        <v>119.00613736830699</v>
      </c>
      <c r="J73" s="190">
        <f>'Pathways-natural gas'!J4</f>
        <v>118.113104542165</v>
      </c>
      <c r="K73" s="190">
        <f>'Pathways-natural gas'!K4</f>
        <v>116.724587122969</v>
      </c>
      <c r="L73" s="190">
        <f>'Pathways-natural gas'!L4</f>
        <v>114.94590289759</v>
      </c>
      <c r="M73" s="190">
        <f>'Pathways-natural gas'!M4</f>
        <v>112.82495628282</v>
      </c>
      <c r="N73" s="190">
        <f>'Pathways-natural gas'!N4</f>
        <v>113.03363449368</v>
      </c>
      <c r="O73" s="190">
        <f>'Pathways-natural gas'!O4</f>
        <v>113.24231270454</v>
      </c>
      <c r="P73" s="190">
        <f>'Pathways-natural gas'!P4</f>
        <v>113.4509909154</v>
      </c>
      <c r="Q73" s="190">
        <f>'Pathways-natural gas'!Q4</f>
        <v>113.65966912626</v>
      </c>
      <c r="R73" s="190">
        <f>'Pathways-natural gas'!R4</f>
        <v>113.86834733712</v>
      </c>
      <c r="S73" s="190">
        <f>'Pathways-natural gas'!S4</f>
        <v>114.07702554798</v>
      </c>
      <c r="T73" s="190">
        <f>'Pathways-natural gas'!T4</f>
        <v>114.28570375884</v>
      </c>
      <c r="U73" s="190">
        <f>'Pathways-natural gas'!U4</f>
        <v>114.4943819697</v>
      </c>
      <c r="V73" s="190">
        <f>'Pathways-natural gas'!V4</f>
        <v>114.70306018056</v>
      </c>
      <c r="W73" s="190">
        <f>'Pathways-natural gas'!W4</f>
        <v>114.91173839142</v>
      </c>
      <c r="X73" s="190">
        <f>'Pathways-natural gas'!X4</f>
        <v>115.12041660228</v>
      </c>
      <c r="Y73" s="190">
        <f>'Pathways-natural gas'!Y4</f>
        <v>115.32909481314</v>
      </c>
      <c r="Z73" s="190">
        <f>'Pathways-natural gas'!Z4</f>
        <v>115.537773024</v>
      </c>
      <c r="AA73" s="190">
        <f>'Pathways-natural gas'!AA4</f>
        <v>115.74645123486</v>
      </c>
      <c r="AB73" s="190">
        <f>'Pathways-natural gas'!AB4</f>
        <v>115.95512944572</v>
      </c>
      <c r="AC73" s="190">
        <f>'Pathways-natural gas'!AC4</f>
        <v>116.16380765658</v>
      </c>
      <c r="AD73" s="190">
        <f>'Pathways-natural gas'!AD4</f>
        <v>116.37248586744001</v>
      </c>
      <c r="AE73" s="190">
        <f>'Pathways-natural gas'!AE4</f>
        <v>116.58116407830001</v>
      </c>
      <c r="AF73" s="190">
        <f>'Pathways-natural gas'!AF4</f>
        <v>116.78984228916001</v>
      </c>
      <c r="AG73" s="190">
        <f>'Pathways-natural gas'!AG4</f>
        <v>116.99852050002001</v>
      </c>
      <c r="AH73" s="190">
        <f>'Pathways-natural gas'!AH4</f>
        <v>117.20719871087999</v>
      </c>
      <c r="AI73" s="190">
        <f>'Pathways-natural gas'!AI4</f>
        <v>117.41587692173999</v>
      </c>
      <c r="AJ73" s="190">
        <f>'Pathways-natural gas'!AJ4</f>
        <v>117.62455513259999</v>
      </c>
      <c r="AK73" s="190">
        <f>'Pathways-natural gas'!AK4</f>
        <v>117.83323334345999</v>
      </c>
      <c r="AL73" s="190">
        <f>'Pathways-natural gas'!AL4</f>
        <v>118.04191155432</v>
      </c>
      <c r="AM73" s="190">
        <f>'Pathways-natural gas'!AM4</f>
        <v>118.25058976518</v>
      </c>
    </row>
    <row r="74" spans="3:39" x14ac:dyDescent="0.25">
      <c r="D74" s="196"/>
      <c r="E74" s="196"/>
      <c r="F74" s="196"/>
      <c r="G74" s="196"/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6"/>
      <c r="AM74" s="196"/>
    </row>
    <row r="75" spans="3:39" x14ac:dyDescent="0.25">
      <c r="C75" s="191" t="s">
        <v>140</v>
      </c>
      <c r="D75" s="190">
        <f>'Pathways-natural gas'!D13</f>
        <v>25.290831659301301</v>
      </c>
      <c r="E75" s="190">
        <v>26.976887103254722</v>
      </c>
      <c r="F75" s="190">
        <v>28.662942547208146</v>
      </c>
      <c r="G75" s="190">
        <v>28.662942547208146</v>
      </c>
      <c r="H75" s="190">
        <f t="shared" ref="H75:AM75" si="1">$G$75</f>
        <v>28.662942547208146</v>
      </c>
      <c r="I75" s="190">
        <f t="shared" si="1"/>
        <v>28.662942547208146</v>
      </c>
      <c r="J75" s="190">
        <f t="shared" si="1"/>
        <v>28.662942547208146</v>
      </c>
      <c r="K75" s="190">
        <f t="shared" si="1"/>
        <v>28.662942547208146</v>
      </c>
      <c r="L75" s="190">
        <f t="shared" si="1"/>
        <v>28.662942547208146</v>
      </c>
      <c r="M75" s="190">
        <f t="shared" si="1"/>
        <v>28.662942547208146</v>
      </c>
      <c r="N75" s="190">
        <f t="shared" si="1"/>
        <v>28.662942547208146</v>
      </c>
      <c r="O75" s="190">
        <f t="shared" si="1"/>
        <v>28.662942547208146</v>
      </c>
      <c r="P75" s="190">
        <f t="shared" si="1"/>
        <v>28.662942547208146</v>
      </c>
      <c r="Q75" s="190">
        <f t="shared" si="1"/>
        <v>28.662942547208146</v>
      </c>
      <c r="R75" s="190">
        <f t="shared" si="1"/>
        <v>28.662942547208146</v>
      </c>
      <c r="S75" s="190">
        <f t="shared" si="1"/>
        <v>28.662942547208146</v>
      </c>
      <c r="T75" s="190">
        <f t="shared" si="1"/>
        <v>28.662942547208146</v>
      </c>
      <c r="U75" s="190">
        <f t="shared" si="1"/>
        <v>28.662942547208146</v>
      </c>
      <c r="V75" s="190">
        <f t="shared" si="1"/>
        <v>28.662942547208146</v>
      </c>
      <c r="W75" s="190">
        <f t="shared" si="1"/>
        <v>28.662942547208146</v>
      </c>
      <c r="X75" s="190">
        <f t="shared" si="1"/>
        <v>28.662942547208146</v>
      </c>
      <c r="Y75" s="190">
        <f t="shared" si="1"/>
        <v>28.662942547208146</v>
      </c>
      <c r="Z75" s="190">
        <f t="shared" si="1"/>
        <v>28.662942547208146</v>
      </c>
      <c r="AA75" s="190">
        <f t="shared" si="1"/>
        <v>28.662942547208146</v>
      </c>
      <c r="AB75" s="190">
        <f t="shared" si="1"/>
        <v>28.662942547208146</v>
      </c>
      <c r="AC75" s="190">
        <f t="shared" si="1"/>
        <v>28.662942547208146</v>
      </c>
      <c r="AD75" s="190">
        <f t="shared" si="1"/>
        <v>28.662942547208146</v>
      </c>
      <c r="AE75" s="190">
        <f t="shared" si="1"/>
        <v>28.662942547208146</v>
      </c>
      <c r="AF75" s="190">
        <f t="shared" si="1"/>
        <v>28.662942547208146</v>
      </c>
      <c r="AG75" s="190">
        <f t="shared" si="1"/>
        <v>28.662942547208146</v>
      </c>
      <c r="AH75" s="190">
        <f t="shared" si="1"/>
        <v>28.662942547208146</v>
      </c>
      <c r="AI75" s="190">
        <f t="shared" si="1"/>
        <v>28.662942547208146</v>
      </c>
      <c r="AJ75" s="190">
        <f t="shared" si="1"/>
        <v>28.662942547208146</v>
      </c>
      <c r="AK75" s="190">
        <f t="shared" si="1"/>
        <v>28.662942547208146</v>
      </c>
      <c r="AL75" s="190">
        <f t="shared" si="1"/>
        <v>28.662942547208146</v>
      </c>
      <c r="AM75" s="190">
        <f t="shared" si="1"/>
        <v>28.662942547208146</v>
      </c>
    </row>
    <row r="77" spans="3:39" x14ac:dyDescent="0.25">
      <c r="C77" s="191" t="s">
        <v>141</v>
      </c>
      <c r="D77" s="190">
        <f>'Pathways-natural gas'!D24</f>
        <v>661.80825949078201</v>
      </c>
      <c r="E77" s="190">
        <f>'Pathways-natural gas'!E24</f>
        <v>665.000383921138</v>
      </c>
      <c r="F77" s="190">
        <f>'Pathways-natural gas'!F24</f>
        <v>662.15859791081004</v>
      </c>
      <c r="G77" s="190">
        <f>'Pathways-natural gas'!G24</f>
        <v>663.803444726566</v>
      </c>
      <c r="H77" s="190">
        <f>'Pathways-natural gas'!H24</f>
        <v>664.20052238868095</v>
      </c>
      <c r="I77" s="190">
        <f>'Pathways-natural gas'!I24</f>
        <v>661.96020714317297</v>
      </c>
      <c r="J77" s="190">
        <f>'Pathways-natural gas'!J24</f>
        <v>661.41682016397999</v>
      </c>
      <c r="K77" s="190">
        <f>'Pathways-natural gas'!K24</f>
        <v>659.38829724582502</v>
      </c>
      <c r="L77" s="190">
        <f>'Pathways-natural gas'!L24</f>
        <v>656.88112030063701</v>
      </c>
      <c r="M77" s="190">
        <f>'Pathways-natural gas'!M24</f>
        <v>653.22930276202703</v>
      </c>
      <c r="N77" s="190">
        <f>'Pathways-natural gas'!N24</f>
        <v>659.95128332801403</v>
      </c>
      <c r="O77" s="190">
        <f>'Pathways-natural gas'!O24</f>
        <v>663.20786908243599</v>
      </c>
      <c r="P77" s="190">
        <f>'Pathways-natural gas'!P24</f>
        <v>666.388016100257</v>
      </c>
      <c r="Q77" s="190">
        <f>'Pathways-natural gas'!Q24</f>
        <v>669.49172438148003</v>
      </c>
      <c r="R77" s="190">
        <f>'Pathways-natural gas'!R24</f>
        <v>672.51899392610301</v>
      </c>
      <c r="S77" s="190">
        <f>'Pathways-natural gas'!S24</f>
        <v>675.46982473412595</v>
      </c>
      <c r="T77" s="190">
        <f>'Pathways-natural gas'!T24</f>
        <v>683.05788508654598</v>
      </c>
      <c r="U77" s="190">
        <f>'Pathways-natural gas'!U24</f>
        <v>690.62952594363003</v>
      </c>
      <c r="V77" s="190">
        <f>'Pathways-natural gas'!V24</f>
        <v>698.21758629604903</v>
      </c>
      <c r="W77" s="190">
        <f>'Pathways-natural gas'!W24</f>
        <v>705.78922715313399</v>
      </c>
      <c r="X77" s="190">
        <f>'Pathways-natural gas'!X24</f>
        <v>713.377287505553</v>
      </c>
      <c r="Y77" s="190">
        <f>'Pathways-natural gas'!Y24</f>
        <v>720.96534785797303</v>
      </c>
      <c r="Z77" s="190">
        <f>'Pathways-natural gas'!Z24</f>
        <v>728.53698871505696</v>
      </c>
      <c r="AA77" s="190">
        <f>'Pathways-natural gas'!AA24</f>
        <v>736.12504906747597</v>
      </c>
      <c r="AB77" s="190">
        <f>'Pathways-natural gas'!AB24</f>
        <v>743.69668992456104</v>
      </c>
      <c r="AC77" s="190">
        <f>'Pathways-natural gas'!AC24</f>
        <v>751.28475027698005</v>
      </c>
      <c r="AD77" s="190">
        <f>'Pathways-natural gas'!AD24</f>
        <v>758.87281062939996</v>
      </c>
      <c r="AE77" s="190">
        <f>'Pathways-natural gas'!AE24</f>
        <v>766.44445148648401</v>
      </c>
      <c r="AF77" s="190">
        <f>'Pathways-natural gas'!AF24</f>
        <v>774.03251183890302</v>
      </c>
      <c r="AG77" s="190">
        <f>'Pathways-natural gas'!AG24</f>
        <v>781.60415269598798</v>
      </c>
      <c r="AH77" s="190">
        <f>'Pathways-natural gas'!AH24</f>
        <v>789.19221304840698</v>
      </c>
      <c r="AI77" s="190">
        <f>'Pathways-natural gas'!AI24</f>
        <v>796.78027340082599</v>
      </c>
      <c r="AJ77" s="190">
        <f>'Pathways-natural gas'!AJ24</f>
        <v>804.35191425791095</v>
      </c>
      <c r="AK77" s="190">
        <f>'Pathways-natural gas'!AK24</f>
        <v>811.93997461032995</v>
      </c>
      <c r="AL77" s="190">
        <f>'Pathways-natural gas'!AL24</f>
        <v>819.51161546741503</v>
      </c>
      <c r="AM77" s="190">
        <f>'Pathways-natural gas'!AM24</f>
        <v>827.09967581983403</v>
      </c>
    </row>
    <row r="79" spans="3:39" x14ac:dyDescent="0.25">
      <c r="C79" s="191" t="s">
        <v>101</v>
      </c>
      <c r="D79" s="190" t="s">
        <v>1436</v>
      </c>
    </row>
    <row r="81" spans="3:39" x14ac:dyDescent="0.25">
      <c r="C81" s="191" t="s">
        <v>1437</v>
      </c>
      <c r="D81" s="190">
        <f>'Pathways-natural gas'!D29</f>
        <v>118.039389451769</v>
      </c>
      <c r="E81" s="190">
        <f>'Pathways-natural gas'!E29</f>
        <v>116.766801970846</v>
      </c>
      <c r="F81" s="190">
        <f>'Pathways-natural gas'!F29</f>
        <v>115.043029787493</v>
      </c>
      <c r="G81" s="190">
        <f>'Pathways-natural gas'!G29</f>
        <v>113.98985403846901</v>
      </c>
      <c r="H81" s="190">
        <f>'Pathways-natural gas'!H29</f>
        <v>112.408045495186</v>
      </c>
      <c r="I81" s="190">
        <f>'Pathways-natural gas'!I29</f>
        <v>111.00064144845901</v>
      </c>
      <c r="J81" s="190">
        <f>'Pathways-natural gas'!J29</f>
        <v>109.87092464372699</v>
      </c>
      <c r="K81" s="190">
        <f>'Pathways-natural gas'!K29</f>
        <v>108.512653923415</v>
      </c>
      <c r="L81" s="190">
        <f>'Pathways-natural gas'!L29</f>
        <v>107.119265054547</v>
      </c>
      <c r="M81" s="190">
        <f>'Pathways-natural gas'!M29</f>
        <v>105.506230193832</v>
      </c>
      <c r="N81" s="190">
        <f>'Pathways-natural gas'!N29</f>
        <v>106.744058422541</v>
      </c>
      <c r="O81" s="190">
        <f>'Pathways-natural gas'!O29</f>
        <v>107.427058085669</v>
      </c>
      <c r="P81" s="190">
        <f>'Pathways-natural gas'!P29</f>
        <v>108.103061838146</v>
      </c>
      <c r="Q81" s="190">
        <f>'Pathways-natural gas'!Q29</f>
        <v>108.77206967997201</v>
      </c>
      <c r="R81" s="190">
        <f>'Pathways-natural gas'!R29</f>
        <v>109.434081611145</v>
      </c>
      <c r="S81" s="190">
        <f>'Pathways-natural gas'!S29</f>
        <v>110.089097631667</v>
      </c>
      <c r="T81" s="190">
        <f>'Pathways-natural gas'!T29</f>
        <v>113.483226139772</v>
      </c>
      <c r="U81" s="190">
        <f>'Pathways-natural gas'!U29</f>
        <v>116.860935152541</v>
      </c>
      <c r="V81" s="190">
        <f>'Pathways-natural gas'!V29</f>
        <v>120.25506366064501</v>
      </c>
      <c r="W81" s="190">
        <f>'Pathways-natural gas'!W29</f>
        <v>123.632772673414</v>
      </c>
      <c r="X81" s="190">
        <f>'Pathways-natural gas'!X29</f>
        <v>127.026901181518</v>
      </c>
      <c r="Y81" s="190">
        <f>'Pathways-natural gas'!Y29</f>
        <v>130.40461019428699</v>
      </c>
      <c r="Z81" s="190">
        <f>'Pathways-natural gas'!Z29</f>
        <v>133.798738702392</v>
      </c>
      <c r="AA81" s="190">
        <f>'Pathways-natural gas'!AA29</f>
        <v>137.19286721049599</v>
      </c>
      <c r="AB81" s="190">
        <f>'Pathways-natural gas'!AB29</f>
        <v>140.57057622326499</v>
      </c>
      <c r="AC81" s="190">
        <f>'Pathways-natural gas'!AC29</f>
        <v>143.96470473136901</v>
      </c>
      <c r="AD81" s="190">
        <f>'Pathways-natural gas'!AD29</f>
        <v>147.34241374413801</v>
      </c>
      <c r="AE81" s="190">
        <f>'Pathways-natural gas'!AE29</f>
        <v>150.736542252243</v>
      </c>
      <c r="AF81" s="190">
        <f>'Pathways-natural gas'!AF29</f>
        <v>154.114251265012</v>
      </c>
      <c r="AG81" s="190">
        <f>'Pathways-natural gas'!AG29</f>
        <v>157.50837977311599</v>
      </c>
      <c r="AH81" s="190">
        <f>'Pathways-natural gas'!AH29</f>
        <v>160.90250828122001</v>
      </c>
      <c r="AI81" s="190">
        <f>'Pathways-natural gas'!AI29</f>
        <v>164.28021729398901</v>
      </c>
      <c r="AJ81" s="190">
        <f>'Pathways-natural gas'!AJ29</f>
        <v>167.674345802094</v>
      </c>
      <c r="AK81" s="190">
        <f>'Pathways-natural gas'!AK29</f>
        <v>171.052054814863</v>
      </c>
      <c r="AL81" s="190">
        <f>'Pathways-natural gas'!AL29</f>
        <v>174.44618332296699</v>
      </c>
      <c r="AM81" s="190">
        <f>'Pathways-natural gas'!AM29</f>
        <v>177.82389233573599</v>
      </c>
    </row>
    <row r="82" spans="3:39" x14ac:dyDescent="0.25">
      <c r="C82" s="191" t="s">
        <v>143</v>
      </c>
      <c r="D82" s="190">
        <f>'Pathways-natural gas'!D30</f>
        <v>101.264367678502</v>
      </c>
      <c r="E82" s="190">
        <f>'Pathways-natural gas'!E30</f>
        <v>100.900767182083</v>
      </c>
      <c r="F82" s="190">
        <f>'Pathways-natural gas'!F30</f>
        <v>100.30053067223</v>
      </c>
      <c r="G82" s="190">
        <f>'Pathways-natural gas'!G30</f>
        <v>100.18551925186399</v>
      </c>
      <c r="H82" s="190">
        <f>'Pathways-natural gas'!H30</f>
        <v>99.537257447646297</v>
      </c>
      <c r="I82" s="190">
        <f>'Pathways-natural gas'!I30</f>
        <v>98.354780244760704</v>
      </c>
      <c r="J82" s="190">
        <f>'Pathways-natural gas'!J30</f>
        <v>97.384073540299497</v>
      </c>
      <c r="K82" s="190">
        <f>'Pathways-natural gas'!K30</f>
        <v>96.237070596082404</v>
      </c>
      <c r="L82" s="190">
        <f>'Pathways-natural gas'!L30</f>
        <v>95.058589012922695</v>
      </c>
      <c r="M82" s="190">
        <f>'Pathways-natural gas'!M30</f>
        <v>93.708420904258602</v>
      </c>
      <c r="N82" s="190">
        <f>'Pathways-natural gas'!N30</f>
        <v>94.356468440525902</v>
      </c>
      <c r="O82" s="190">
        <f>'Pathways-natural gas'!O30</f>
        <v>94.738339542553504</v>
      </c>
      <c r="P82" s="190">
        <f>'Pathways-natural gas'!P30</f>
        <v>95.109844408849099</v>
      </c>
      <c r="Q82" s="190">
        <f>'Pathways-natural gas'!Q30</f>
        <v>95.470983039412701</v>
      </c>
      <c r="R82" s="190">
        <f>'Pathways-natural gas'!R30</f>
        <v>95.821755434244096</v>
      </c>
      <c r="S82" s="190">
        <f>'Pathways-natural gas'!S30</f>
        <v>96.162161593343598</v>
      </c>
      <c r="T82" s="190">
        <f>'Pathways-natural gas'!T30</f>
        <v>97.055385572255901</v>
      </c>
      <c r="U82" s="190">
        <f>'Pathways-natural gas'!U30</f>
        <v>97.948609551168303</v>
      </c>
      <c r="V82" s="190">
        <f>'Pathways-natural gas'!V30</f>
        <v>98.841833530080706</v>
      </c>
      <c r="W82" s="190">
        <f>'Pathways-natural gas'!W30</f>
        <v>99.735057508992995</v>
      </c>
      <c r="X82" s="190">
        <f>'Pathways-natural gas'!X30</f>
        <v>100.628281487905</v>
      </c>
      <c r="Y82" s="190">
        <f>'Pathways-natural gas'!Y30</f>
        <v>101.521505466817</v>
      </c>
      <c r="Z82" s="190">
        <f>'Pathways-natural gas'!Z30</f>
        <v>102.41472944573</v>
      </c>
      <c r="AA82" s="190">
        <f>'Pathways-natural gas'!AA30</f>
        <v>103.30795342464199</v>
      </c>
      <c r="AB82" s="190">
        <f>'Pathways-natural gas'!AB30</f>
        <v>104.201177403554</v>
      </c>
      <c r="AC82" s="190">
        <f>'Pathways-natural gas'!AC30</f>
        <v>105.094401382467</v>
      </c>
      <c r="AD82" s="190">
        <f>'Pathways-natural gas'!AD30</f>
        <v>105.987625361379</v>
      </c>
      <c r="AE82" s="190">
        <f>'Pathways-natural gas'!AE30</f>
        <v>106.880849340292</v>
      </c>
      <c r="AF82" s="190">
        <f>'Pathways-natural gas'!AF30</f>
        <v>107.77407331920401</v>
      </c>
      <c r="AG82" s="190">
        <f>'Pathways-natural gas'!AG30</f>
        <v>108.667297298116</v>
      </c>
      <c r="AH82" s="190">
        <f>'Pathways-natural gas'!AH30</f>
        <v>109.560521277029</v>
      </c>
      <c r="AI82" s="190">
        <f>'Pathways-natural gas'!AI30</f>
        <v>110.453745255941</v>
      </c>
      <c r="AJ82" s="190">
        <f>'Pathways-natural gas'!AJ30</f>
        <v>111.34696923485301</v>
      </c>
      <c r="AK82" s="190">
        <f>'Pathways-natural gas'!AK30</f>
        <v>112.24019321376601</v>
      </c>
      <c r="AL82" s="190">
        <f>'Pathways-natural gas'!AL30</f>
        <v>113.133417192678</v>
      </c>
      <c r="AM82" s="190">
        <f>'Pathways-natural gas'!AM30</f>
        <v>114.026641171591</v>
      </c>
    </row>
    <row r="84" spans="3:39" x14ac:dyDescent="0.25">
      <c r="C84" s="191" t="s">
        <v>144</v>
      </c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</row>
    <row r="85" spans="3:39" x14ac:dyDescent="0.25">
      <c r="C85" s="197" t="s">
        <v>145</v>
      </c>
      <c r="D85" s="190">
        <f>'Pathways-natural gas'!D39</f>
        <v>3338.27839787328</v>
      </c>
      <c r="E85" s="190">
        <f>'Pathways-natural gas'!E39</f>
        <v>3280.6866380474398</v>
      </c>
      <c r="F85" s="190">
        <f>'Pathways-natural gas'!F39</f>
        <v>3223.14369228121</v>
      </c>
      <c r="G85" s="190">
        <f>'Pathways-natural gas'!G39</f>
        <v>3165.6495605745999</v>
      </c>
      <c r="H85" s="190">
        <f>'Pathways-natural gas'!H39</f>
        <v>3108.2042429275998</v>
      </c>
      <c r="I85" s="190">
        <f>'Pathways-natural gas'!I39</f>
        <v>3050.80773934022</v>
      </c>
      <c r="J85" s="190">
        <f>'Pathways-natural gas'!J39</f>
        <v>2993.4600498124601</v>
      </c>
      <c r="K85" s="190">
        <f>'Pathways-natural gas'!K39</f>
        <v>2936.16117434432</v>
      </c>
      <c r="L85" s="190">
        <f>'Pathways-natural gas'!L39</f>
        <v>2878.9111129357998</v>
      </c>
      <c r="M85" s="190">
        <f>'Pathways-natural gas'!M39</f>
        <v>2821.7098655868899</v>
      </c>
      <c r="N85" s="190">
        <f>'Pathways-natural gas'!N39</f>
        <v>2821.7098655868899</v>
      </c>
      <c r="O85" s="190">
        <f>'Pathways-natural gas'!O39</f>
        <v>2821.7098655868899</v>
      </c>
      <c r="P85" s="190">
        <f>'Pathways-natural gas'!P39</f>
        <v>2821.7098655868899</v>
      </c>
      <c r="Q85" s="190">
        <f>'Pathways-natural gas'!Q39</f>
        <v>2821.7098655868899</v>
      </c>
      <c r="R85" s="190">
        <f>'Pathways-natural gas'!R39</f>
        <v>2821.7098655868899</v>
      </c>
      <c r="S85" s="190">
        <f>'Pathways-natural gas'!S39</f>
        <v>2821.7098655868899</v>
      </c>
      <c r="T85" s="190">
        <f>'Pathways-natural gas'!T39</f>
        <v>2842.5761980734601</v>
      </c>
      <c r="U85" s="190">
        <f>'Pathways-natural gas'!U39</f>
        <v>2863.4425305600198</v>
      </c>
      <c r="V85" s="190">
        <f>'Pathways-natural gas'!V39</f>
        <v>2884.30886304659</v>
      </c>
      <c r="W85" s="190">
        <f>'Pathways-natural gas'!W39</f>
        <v>2905.1751955331601</v>
      </c>
      <c r="X85" s="190">
        <f>'Pathways-natural gas'!X39</f>
        <v>2926.0415280197199</v>
      </c>
      <c r="Y85" s="190">
        <f>'Pathways-natural gas'!Y39</f>
        <v>2946.90786050629</v>
      </c>
      <c r="Z85" s="190">
        <f>'Pathways-natural gas'!Z39</f>
        <v>2967.7741929928602</v>
      </c>
      <c r="AA85" s="190">
        <f>'Pathways-natural gas'!AA39</f>
        <v>2988.6405254794199</v>
      </c>
      <c r="AB85" s="190">
        <f>'Pathways-natural gas'!AB39</f>
        <v>3009.5068579659901</v>
      </c>
      <c r="AC85" s="190">
        <f>'Pathways-natural gas'!AC39</f>
        <v>3030.3731904525598</v>
      </c>
      <c r="AD85" s="190">
        <f>'Pathways-natural gas'!AD39</f>
        <v>3051.23952293913</v>
      </c>
      <c r="AE85" s="190">
        <f>'Pathways-natural gas'!AE39</f>
        <v>3072.1058554256902</v>
      </c>
      <c r="AF85" s="190">
        <f>'Pathways-natural gas'!AF39</f>
        <v>3092.9721879122599</v>
      </c>
      <c r="AG85" s="190">
        <f>'Pathways-natural gas'!AG39</f>
        <v>3113.83852039883</v>
      </c>
      <c r="AH85" s="190">
        <f>'Pathways-natural gas'!AH39</f>
        <v>3134.7048528853902</v>
      </c>
      <c r="AI85" s="190">
        <f>'Pathways-natural gas'!AI39</f>
        <v>3155.5711853719599</v>
      </c>
      <c r="AJ85" s="190">
        <f>'Pathways-natural gas'!AJ39</f>
        <v>3176.4375178585301</v>
      </c>
      <c r="AK85" s="190">
        <f>'Pathways-natural gas'!AK39</f>
        <v>3197.3038503450998</v>
      </c>
      <c r="AL85" s="190">
        <f>'Pathways-natural gas'!AL39</f>
        <v>3218.17018283166</v>
      </c>
      <c r="AM85" s="190">
        <f>'Pathways-natural gas'!AM39</f>
        <v>3239.0365153182302</v>
      </c>
    </row>
    <row r="86" spans="3:39" x14ac:dyDescent="0.25">
      <c r="C86" s="197" t="s">
        <v>146</v>
      </c>
      <c r="D86" s="190">
        <v>943.02180493794629</v>
      </c>
      <c r="E86" s="190">
        <v>938.83947450880839</v>
      </c>
      <c r="F86" s="190">
        <v>934.65714407966925</v>
      </c>
      <c r="G86" s="190">
        <v>930.47481365053125</v>
      </c>
      <c r="H86" s="190">
        <v>926.29248322139313</v>
      </c>
      <c r="I86" s="190">
        <v>922.11015279225512</v>
      </c>
      <c r="J86" s="190">
        <v>917.927822363117</v>
      </c>
      <c r="K86" s="190">
        <v>913.74549193397911</v>
      </c>
      <c r="L86" s="190">
        <v>909.56316150484099</v>
      </c>
      <c r="M86" s="190">
        <v>905.38083107570299</v>
      </c>
      <c r="N86" s="190">
        <v>901.19850064656487</v>
      </c>
      <c r="O86" s="190">
        <v>897.01617021742697</v>
      </c>
      <c r="P86" s="190">
        <v>892.83383978828886</v>
      </c>
      <c r="Q86" s="190">
        <v>888.65150935915074</v>
      </c>
      <c r="R86" s="190">
        <v>884.46917893001171</v>
      </c>
      <c r="S86" s="190">
        <v>880.2868485008737</v>
      </c>
      <c r="T86" s="190">
        <v>890.24841354288344</v>
      </c>
      <c r="U86" s="190">
        <v>900.20997858489329</v>
      </c>
      <c r="V86" s="190">
        <v>910.17154362690314</v>
      </c>
      <c r="W86" s="190">
        <v>920.13310866891288</v>
      </c>
      <c r="X86" s="190">
        <v>930.09467371092273</v>
      </c>
      <c r="Y86" s="190">
        <v>940.05623875293259</v>
      </c>
      <c r="Z86" s="190">
        <v>950.01780379494232</v>
      </c>
      <c r="AA86" s="190">
        <v>959.97936883695218</v>
      </c>
      <c r="AB86" s="190">
        <v>969.94093387896203</v>
      </c>
      <c r="AC86" s="190">
        <v>979.90249892097177</v>
      </c>
      <c r="AD86" s="190">
        <v>989.86406396298162</v>
      </c>
      <c r="AE86" s="190">
        <v>999.82562900499147</v>
      </c>
      <c r="AF86" s="190">
        <v>1009.7871940470012</v>
      </c>
      <c r="AG86" s="190">
        <v>1019.7487590890111</v>
      </c>
      <c r="AH86" s="190">
        <v>1029.7103241310208</v>
      </c>
      <c r="AI86" s="190">
        <v>1039.6718891730306</v>
      </c>
      <c r="AJ86" s="190">
        <v>1049.6334542150405</v>
      </c>
      <c r="AK86" s="190">
        <v>1059.5950192570504</v>
      </c>
      <c r="AL86" s="190">
        <v>1069.5565842990611</v>
      </c>
      <c r="AM86" s="190">
        <v>1079.5181493410603</v>
      </c>
    </row>
    <row r="87" spans="3:39" x14ac:dyDescent="0.25">
      <c r="C87" s="198" t="s">
        <v>584</v>
      </c>
      <c r="D87" s="190">
        <f t="shared" ref="D87:AM87" si="2">SUM(D85,D86)</f>
        <v>4281.300202811226</v>
      </c>
      <c r="E87" s="190">
        <f t="shared" si="2"/>
        <v>4219.5261125562483</v>
      </c>
      <c r="F87" s="190">
        <f t="shared" si="2"/>
        <v>4157.8008363608787</v>
      </c>
      <c r="G87" s="190">
        <f t="shared" si="2"/>
        <v>4096.1243742251309</v>
      </c>
      <c r="H87" s="190">
        <f t="shared" si="2"/>
        <v>4034.4967261489928</v>
      </c>
      <c r="I87" s="190">
        <f t="shared" si="2"/>
        <v>3972.9178921324751</v>
      </c>
      <c r="J87" s="190">
        <f t="shared" si="2"/>
        <v>3911.3878721755773</v>
      </c>
      <c r="K87" s="190">
        <f t="shared" si="2"/>
        <v>3849.9066662782989</v>
      </c>
      <c r="L87" s="190">
        <f t="shared" si="2"/>
        <v>3788.4742744406408</v>
      </c>
      <c r="M87" s="190">
        <f t="shared" si="2"/>
        <v>3727.090696662593</v>
      </c>
      <c r="N87" s="190">
        <f t="shared" si="2"/>
        <v>3722.9083662334547</v>
      </c>
      <c r="O87" s="190">
        <f t="shared" si="2"/>
        <v>3718.7260358043168</v>
      </c>
      <c r="P87" s="190">
        <f t="shared" si="2"/>
        <v>3714.5437053751789</v>
      </c>
      <c r="Q87" s="190">
        <f t="shared" si="2"/>
        <v>3710.3613749460405</v>
      </c>
      <c r="R87" s="190">
        <f t="shared" si="2"/>
        <v>3706.1790445169017</v>
      </c>
      <c r="S87" s="190">
        <f t="shared" si="2"/>
        <v>3701.9967140877634</v>
      </c>
      <c r="T87" s="190">
        <f t="shared" si="2"/>
        <v>3732.8246116163436</v>
      </c>
      <c r="U87" s="190">
        <f t="shared" si="2"/>
        <v>3763.652509144913</v>
      </c>
      <c r="V87" s="190">
        <f t="shared" si="2"/>
        <v>3794.4804066734932</v>
      </c>
      <c r="W87" s="190">
        <f t="shared" si="2"/>
        <v>3825.308304202073</v>
      </c>
      <c r="X87" s="190">
        <f t="shared" si="2"/>
        <v>3856.1362017306428</v>
      </c>
      <c r="Y87" s="190">
        <f t="shared" si="2"/>
        <v>3886.9640992592226</v>
      </c>
      <c r="Z87" s="190">
        <f t="shared" si="2"/>
        <v>3917.7919967878024</v>
      </c>
      <c r="AA87" s="190">
        <f t="shared" si="2"/>
        <v>3948.6198943163722</v>
      </c>
      <c r="AB87" s="190">
        <f t="shared" si="2"/>
        <v>3979.447791844952</v>
      </c>
      <c r="AC87" s="190">
        <f t="shared" si="2"/>
        <v>4010.2756893735313</v>
      </c>
      <c r="AD87" s="190">
        <f t="shared" si="2"/>
        <v>4041.1035869021116</v>
      </c>
      <c r="AE87" s="190">
        <f t="shared" si="2"/>
        <v>4071.9314844306818</v>
      </c>
      <c r="AF87" s="190">
        <f t="shared" si="2"/>
        <v>4102.7593819592612</v>
      </c>
      <c r="AG87" s="190">
        <f t="shared" si="2"/>
        <v>4133.5872794878414</v>
      </c>
      <c r="AH87" s="190">
        <f t="shared" si="2"/>
        <v>4164.4151770164108</v>
      </c>
      <c r="AI87" s="190">
        <f t="shared" si="2"/>
        <v>4195.243074544991</v>
      </c>
      <c r="AJ87" s="190">
        <f t="shared" si="2"/>
        <v>4226.0709720735704</v>
      </c>
      <c r="AK87" s="190">
        <f t="shared" si="2"/>
        <v>4256.8988696021497</v>
      </c>
      <c r="AL87" s="190">
        <f t="shared" si="2"/>
        <v>4287.7267671307209</v>
      </c>
      <c r="AM87" s="190">
        <f t="shared" si="2"/>
        <v>4318.5546646592902</v>
      </c>
    </row>
    <row r="88" spans="3:39" x14ac:dyDescent="0.25">
      <c r="C88" s="198" t="s">
        <v>585</v>
      </c>
      <c r="D88" s="190">
        <v>428130020281122.63</v>
      </c>
      <c r="E88" s="190">
        <v>421952611255624.81</v>
      </c>
      <c r="F88" s="190">
        <v>415780083636087.88</v>
      </c>
      <c r="G88" s="190">
        <v>409612437422513.06</v>
      </c>
      <c r="H88" s="190">
        <v>403449672614899.31</v>
      </c>
      <c r="I88" s="190">
        <v>397291789213247.5</v>
      </c>
      <c r="J88" s="190">
        <v>391138787217557.75</v>
      </c>
      <c r="K88" s="190">
        <v>384990666627829.88</v>
      </c>
      <c r="L88" s="190">
        <v>378847427444064.06</v>
      </c>
      <c r="M88" s="190">
        <v>372709069666259.31</v>
      </c>
      <c r="N88" s="190">
        <v>372290836623345.44</v>
      </c>
      <c r="O88" s="190">
        <v>371872603580431.69</v>
      </c>
      <c r="P88" s="190">
        <v>371454370537517.88</v>
      </c>
      <c r="Q88" s="190">
        <v>371036137494604.06</v>
      </c>
      <c r="R88" s="190">
        <v>370617904451690.19</v>
      </c>
      <c r="S88" s="190">
        <v>370199671408776.31</v>
      </c>
      <c r="T88" s="190">
        <v>373282461161634.38</v>
      </c>
      <c r="U88" s="190">
        <v>376365250914491.31</v>
      </c>
      <c r="V88" s="190">
        <v>379448040667349.31</v>
      </c>
      <c r="W88" s="190">
        <v>382530830420207.31</v>
      </c>
      <c r="X88" s="190">
        <v>385613620173064.31</v>
      </c>
      <c r="Y88" s="190">
        <v>388696409925922.25</v>
      </c>
      <c r="Z88" s="190">
        <v>391779199678780.25</v>
      </c>
      <c r="AA88" s="190">
        <v>394861989431637.25</v>
      </c>
      <c r="AB88" s="190">
        <v>397944779184495.19</v>
      </c>
      <c r="AC88" s="190">
        <v>401027568937353.13</v>
      </c>
      <c r="AD88" s="190">
        <v>404110358690211.19</v>
      </c>
      <c r="AE88" s="190">
        <v>407193148443068.19</v>
      </c>
      <c r="AF88" s="190">
        <v>410275938195926.13</v>
      </c>
      <c r="AG88" s="190">
        <v>413358727948784.13</v>
      </c>
      <c r="AH88" s="190">
        <v>416441517701641.06</v>
      </c>
      <c r="AI88" s="190">
        <v>419524307454499.13</v>
      </c>
      <c r="AJ88" s="190">
        <v>422607097207357.06</v>
      </c>
      <c r="AK88" s="190">
        <v>425689886960215</v>
      </c>
      <c r="AL88" s="190">
        <v>428772676713072.06</v>
      </c>
      <c r="AM88" s="190">
        <v>431855466465929</v>
      </c>
    </row>
    <row r="90" spans="3:39" x14ac:dyDescent="0.25">
      <c r="C90" s="191" t="s">
        <v>147</v>
      </c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</row>
    <row r="91" spans="3:39" x14ac:dyDescent="0.25">
      <c r="C91" s="197" t="s">
        <v>87</v>
      </c>
      <c r="D91" s="190">
        <f>'Pathways-natural gas'!D14</f>
        <v>69.091217013623606</v>
      </c>
      <c r="E91" s="190">
        <f>'Pathways-natural gas'!E14</f>
        <v>66.229821785358197</v>
      </c>
      <c r="F91" s="190">
        <f>'Pathways-natural gas'!F14</f>
        <v>62.926385688146603</v>
      </c>
      <c r="G91" s="190">
        <f>'Pathways-natural gas'!G14</f>
        <v>65.066278311826196</v>
      </c>
      <c r="H91" s="190">
        <f>'Pathways-natural gas'!H14</f>
        <v>63.264286270723197</v>
      </c>
      <c r="I91" s="190">
        <f>'Pathways-natural gas'!I14</f>
        <v>72.879695997072304</v>
      </c>
      <c r="J91" s="190">
        <f>'Pathways-natural gas'!J14</f>
        <v>60.439681748451797</v>
      </c>
      <c r="K91" s="190">
        <f>'Pathways-natural gas'!K14</f>
        <v>58.5010764722836</v>
      </c>
      <c r="L91" s="190">
        <f>'Pathways-natural gas'!L14</f>
        <v>56.689934624453002</v>
      </c>
      <c r="M91" s="190">
        <f>'Pathways-natural gas'!M14</f>
        <v>53.711340488648801</v>
      </c>
      <c r="N91" s="190">
        <f>'Pathways-natural gas'!N14</f>
        <v>54.279651797890899</v>
      </c>
      <c r="O91" s="190">
        <f>'Pathways-natural gas'!O14</f>
        <v>52.7314059090548</v>
      </c>
      <c r="P91" s="190">
        <f>'Pathways-natural gas'!P14</f>
        <v>51.197248764568201</v>
      </c>
      <c r="Q91" s="190">
        <f>'Pathways-natural gas'!Q14</f>
        <v>49.677180364431202</v>
      </c>
      <c r="R91" s="190">
        <f>'Pathways-natural gas'!R14</f>
        <v>48.171200708643703</v>
      </c>
      <c r="S91" s="190">
        <f>'Pathways-natural gas'!S14</f>
        <v>46.679309797205697</v>
      </c>
      <c r="T91" s="190">
        <f>'Pathways-natural gas'!T14</f>
        <v>45.465329659086798</v>
      </c>
      <c r="U91" s="190">
        <f>'Pathways-natural gas'!U14</f>
        <v>44.251349520967999</v>
      </c>
      <c r="V91" s="190">
        <f>'Pathways-natural gas'!V14</f>
        <v>43.0373693828491</v>
      </c>
      <c r="W91" s="190">
        <f>'Pathways-natural gas'!W14</f>
        <v>41.823389244730301</v>
      </c>
      <c r="X91" s="190">
        <f>'Pathways-natural gas'!X14</f>
        <v>40.609409106611402</v>
      </c>
      <c r="Y91" s="190">
        <f>'Pathways-natural gas'!Y14</f>
        <v>39.395428968492503</v>
      </c>
      <c r="Z91" s="190">
        <f>'Pathways-natural gas'!Z14</f>
        <v>38.181448830373697</v>
      </c>
      <c r="AA91" s="190">
        <f>'Pathways-natural gas'!AA14</f>
        <v>36.967468692254798</v>
      </c>
      <c r="AB91" s="190">
        <f>'Pathways-natural gas'!AB14</f>
        <v>35.753488554135899</v>
      </c>
      <c r="AC91" s="190">
        <f>'Pathways-natural gas'!AC14</f>
        <v>34.5395084160171</v>
      </c>
      <c r="AD91" s="190">
        <f>'Pathways-natural gas'!AD14</f>
        <v>33.325528277898201</v>
      </c>
      <c r="AE91" s="190">
        <f>'Pathways-natural gas'!AE14</f>
        <v>32.111548139779302</v>
      </c>
      <c r="AF91" s="190">
        <f>'Pathways-natural gas'!AF14</f>
        <v>30.897568001660499</v>
      </c>
      <c r="AG91" s="190">
        <f>'Pathways-natural gas'!AG14</f>
        <v>29.6835878635416</v>
      </c>
      <c r="AH91" s="190">
        <f>'Pathways-natural gas'!AH14</f>
        <v>28.469607725422801</v>
      </c>
      <c r="AI91" s="190">
        <f>'Pathways-natural gas'!AI14</f>
        <v>27.255627587303898</v>
      </c>
      <c r="AJ91" s="190">
        <f>'Pathways-natural gas'!AJ14</f>
        <v>26.041647449185</v>
      </c>
      <c r="AK91" s="190">
        <f>'Pathways-natural gas'!AK14</f>
        <v>24.8276673110662</v>
      </c>
      <c r="AL91" s="190">
        <f>'Pathways-natural gas'!AL14</f>
        <v>23.613687172947301</v>
      </c>
      <c r="AM91" s="190">
        <f>'Pathways-natural gas'!AM14</f>
        <v>22.399707034828399</v>
      </c>
    </row>
    <row r="92" spans="3:39" x14ac:dyDescent="0.25">
      <c r="C92" s="197" t="s">
        <v>148</v>
      </c>
      <c r="D92" s="190">
        <f>'Pathways-natural gas'!D15</f>
        <v>424.919322423506</v>
      </c>
      <c r="E92" s="190">
        <f>'Pathways-natural gas'!E15</f>
        <v>421.78528335343299</v>
      </c>
      <c r="F92" s="190">
        <f>'Pathways-natural gas'!F15</f>
        <v>417.74231147943902</v>
      </c>
      <c r="G92" s="190">
        <f>'Pathways-natural gas'!G15</f>
        <v>416.16694565611499</v>
      </c>
      <c r="H92" s="190">
        <f>'Pathways-natural gas'!H15</f>
        <v>412.277392714602</v>
      </c>
      <c r="I92" s="190">
        <f>'Pathways-natural gas'!I15</f>
        <v>405.98031857853198</v>
      </c>
      <c r="J92" s="190">
        <f>'Pathways-natural gas'!J15</f>
        <v>400.38510276977098</v>
      </c>
      <c r="K92" s="190">
        <f>'Pathways-natural gas'!K15</f>
        <v>394.05994412450002</v>
      </c>
      <c r="L92" s="190">
        <f>'Pathways-natural gas'!L15</f>
        <v>387.70481332558398</v>
      </c>
      <c r="M92" s="190">
        <f>'Pathways-natural gas'!M15</f>
        <v>380.81734377606</v>
      </c>
      <c r="N92" s="190">
        <f>'Pathways-natural gas'!N15</f>
        <v>381.14086335232503</v>
      </c>
      <c r="O92" s="190">
        <f>'Pathways-natural gas'!O15</f>
        <v>379.438435516536</v>
      </c>
      <c r="P92" s="190">
        <f>'Pathways-natural gas'!P15</f>
        <v>377.73093929420401</v>
      </c>
      <c r="Q92" s="190">
        <f>'Pathways-natural gas'!Q15</f>
        <v>376.01837468532602</v>
      </c>
      <c r="R92" s="190">
        <f>'Pathways-natural gas'!R15</f>
        <v>374.30074168990399</v>
      </c>
      <c r="S92" s="190">
        <f>'Pathways-natural gas'!S15</f>
        <v>372.57804030793699</v>
      </c>
      <c r="T92" s="190">
        <f>'Pathways-natural gas'!T15</f>
        <v>373.01476628187299</v>
      </c>
      <c r="U92" s="190">
        <f>'Pathways-natural gas'!U15</f>
        <v>373.451492255809</v>
      </c>
      <c r="V92" s="190">
        <f>'Pathways-natural gas'!V15</f>
        <v>373.88821822974597</v>
      </c>
      <c r="W92" s="190">
        <f>'Pathways-natural gas'!W15</f>
        <v>374.32494420368198</v>
      </c>
      <c r="X92" s="190">
        <f>'Pathways-natural gas'!X15</f>
        <v>374.76167017761799</v>
      </c>
      <c r="Y92" s="190">
        <f>'Pathways-natural gas'!Y15</f>
        <v>375.19839615155399</v>
      </c>
      <c r="Z92" s="190">
        <f>'Pathways-natural gas'!Z15</f>
        <v>375.63512212549102</v>
      </c>
      <c r="AA92" s="190">
        <f>'Pathways-natural gas'!AA15</f>
        <v>376.07184809942697</v>
      </c>
      <c r="AB92" s="190">
        <f>'Pathways-natural gas'!AB15</f>
        <v>376.50857407336298</v>
      </c>
      <c r="AC92" s="190">
        <f>'Pathways-natural gas'!AC15</f>
        <v>376.94530004730001</v>
      </c>
      <c r="AD92" s="190">
        <f>'Pathways-natural gas'!AD15</f>
        <v>377.38202602123602</v>
      </c>
      <c r="AE92" s="190">
        <f>'Pathways-natural gas'!AE15</f>
        <v>377.81875199517202</v>
      </c>
      <c r="AF92" s="190">
        <f>'Pathways-natural gas'!AF15</f>
        <v>378.25547796910899</v>
      </c>
      <c r="AG92" s="190">
        <f>'Pathways-natural gas'!AG15</f>
        <v>378.692203943045</v>
      </c>
      <c r="AH92" s="190">
        <f>'Pathways-natural gas'!AH15</f>
        <v>379.12892991698101</v>
      </c>
      <c r="AI92" s="190">
        <f>'Pathways-natural gas'!AI15</f>
        <v>379.56565589091701</v>
      </c>
      <c r="AJ92" s="190">
        <f>'Pathways-natural gas'!AJ15</f>
        <v>380.00238186485399</v>
      </c>
      <c r="AK92" s="190">
        <f>'Pathways-natural gas'!AK15</f>
        <v>380.43910783878999</v>
      </c>
      <c r="AL92" s="190">
        <f>'Pathways-natural gas'!AL15</f>
        <v>380.875833812726</v>
      </c>
      <c r="AM92" s="190">
        <f>'Pathways-natural gas'!AM15</f>
        <v>381.31255978666297</v>
      </c>
    </row>
    <row r="93" spans="3:39" x14ac:dyDescent="0.25">
      <c r="C93" s="197" t="s">
        <v>149</v>
      </c>
      <c r="D93" s="190">
        <f>'Pathways-natural gas'!D16</f>
        <v>290.96129099731598</v>
      </c>
      <c r="E93" s="190">
        <f>'Pathways-natural gas'!E16</f>
        <v>288.37195022962698</v>
      </c>
      <c r="F93" s="190">
        <f>'Pathways-natural gas'!F16</f>
        <v>285.34465942822197</v>
      </c>
      <c r="G93" s="190">
        <f>'Pathways-natural gas'!G16</f>
        <v>284.17281047880101</v>
      </c>
      <c r="H93" s="190">
        <f>'Pathways-natural gas'!H16</f>
        <v>281.40927990133201</v>
      </c>
      <c r="I93" s="190">
        <f>'Pathways-natural gas'!I16</f>
        <v>277.85257016542897</v>
      </c>
      <c r="J93" s="190">
        <f>'Pathways-natural gas'!J16</f>
        <v>274.77177170243198</v>
      </c>
      <c r="K93" s="190">
        <f>'Pathways-natural gas'!K16</f>
        <v>271.13197812881901</v>
      </c>
      <c r="L93" s="190">
        <f>'Pathways-natural gas'!L16</f>
        <v>267.43177594828001</v>
      </c>
      <c r="M93" s="190">
        <f>'Pathways-natural gas'!M16</f>
        <v>263.34646199672301</v>
      </c>
      <c r="N93" s="190">
        <f>'Pathways-natural gas'!N16</f>
        <v>264.02508770972202</v>
      </c>
      <c r="O93" s="190">
        <f>'Pathways-natural gas'!O16</f>
        <v>263.48417443366998</v>
      </c>
      <c r="P93" s="190">
        <f>'Pathways-natural gas'!P16</f>
        <v>262.94126498366501</v>
      </c>
      <c r="Q93" s="190">
        <f>'Pathways-natural gas'!Q16</f>
        <v>262.39635935970801</v>
      </c>
      <c r="R93" s="190">
        <f>'Pathways-natural gas'!R16</f>
        <v>261.84945756179798</v>
      </c>
      <c r="S93" s="190">
        <f>'Pathways-natural gas'!S16</f>
        <v>261.30055958993501</v>
      </c>
      <c r="T93" s="190">
        <f>'Pathways-natural gas'!T16</f>
        <v>264.69078433119699</v>
      </c>
      <c r="U93" s="190">
        <f>'Pathways-natural gas'!U16</f>
        <v>268.08100907245898</v>
      </c>
      <c r="V93" s="190">
        <f>'Pathways-natural gas'!V16</f>
        <v>271.47123381372103</v>
      </c>
      <c r="W93" s="190">
        <f>'Pathways-natural gas'!W16</f>
        <v>274.86145855498302</v>
      </c>
      <c r="X93" s="190">
        <f>'Pathways-natural gas'!X16</f>
        <v>278.25168329624501</v>
      </c>
      <c r="Y93" s="190">
        <f>'Pathways-natural gas'!Y16</f>
        <v>281.64190803750699</v>
      </c>
      <c r="Z93" s="190">
        <f>'Pathways-natural gas'!Z16</f>
        <v>285.01571328343402</v>
      </c>
      <c r="AA93" s="190">
        <f>'Pathways-natural gas'!AA16</f>
        <v>288.40593802469698</v>
      </c>
      <c r="AB93" s="190">
        <f>'Pathways-natural gas'!AB16</f>
        <v>291.79616276595902</v>
      </c>
      <c r="AC93" s="190">
        <f>'Pathways-natural gas'!AC16</f>
        <v>295.18638750722101</v>
      </c>
      <c r="AD93" s="190">
        <f>'Pathways-natural gas'!AD16</f>
        <v>298.576612248483</v>
      </c>
      <c r="AE93" s="190">
        <f>'Pathways-natural gas'!AE16</f>
        <v>301.96683698974499</v>
      </c>
      <c r="AF93" s="190">
        <f>'Pathways-natural gas'!AF16</f>
        <v>305.35706173100698</v>
      </c>
      <c r="AG93" s="190">
        <f>'Pathways-natural gas'!AG16</f>
        <v>308.74728647226902</v>
      </c>
      <c r="AH93" s="190">
        <f>'Pathways-natural gas'!AH16</f>
        <v>312.13751121353101</v>
      </c>
      <c r="AI93" s="190">
        <f>'Pathways-natural gas'!AI16</f>
        <v>315.527735954793</v>
      </c>
      <c r="AJ93" s="190">
        <f>'Pathways-natural gas'!AJ16</f>
        <v>318.91796069605499</v>
      </c>
      <c r="AK93" s="190">
        <f>'Pathways-natural gas'!AK16</f>
        <v>322.30818543731698</v>
      </c>
      <c r="AL93" s="190">
        <f>'Pathways-natural gas'!AL16</f>
        <v>325.69841017857902</v>
      </c>
      <c r="AM93" s="190">
        <f>'Pathways-natural gas'!AM16</f>
        <v>329.072215424506</v>
      </c>
    </row>
    <row r="94" spans="3:39" x14ac:dyDescent="0.25">
      <c r="C94" s="197" t="s">
        <v>150</v>
      </c>
      <c r="D94" s="190">
        <v>31.174363799999998</v>
      </c>
      <c r="E94" s="190">
        <v>30.636423761336701</v>
      </c>
      <c r="F94" s="190">
        <v>30.122802133352099</v>
      </c>
      <c r="G94" s="190">
        <v>29.7502790080372</v>
      </c>
      <c r="H94" s="190">
        <v>29.244209698740399</v>
      </c>
      <c r="I94" s="190">
        <v>28.7616881553582</v>
      </c>
      <c r="J94" s="190">
        <v>28.311791004173799</v>
      </c>
      <c r="K94" s="190">
        <v>27.808667126913001</v>
      </c>
      <c r="L94" s="190">
        <v>27.300628105095001</v>
      </c>
      <c r="M94" s="190">
        <v>26.741366033587301</v>
      </c>
      <c r="N94" s="190">
        <v>26.4896969082879</v>
      </c>
      <c r="O94" s="190">
        <v>26.225242316350698</v>
      </c>
      <c r="P94" s="190">
        <v>25.9607877244135</v>
      </c>
      <c r="Q94" s="190">
        <v>25.696333132476301</v>
      </c>
      <c r="R94" s="190">
        <v>25.431878540539099</v>
      </c>
      <c r="S94" s="190">
        <v>25.1674239486019</v>
      </c>
      <c r="T94" s="190">
        <v>24.902969356664599</v>
      </c>
      <c r="U94" s="190">
        <v>24.6385147647274</v>
      </c>
      <c r="V94" s="190">
        <v>24.374060172790202</v>
      </c>
      <c r="W94" s="190">
        <v>24.109605580853</v>
      </c>
      <c r="X94" s="190">
        <v>23.845150988915801</v>
      </c>
      <c r="Y94" s="190">
        <v>23.580696396978599</v>
      </c>
      <c r="Z94" s="190">
        <v>23.3162418050414</v>
      </c>
      <c r="AA94" s="190">
        <v>23.051787213104198</v>
      </c>
      <c r="AB94" s="190">
        <v>22.787332621167</v>
      </c>
      <c r="AC94" s="190">
        <v>22.522878029229801</v>
      </c>
      <c r="AD94" s="190">
        <v>22.2584234372925</v>
      </c>
      <c r="AE94" s="190">
        <v>21.993968845355301</v>
      </c>
      <c r="AF94" s="190">
        <v>21.729514253418099</v>
      </c>
      <c r="AG94" s="190">
        <v>21.4650596614809</v>
      </c>
      <c r="AH94" s="190">
        <v>21.200605069543698</v>
      </c>
      <c r="AI94" s="190">
        <v>20.9361504776065</v>
      </c>
      <c r="AJ94" s="190">
        <v>20.671695885669301</v>
      </c>
      <c r="AK94" s="190">
        <v>20.407241293732099</v>
      </c>
      <c r="AL94" s="190">
        <v>20.1427867017949</v>
      </c>
      <c r="AM94" s="190">
        <v>19.878332109857698</v>
      </c>
    </row>
    <row r="95" spans="3:39" x14ac:dyDescent="0.25">
      <c r="C95" s="197" t="s">
        <v>151</v>
      </c>
      <c r="D95" s="190">
        <v>5.9408316000000001</v>
      </c>
      <c r="E95" s="190">
        <v>5.8355092878736601</v>
      </c>
      <c r="F95" s="190">
        <v>5.7409590205113803</v>
      </c>
      <c r="G95" s="190">
        <v>5.6667198110547199</v>
      </c>
      <c r="H95" s="190">
        <v>5.5735567042677303</v>
      </c>
      <c r="I95" s="190">
        <v>5.4811642422447999</v>
      </c>
      <c r="J95" s="190">
        <v>5.3990814381274799</v>
      </c>
      <c r="K95" s="190">
        <v>5.3081532011562498</v>
      </c>
      <c r="L95" s="190">
        <v>5.2086107247603204</v>
      </c>
      <c r="M95" s="190">
        <v>5.1099930220812402</v>
      </c>
      <c r="N95" s="190">
        <v>5.0727617432318404</v>
      </c>
      <c r="O95" s="190">
        <v>5.0267340633355904</v>
      </c>
      <c r="P95" s="190">
        <v>4.9807063834393501</v>
      </c>
      <c r="Q95" s="190">
        <v>4.9346787035431001</v>
      </c>
      <c r="R95" s="190">
        <v>4.8886510236468501</v>
      </c>
      <c r="S95" s="190">
        <v>4.8426233437506099</v>
      </c>
      <c r="T95" s="190">
        <v>4.7965956638543599</v>
      </c>
      <c r="U95" s="190">
        <v>4.7505679839581196</v>
      </c>
      <c r="V95" s="190">
        <v>4.7045403040618696</v>
      </c>
      <c r="W95" s="190">
        <v>4.6585126241656196</v>
      </c>
      <c r="X95" s="190">
        <v>4.6124849442693803</v>
      </c>
      <c r="Y95" s="190">
        <v>4.5664572643731303</v>
      </c>
      <c r="Z95" s="190">
        <v>4.52042958447689</v>
      </c>
      <c r="AA95" s="190">
        <v>4.47440190458064</v>
      </c>
      <c r="AB95" s="190">
        <v>4.42837422468439</v>
      </c>
      <c r="AC95" s="190">
        <v>4.3823465447881498</v>
      </c>
      <c r="AD95" s="190">
        <v>4.3363188648918998</v>
      </c>
      <c r="AE95" s="190">
        <v>4.2902911849956498</v>
      </c>
      <c r="AF95" s="190">
        <v>4.2442635050994104</v>
      </c>
      <c r="AG95" s="190">
        <v>4.1982358252031604</v>
      </c>
      <c r="AH95" s="190">
        <v>4.1522081453069202</v>
      </c>
      <c r="AI95" s="190">
        <v>4.1061804654106702</v>
      </c>
      <c r="AJ95" s="190">
        <v>4.0601527855144202</v>
      </c>
      <c r="AK95" s="190">
        <v>4.0141251056181799</v>
      </c>
      <c r="AL95" s="190">
        <v>3.9680974257219299</v>
      </c>
      <c r="AM95" s="190">
        <v>3.9220697458256901</v>
      </c>
    </row>
    <row r="96" spans="3:39" x14ac:dyDescent="0.25">
      <c r="C96" s="197" t="s">
        <v>152</v>
      </c>
      <c r="D96" s="190">
        <v>2.2903205999999998</v>
      </c>
      <c r="E96" s="190">
        <v>2.28940114825033</v>
      </c>
      <c r="F96" s="190">
        <v>2.27848832664694</v>
      </c>
      <c r="G96" s="190">
        <v>2.2675835351898401</v>
      </c>
      <c r="H96" s="190">
        <v>2.2566867738790202</v>
      </c>
      <c r="I96" s="190">
        <v>2.2457980427145001</v>
      </c>
      <c r="J96" s="190">
        <v>2.2349173416962498</v>
      </c>
      <c r="K96" s="190">
        <v>2.22404467082429</v>
      </c>
      <c r="L96" s="190">
        <v>2.21318003009862</v>
      </c>
      <c r="M96" s="190">
        <v>2.1923581551775202</v>
      </c>
      <c r="N96" s="190">
        <v>2.2092224486788798</v>
      </c>
      <c r="O96" s="190">
        <v>2.20374702871091</v>
      </c>
      <c r="P96" s="190">
        <v>2.1982716087429299</v>
      </c>
      <c r="Q96" s="190">
        <v>2.1927961887749499</v>
      </c>
      <c r="R96" s="190">
        <v>2.18732076880698</v>
      </c>
      <c r="S96" s="190">
        <v>2.1818453488389999</v>
      </c>
      <c r="T96" s="190">
        <v>2.1763699288710301</v>
      </c>
      <c r="U96" s="190">
        <v>2.17089450890305</v>
      </c>
      <c r="V96" s="190">
        <v>2.1654190889350802</v>
      </c>
      <c r="W96" s="190">
        <v>2.1599436689671001</v>
      </c>
      <c r="X96" s="190">
        <v>2.15446824899912</v>
      </c>
      <c r="Y96" s="190">
        <v>2.1489928290311502</v>
      </c>
      <c r="Z96" s="190">
        <v>2.1435174090631701</v>
      </c>
      <c r="AA96" s="190">
        <v>2.1380419890951998</v>
      </c>
      <c r="AB96" s="190">
        <v>2.1325665691272202</v>
      </c>
      <c r="AC96" s="190">
        <v>2.1270911491592499</v>
      </c>
      <c r="AD96" s="190">
        <v>2.1216157291912698</v>
      </c>
      <c r="AE96" s="190">
        <v>2.1161403092232902</v>
      </c>
      <c r="AF96" s="190">
        <v>2.1106648892553199</v>
      </c>
      <c r="AG96" s="190">
        <v>2.1051894692873399</v>
      </c>
      <c r="AH96" s="190">
        <v>2.09971404931937</v>
      </c>
      <c r="AI96" s="190">
        <v>2.0942386293513899</v>
      </c>
      <c r="AJ96" s="190">
        <v>2.0887632093834099</v>
      </c>
      <c r="AK96" s="190">
        <v>2.08328778941544</v>
      </c>
      <c r="AL96" s="190">
        <v>2.07781236944746</v>
      </c>
      <c r="AM96" s="190">
        <v>2.0723369494794901</v>
      </c>
    </row>
    <row r="97" spans="3:39" x14ac:dyDescent="0.25">
      <c r="C97" s="197" t="s">
        <v>94</v>
      </c>
      <c r="D97" s="190">
        <v>46.5565169999999</v>
      </c>
      <c r="E97" s="190">
        <v>45.823534366795798</v>
      </c>
      <c r="F97" s="190">
        <v>45.283657811324801</v>
      </c>
      <c r="G97" s="190">
        <v>45.069978108687302</v>
      </c>
      <c r="H97" s="190">
        <v>44.631165375170802</v>
      </c>
      <c r="I97" s="190">
        <v>44.194032356781499</v>
      </c>
      <c r="J97" s="190">
        <v>43.816067880828598</v>
      </c>
      <c r="K97" s="190">
        <v>43.334316948472399</v>
      </c>
      <c r="L97" s="190">
        <v>42.826621127673597</v>
      </c>
      <c r="M97" s="190">
        <v>42.237381270641102</v>
      </c>
      <c r="N97" s="190">
        <v>42.058962198352098</v>
      </c>
      <c r="O97" s="190">
        <v>41.892592206269597</v>
      </c>
      <c r="P97" s="190">
        <v>41.726222214187203</v>
      </c>
      <c r="Q97" s="190">
        <v>41.559852222104702</v>
      </c>
      <c r="R97" s="190">
        <v>41.3934822300223</v>
      </c>
      <c r="S97" s="190">
        <v>41.227112237939799</v>
      </c>
      <c r="T97" s="190">
        <v>41.060742245857398</v>
      </c>
      <c r="U97" s="190">
        <v>40.894372253774897</v>
      </c>
      <c r="V97" s="190">
        <v>40.728002261692502</v>
      </c>
      <c r="W97" s="190">
        <v>40.561632269610001</v>
      </c>
      <c r="X97" s="190">
        <v>40.3952622775276</v>
      </c>
      <c r="Y97" s="190">
        <v>40.228892285445099</v>
      </c>
      <c r="Z97" s="190">
        <v>40.062522293362697</v>
      </c>
      <c r="AA97" s="190">
        <v>39.896152301280203</v>
      </c>
      <c r="AB97" s="190">
        <v>39.729782309197802</v>
      </c>
      <c r="AC97" s="190">
        <v>39.563412317115301</v>
      </c>
      <c r="AD97" s="190">
        <v>39.397042325032899</v>
      </c>
      <c r="AE97" s="190">
        <v>39.230672332950398</v>
      </c>
      <c r="AF97" s="190">
        <v>39.064302340867997</v>
      </c>
      <c r="AG97" s="190">
        <v>38.897932348785503</v>
      </c>
      <c r="AH97" s="190">
        <v>38.731562356703101</v>
      </c>
      <c r="AI97" s="190">
        <v>38.5651923646206</v>
      </c>
      <c r="AJ97" s="190">
        <v>38.398822372538099</v>
      </c>
      <c r="AK97" s="190">
        <v>38.232452380455697</v>
      </c>
      <c r="AL97" s="190">
        <v>38.066082388373196</v>
      </c>
      <c r="AM97" s="190">
        <v>37.899712396290802</v>
      </c>
    </row>
    <row r="98" spans="3:39" x14ac:dyDescent="0.25">
      <c r="C98" s="197" t="s">
        <v>153</v>
      </c>
      <c r="D98" s="190">
        <v>26.3736918</v>
      </c>
      <c r="E98" s="190">
        <v>25.851465096829099</v>
      </c>
      <c r="F98" s="190">
        <v>25.442473247652</v>
      </c>
      <c r="G98" s="190">
        <v>25.2423210002598</v>
      </c>
      <c r="H98" s="190">
        <v>24.916069888164401</v>
      </c>
      <c r="I98" s="190">
        <v>24.591918419978001</v>
      </c>
      <c r="J98" s="190">
        <v>24.298611009355199</v>
      </c>
      <c r="K98" s="190">
        <v>23.959425898420101</v>
      </c>
      <c r="L98" s="190">
        <v>23.613178888957599</v>
      </c>
      <c r="M98" s="190">
        <v>23.222593918049402</v>
      </c>
      <c r="N98" s="190">
        <v>23.001282179897</v>
      </c>
      <c r="O98" s="190">
        <v>22.825283222008402</v>
      </c>
      <c r="P98" s="190">
        <v>22.649284264119899</v>
      </c>
      <c r="Q98" s="190">
        <v>22.4732853062314</v>
      </c>
      <c r="R98" s="190">
        <v>22.297286348342901</v>
      </c>
      <c r="S98" s="190">
        <v>22.121287390454398</v>
      </c>
      <c r="T98" s="190">
        <v>21.9452884325658</v>
      </c>
      <c r="U98" s="190">
        <v>21.769289474677301</v>
      </c>
      <c r="V98" s="190">
        <v>21.593290516788802</v>
      </c>
      <c r="W98" s="190">
        <v>21.417291558900299</v>
      </c>
      <c r="X98" s="190">
        <v>21.2412926010117</v>
      </c>
      <c r="Y98" s="190">
        <v>21.065293643123201</v>
      </c>
      <c r="Z98" s="190">
        <v>20.889294685234699</v>
      </c>
      <c r="AA98" s="190">
        <v>20.7132957273462</v>
      </c>
      <c r="AB98" s="190">
        <v>20.537296769457601</v>
      </c>
      <c r="AC98" s="190">
        <v>20.361297811569099</v>
      </c>
      <c r="AD98" s="190">
        <v>20.1852988536806</v>
      </c>
      <c r="AE98" s="190">
        <v>20.0092998957921</v>
      </c>
      <c r="AF98" s="190">
        <v>19.833300937903498</v>
      </c>
      <c r="AG98" s="190">
        <v>19.657301980014999</v>
      </c>
      <c r="AH98" s="190">
        <v>19.4813030221265</v>
      </c>
      <c r="AI98" s="190">
        <v>19.305304064238001</v>
      </c>
      <c r="AJ98" s="190">
        <v>19.129305106349399</v>
      </c>
      <c r="AK98" s="190">
        <v>18.9533061484609</v>
      </c>
      <c r="AL98" s="190">
        <v>18.777307190572401</v>
      </c>
      <c r="AM98" s="190">
        <v>18.601308232683898</v>
      </c>
    </row>
    <row r="99" spans="3:39" x14ac:dyDescent="0.25">
      <c r="C99" s="197" t="s">
        <v>96</v>
      </c>
      <c r="D99" s="190">
        <v>10.391454599999999</v>
      </c>
      <c r="E99" s="190">
        <v>10.164195988248</v>
      </c>
      <c r="F99" s="190">
        <v>9.9197909763359995</v>
      </c>
      <c r="G99" s="190">
        <v>9.7165341243600007</v>
      </c>
      <c r="H99" s="190">
        <v>9.4678405121279994</v>
      </c>
      <c r="I99" s="190">
        <v>9.2222889397200003</v>
      </c>
      <c r="J99" s="190">
        <v>9.0073128472799997</v>
      </c>
      <c r="K99" s="190">
        <v>8.7676168945440001</v>
      </c>
      <c r="L99" s="190">
        <v>8.5399218216959998</v>
      </c>
      <c r="M99" s="190">
        <v>8.2889350884719892</v>
      </c>
      <c r="N99" s="190">
        <v>8.2597699443849208</v>
      </c>
      <c r="O99" s="190">
        <v>8.1823314583606201</v>
      </c>
      <c r="P99" s="190">
        <v>8.1048929723363106</v>
      </c>
      <c r="Q99" s="190">
        <v>8.0274544863119992</v>
      </c>
      <c r="R99" s="190">
        <v>7.9500160002876896</v>
      </c>
      <c r="S99" s="190">
        <v>7.87257751426338</v>
      </c>
      <c r="T99" s="190">
        <v>7.7951390282390696</v>
      </c>
      <c r="U99" s="190">
        <v>7.7177005422147698</v>
      </c>
      <c r="V99" s="190">
        <v>7.6402620561904602</v>
      </c>
      <c r="W99" s="190">
        <v>7.5628235701661497</v>
      </c>
      <c r="X99" s="190">
        <v>7.4853850841418401</v>
      </c>
      <c r="Y99" s="190">
        <v>7.4079465981175296</v>
      </c>
      <c r="Z99" s="190">
        <v>7.3305081120932298</v>
      </c>
      <c r="AA99" s="190">
        <v>7.2530696260689203</v>
      </c>
      <c r="AB99" s="190">
        <v>7.1756311400446098</v>
      </c>
      <c r="AC99" s="190">
        <v>7.0981926540203002</v>
      </c>
      <c r="AD99" s="190">
        <v>7.0207541679960004</v>
      </c>
      <c r="AE99" s="190">
        <v>6.9433156819716899</v>
      </c>
      <c r="AF99" s="190">
        <v>6.8658771959473803</v>
      </c>
      <c r="AG99" s="190">
        <v>6.7884387099230699</v>
      </c>
      <c r="AH99" s="190">
        <v>6.7110002238987603</v>
      </c>
      <c r="AI99" s="190">
        <v>6.6335617378744596</v>
      </c>
      <c r="AJ99" s="190">
        <v>6.55612325185015</v>
      </c>
      <c r="AK99" s="190">
        <v>6.4786847658258404</v>
      </c>
      <c r="AL99" s="190">
        <v>6.4012462798015299</v>
      </c>
      <c r="AM99" s="190">
        <v>6.3238077937772204</v>
      </c>
    </row>
    <row r="100" spans="3:39" x14ac:dyDescent="0.25">
      <c r="C100" s="197" t="s">
        <v>98</v>
      </c>
      <c r="D100" s="190">
        <v>20.784987490919999</v>
      </c>
      <c r="E100" s="190">
        <v>20.867378044316101</v>
      </c>
      <c r="F100" s="190">
        <v>20.787768754375701</v>
      </c>
      <c r="G100" s="190">
        <v>20.9106315722291</v>
      </c>
      <c r="H100" s="190">
        <v>20.989205281675201</v>
      </c>
      <c r="I100" s="190">
        <v>21.081899468111398</v>
      </c>
      <c r="J100" s="190">
        <v>21.216581578034098</v>
      </c>
      <c r="K100" s="190">
        <v>21.298131212784799</v>
      </c>
      <c r="L100" s="190">
        <v>21.346464016230101</v>
      </c>
      <c r="M100" s="190">
        <v>21.371582388509999</v>
      </c>
      <c r="N100" s="190">
        <v>21.763643603889101</v>
      </c>
      <c r="O100" s="190">
        <v>22.053999408574199</v>
      </c>
      <c r="P100" s="190">
        <v>22.344355213259298</v>
      </c>
      <c r="Q100" s="190">
        <v>22.6347110179445</v>
      </c>
      <c r="R100" s="190">
        <v>22.925066822629599</v>
      </c>
      <c r="S100" s="190">
        <v>23.215422627314702</v>
      </c>
      <c r="T100" s="190">
        <v>23.505778431999801</v>
      </c>
      <c r="U100" s="190">
        <v>23.7961342366849</v>
      </c>
      <c r="V100" s="190">
        <v>24.086490041369998</v>
      </c>
      <c r="W100" s="190">
        <v>24.376845846055101</v>
      </c>
      <c r="X100" s="190">
        <v>24.667201650740299</v>
      </c>
      <c r="Y100" s="190">
        <v>24.957557455425398</v>
      </c>
      <c r="Z100" s="190">
        <v>25.247913260110501</v>
      </c>
      <c r="AA100" s="190">
        <v>25.5382690647956</v>
      </c>
      <c r="AB100" s="190">
        <v>25.828624869480699</v>
      </c>
      <c r="AC100" s="190">
        <v>26.118980674165801</v>
      </c>
      <c r="AD100" s="190">
        <v>26.409336478850999</v>
      </c>
      <c r="AE100" s="190">
        <v>26.699692283536098</v>
      </c>
      <c r="AF100" s="190">
        <v>26.990048088221201</v>
      </c>
      <c r="AG100" s="190">
        <v>27.2804038929063</v>
      </c>
      <c r="AH100" s="190">
        <v>27.570759697591399</v>
      </c>
      <c r="AI100" s="190">
        <v>27.861115502276501</v>
      </c>
      <c r="AJ100" s="190">
        <v>28.1514713069617</v>
      </c>
      <c r="AK100" s="190">
        <v>28.441827111646798</v>
      </c>
      <c r="AL100" s="190">
        <v>28.732182916331901</v>
      </c>
      <c r="AM100" s="190">
        <v>29.022538721017</v>
      </c>
    </row>
    <row r="101" spans="3:39" x14ac:dyDescent="0.25">
      <c r="C101" s="197" t="s">
        <v>154</v>
      </c>
      <c r="D101" s="190">
        <v>49.026862800000004</v>
      </c>
      <c r="E101" s="190">
        <v>49.197131225064901</v>
      </c>
      <c r="F101" s="190">
        <v>49.437200666326397</v>
      </c>
      <c r="G101" s="190">
        <v>50.046667450665701</v>
      </c>
      <c r="H101" s="190">
        <v>50.3660534842735</v>
      </c>
      <c r="I101" s="190">
        <v>50.675185168273401</v>
      </c>
      <c r="J101" s="190">
        <v>51.103779572179498</v>
      </c>
      <c r="K101" s="190">
        <v>51.442252969110797</v>
      </c>
      <c r="L101" s="190">
        <v>51.780437280775899</v>
      </c>
      <c r="M101" s="190">
        <v>52.038610392440901</v>
      </c>
      <c r="N101" s="190">
        <v>52.290041677370397</v>
      </c>
      <c r="O101" s="190">
        <v>52.6223996694265</v>
      </c>
      <c r="P101" s="190">
        <v>52.954757661482603</v>
      </c>
      <c r="Q101" s="190">
        <v>53.287115653538798</v>
      </c>
      <c r="R101" s="190">
        <v>53.619473645594901</v>
      </c>
      <c r="S101" s="190">
        <v>53.951831637650997</v>
      </c>
      <c r="T101" s="190">
        <v>54.2841896297072</v>
      </c>
      <c r="U101" s="190">
        <v>54.616547621763303</v>
      </c>
      <c r="V101" s="190">
        <v>54.948905613819399</v>
      </c>
      <c r="W101" s="190">
        <v>55.281263605875601</v>
      </c>
      <c r="X101" s="190">
        <v>55.613621597931697</v>
      </c>
      <c r="Y101" s="190">
        <v>55.9459795899878</v>
      </c>
      <c r="Z101" s="190">
        <v>56.278337582044003</v>
      </c>
      <c r="AA101" s="190">
        <v>56.610695574100099</v>
      </c>
      <c r="AB101" s="190">
        <v>56.943053566156202</v>
      </c>
      <c r="AC101" s="190">
        <v>57.275411558212397</v>
      </c>
      <c r="AD101" s="190">
        <v>57.6077695502685</v>
      </c>
      <c r="AE101" s="190">
        <v>57.940127542324603</v>
      </c>
      <c r="AF101" s="190">
        <v>58.272485534380799</v>
      </c>
      <c r="AG101" s="190">
        <v>58.604843526436902</v>
      </c>
      <c r="AH101" s="190">
        <v>58.937201518492998</v>
      </c>
      <c r="AI101" s="190">
        <v>59.2695595105492</v>
      </c>
      <c r="AJ101" s="190">
        <v>59.601917502605303</v>
      </c>
      <c r="AK101" s="190">
        <v>59.934275494661399</v>
      </c>
      <c r="AL101" s="190">
        <v>60.266633486717602</v>
      </c>
      <c r="AM101" s="190">
        <v>60.598991478773698</v>
      </c>
    </row>
    <row r="102" spans="3:39" x14ac:dyDescent="0.25">
      <c r="C102" s="197" t="s">
        <v>100</v>
      </c>
      <c r="D102" s="190">
        <f>'Pathways-natural gas'!D27</f>
        <v>576.96446709687302</v>
      </c>
      <c r="E102" s="190">
        <f>'Pathways-natural gas'!E27</f>
        <v>567.74935599054299</v>
      </c>
      <c r="F102" s="190">
        <f>'Pathways-natural gas'!F27</f>
        <v>559.29134705340505</v>
      </c>
      <c r="G102" s="190">
        <f>'Pathways-natural gas'!G27</f>
        <v>554.90876911844998</v>
      </c>
      <c r="H102" s="190">
        <f>'Pathways-natural gas'!H27</f>
        <v>547.14563925600396</v>
      </c>
      <c r="I102" s="190">
        <f>'Pathways-natural gas'!I27</f>
        <v>536.12700415319296</v>
      </c>
      <c r="J102" s="190">
        <f>'Pathways-natural gas'!J27</f>
        <v>526.31752658723599</v>
      </c>
      <c r="K102" s="190">
        <f>'Pathways-natural gas'!K27</f>
        <v>515.571885389832</v>
      </c>
      <c r="L102" s="190">
        <f>'Pathways-natural gas'!L27</f>
        <v>504.750321214454</v>
      </c>
      <c r="M102" s="190">
        <f>'Pathways-natural gas'!M27</f>
        <v>493.13470182237597</v>
      </c>
      <c r="N102" s="190">
        <f>'Pathways-natural gas'!N27</f>
        <v>492.22072087766702</v>
      </c>
      <c r="O102" s="190">
        <f>'Pathways-natural gas'!O27</f>
        <v>491.86538786115699</v>
      </c>
      <c r="P102" s="190">
        <f>'Pathways-natural gas'!P27</f>
        <v>491.48260288540098</v>
      </c>
      <c r="Q102" s="190">
        <f>'Pathways-natural gas'!Q27</f>
        <v>491.07236595039598</v>
      </c>
      <c r="R102" s="190">
        <f>'Pathways-natural gas'!R27</f>
        <v>490.63467705614499</v>
      </c>
      <c r="S102" s="190">
        <f>'Pathways-natural gas'!S27</f>
        <v>490.16953620264599</v>
      </c>
      <c r="T102" s="190">
        <f>'Pathways-natural gas'!T27</f>
        <v>492.53498002446997</v>
      </c>
      <c r="U102" s="190">
        <f>'Pathways-natural gas'!U27</f>
        <v>494.90042384629498</v>
      </c>
      <c r="V102" s="190">
        <f>'Pathways-natural gas'!V27</f>
        <v>497.26586766811999</v>
      </c>
      <c r="W102" s="190">
        <f>'Pathways-natural gas'!W27</f>
        <v>499.63131148994501</v>
      </c>
      <c r="X102" s="190">
        <f>'Pathways-natural gas'!X27</f>
        <v>501.99675531176899</v>
      </c>
      <c r="Y102" s="190">
        <f>'Pathways-natural gas'!Y27</f>
        <v>504.362199133594</v>
      </c>
      <c r="Z102" s="190">
        <f>'Pathways-natural gas'!Z27</f>
        <v>506.72764295541901</v>
      </c>
      <c r="AA102" s="190">
        <f>'Pathways-natural gas'!AA27</f>
        <v>509.09308677724403</v>
      </c>
      <c r="AB102" s="190">
        <f>'Pathways-natural gas'!AB27</f>
        <v>511.45853059906801</v>
      </c>
      <c r="AC102" s="190">
        <f>'Pathways-natural gas'!AC27</f>
        <v>513.82397442089302</v>
      </c>
      <c r="AD102" s="190">
        <f>'Pathways-natural gas'!AD27</f>
        <v>516.18941824271803</v>
      </c>
      <c r="AE102" s="190">
        <f>'Pathways-natural gas'!AE27</f>
        <v>518.55486206454304</v>
      </c>
      <c r="AF102" s="190">
        <f>'Pathways-natural gas'!AF27</f>
        <v>520.92030588636806</v>
      </c>
      <c r="AG102" s="190">
        <f>'Pathways-natural gas'!AG27</f>
        <v>523.28574970819204</v>
      </c>
      <c r="AH102" s="190">
        <f>'Pathways-natural gas'!AH27</f>
        <v>525.65119353001705</v>
      </c>
      <c r="AI102" s="190">
        <f>'Pathways-natural gas'!AI27</f>
        <v>528.01663735184195</v>
      </c>
      <c r="AJ102" s="190">
        <f>'Pathways-natural gas'!AJ27</f>
        <v>530.38208117366696</v>
      </c>
      <c r="AK102" s="190">
        <f>'Pathways-natural gas'!AK27</f>
        <v>532.74752499549095</v>
      </c>
      <c r="AL102" s="190">
        <f>'Pathways-natural gas'!AL27</f>
        <v>535.11296881731596</v>
      </c>
      <c r="AM102" s="190">
        <f>'Pathways-natural gas'!AM27</f>
        <v>537.47841263914097</v>
      </c>
    </row>
    <row r="103" spans="3:39" x14ac:dyDescent="0.25">
      <c r="C103" s="197" t="s">
        <v>104</v>
      </c>
      <c r="D103" s="190">
        <v>17.904296250600002</v>
      </c>
      <c r="E103" s="190">
        <v>18.006803755086199</v>
      </c>
      <c r="F103" s="190">
        <v>17.9581496296843</v>
      </c>
      <c r="G103" s="190">
        <v>17.869204496775499</v>
      </c>
      <c r="H103" s="190">
        <v>17.7408125772006</v>
      </c>
      <c r="I103" s="190">
        <v>17.641372581994499</v>
      </c>
      <c r="J103" s="190">
        <v>17.589411924965201</v>
      </c>
      <c r="K103" s="190">
        <v>17.5077958261998</v>
      </c>
      <c r="L103" s="190">
        <v>17.406597037574802</v>
      </c>
      <c r="M103" s="190">
        <v>17.2862376695109</v>
      </c>
      <c r="N103" s="190">
        <v>17.5536212081971</v>
      </c>
      <c r="O103" s="190">
        <v>17.6428863325871</v>
      </c>
      <c r="P103" s="190">
        <v>17.7321514569771</v>
      </c>
      <c r="Q103" s="190">
        <v>17.821416581367199</v>
      </c>
      <c r="R103" s="190">
        <v>17.910681705757199</v>
      </c>
      <c r="S103" s="190">
        <v>17.999946830147302</v>
      </c>
      <c r="T103" s="190">
        <v>18.089211954537301</v>
      </c>
      <c r="U103" s="190">
        <v>18.178477078927301</v>
      </c>
      <c r="V103" s="190">
        <v>18.2677422033174</v>
      </c>
      <c r="W103" s="190">
        <v>18.3570073277074</v>
      </c>
      <c r="X103" s="190">
        <v>18.446272452097499</v>
      </c>
      <c r="Y103" s="190">
        <v>18.535537576487499</v>
      </c>
      <c r="Z103" s="190">
        <v>18.624802700877598</v>
      </c>
      <c r="AA103" s="190">
        <v>18.714067825267598</v>
      </c>
      <c r="AB103" s="190">
        <v>18.803332949657602</v>
      </c>
      <c r="AC103" s="190">
        <v>18.892598074047701</v>
      </c>
      <c r="AD103" s="190">
        <v>18.981863198437701</v>
      </c>
      <c r="AE103" s="190">
        <v>19.0711283228278</v>
      </c>
      <c r="AF103" s="190">
        <v>19.1603934472178</v>
      </c>
      <c r="AG103" s="190">
        <v>19.249658571607799</v>
      </c>
      <c r="AH103" s="190">
        <v>19.338923695997899</v>
      </c>
      <c r="AI103" s="190">
        <v>19.428188820387899</v>
      </c>
      <c r="AJ103" s="190">
        <v>19.517453944778001</v>
      </c>
      <c r="AK103" s="190">
        <v>19.606719069168001</v>
      </c>
      <c r="AL103" s="190">
        <v>19.695984193558001</v>
      </c>
      <c r="AM103" s="190">
        <v>19.7852493179481</v>
      </c>
    </row>
    <row r="104" spans="3:39" x14ac:dyDescent="0.25">
      <c r="C104" s="197" t="s">
        <v>155</v>
      </c>
      <c r="D104" s="190">
        <v>27.831112810379999</v>
      </c>
      <c r="E104" s="190">
        <v>27.776620055528898</v>
      </c>
      <c r="F104" s="190">
        <v>27.740148508627001</v>
      </c>
      <c r="G104" s="190">
        <v>27.907548624295998</v>
      </c>
      <c r="H104" s="190">
        <v>27.914414451066101</v>
      </c>
      <c r="I104" s="190">
        <v>27.9089703542436</v>
      </c>
      <c r="J104" s="190">
        <v>27.949041182040901</v>
      </c>
      <c r="K104" s="190">
        <v>27.919175197210599</v>
      </c>
      <c r="L104" s="190">
        <v>27.887065675039999</v>
      </c>
      <c r="M104" s="190">
        <v>27.805680003885499</v>
      </c>
      <c r="N104" s="190">
        <v>28.050973163074499</v>
      </c>
      <c r="O104" s="190">
        <v>28.237759820746099</v>
      </c>
      <c r="P104" s="190">
        <v>28.4245464784177</v>
      </c>
      <c r="Q104" s="190">
        <v>28.6113331360892</v>
      </c>
      <c r="R104" s="190">
        <v>28.798119793760801</v>
      </c>
      <c r="S104" s="190">
        <v>28.984906451432401</v>
      </c>
      <c r="T104" s="190">
        <v>29.171693109103899</v>
      </c>
      <c r="U104" s="190">
        <v>29.358479766775499</v>
      </c>
      <c r="V104" s="190">
        <v>29.545266424447099</v>
      </c>
      <c r="W104" s="190">
        <v>29.7320530821186</v>
      </c>
      <c r="X104" s="190">
        <v>29.918839739790201</v>
      </c>
      <c r="Y104" s="190">
        <v>30.105626397461801</v>
      </c>
      <c r="Z104" s="190">
        <v>30.292413055133402</v>
      </c>
      <c r="AA104" s="190">
        <v>30.479199712804899</v>
      </c>
      <c r="AB104" s="190">
        <v>30.665986370476499</v>
      </c>
      <c r="AC104" s="190">
        <v>30.8527730281481</v>
      </c>
      <c r="AD104" s="190">
        <v>31.039559685819601</v>
      </c>
      <c r="AE104" s="190">
        <v>31.226346343491201</v>
      </c>
      <c r="AF104" s="190">
        <v>31.413133001162802</v>
      </c>
      <c r="AG104" s="190">
        <v>31.599919658834299</v>
      </c>
      <c r="AH104" s="190">
        <v>31.786706316505899</v>
      </c>
      <c r="AI104" s="190">
        <v>31.9734929741775</v>
      </c>
      <c r="AJ104" s="190">
        <v>32.160279631849001</v>
      </c>
      <c r="AK104" s="190">
        <v>32.347066289520598</v>
      </c>
      <c r="AL104" s="190">
        <v>32.533852947192202</v>
      </c>
      <c r="AM104" s="190">
        <v>32.720639604863699</v>
      </c>
    </row>
    <row r="105" spans="3:39" x14ac:dyDescent="0.25">
      <c r="C105" s="197" t="s">
        <v>106</v>
      </c>
      <c r="D105" s="190">
        <v>18.010720147859999</v>
      </c>
      <c r="E105" s="190">
        <v>18.0011572033685</v>
      </c>
      <c r="F105" s="190">
        <v>17.9901425582451</v>
      </c>
      <c r="G105" s="190">
        <v>18.114910382050901</v>
      </c>
      <c r="H105" s="190">
        <v>18.139014343333098</v>
      </c>
      <c r="I105" s="190">
        <v>18.1514682449464</v>
      </c>
      <c r="J105" s="190">
        <v>18.1812834905854</v>
      </c>
      <c r="K105" s="190">
        <v>18.1803716863284</v>
      </c>
      <c r="L105" s="190">
        <v>18.168271727149001</v>
      </c>
      <c r="M105" s="190">
        <v>18.126368527566701</v>
      </c>
      <c r="N105" s="190">
        <v>18.313051816861101</v>
      </c>
      <c r="O105" s="190">
        <v>18.450221653457699</v>
      </c>
      <c r="P105" s="190">
        <v>18.587391490054401</v>
      </c>
      <c r="Q105" s="190">
        <v>18.724561326650999</v>
      </c>
      <c r="R105" s="190">
        <v>18.8617311632477</v>
      </c>
      <c r="S105" s="190">
        <v>18.998900999844398</v>
      </c>
      <c r="T105" s="190">
        <v>19.136070836441</v>
      </c>
      <c r="U105" s="190">
        <v>19.273240673037701</v>
      </c>
      <c r="V105" s="190">
        <v>19.410410509634399</v>
      </c>
      <c r="W105" s="190">
        <v>19.547580346231001</v>
      </c>
      <c r="X105" s="190">
        <v>19.684750182827699</v>
      </c>
      <c r="Y105" s="190">
        <v>19.8219200194244</v>
      </c>
      <c r="Z105" s="190">
        <v>19.959089856020999</v>
      </c>
      <c r="AA105" s="190">
        <v>20.0962596926177</v>
      </c>
      <c r="AB105" s="190">
        <v>20.233429529214298</v>
      </c>
      <c r="AC105" s="190">
        <v>20.370599365811</v>
      </c>
      <c r="AD105" s="190">
        <v>20.507769202407701</v>
      </c>
      <c r="AE105" s="190">
        <v>20.644939039004299</v>
      </c>
      <c r="AF105" s="190">
        <v>20.782108875601001</v>
      </c>
      <c r="AG105" s="190">
        <v>20.919278712197698</v>
      </c>
      <c r="AH105" s="190">
        <v>21.0564485487943</v>
      </c>
      <c r="AI105" s="190">
        <v>21.193618385391002</v>
      </c>
      <c r="AJ105" s="190">
        <v>21.330788221987699</v>
      </c>
      <c r="AK105" s="190">
        <v>21.467958058584301</v>
      </c>
      <c r="AL105" s="190">
        <v>21.605127895180999</v>
      </c>
      <c r="AM105" s="190">
        <v>21.742297731777601</v>
      </c>
    </row>
    <row r="106" spans="3:39" x14ac:dyDescent="0.25">
      <c r="C106" s="197" t="s">
        <v>156</v>
      </c>
      <c r="D106" s="190">
        <v>46.151845353900001</v>
      </c>
      <c r="E106" s="190">
        <v>45.039869795691303</v>
      </c>
      <c r="F106" s="190">
        <v>44.1173688112764</v>
      </c>
      <c r="G106" s="190">
        <v>43.632100898256198</v>
      </c>
      <c r="H106" s="190">
        <v>42.955549825031198</v>
      </c>
      <c r="I106" s="190">
        <v>42.427055583994502</v>
      </c>
      <c r="J106" s="190">
        <v>42.051884886849201</v>
      </c>
      <c r="K106" s="190">
        <v>41.591815548780197</v>
      </c>
      <c r="L106" s="190">
        <v>41.086385082153299</v>
      </c>
      <c r="M106" s="190">
        <v>40.4819954894324</v>
      </c>
      <c r="N106" s="190">
        <v>39.957825522932502</v>
      </c>
      <c r="O106" s="190">
        <v>39.745267022731099</v>
      </c>
      <c r="P106" s="190">
        <v>39.532708522529703</v>
      </c>
      <c r="Q106" s="190">
        <v>39.320150022328299</v>
      </c>
      <c r="R106" s="190">
        <v>39.107591522127002</v>
      </c>
      <c r="S106" s="190">
        <v>38.895033021925599</v>
      </c>
      <c r="T106" s="190">
        <v>38.682474521724203</v>
      </c>
      <c r="U106" s="190">
        <v>38.469916021522799</v>
      </c>
      <c r="V106" s="190">
        <v>38.257357521321403</v>
      </c>
      <c r="W106" s="190">
        <v>38.044799021119999</v>
      </c>
      <c r="X106" s="190">
        <v>37.832240520918603</v>
      </c>
      <c r="Y106" s="190">
        <v>37.6196820207172</v>
      </c>
      <c r="Z106" s="190">
        <v>37.407123520515903</v>
      </c>
      <c r="AA106" s="190">
        <v>37.194565020314499</v>
      </c>
      <c r="AB106" s="190">
        <v>36.982006520113103</v>
      </c>
      <c r="AC106" s="190">
        <v>36.7694480199117</v>
      </c>
      <c r="AD106" s="190">
        <v>36.556889519710303</v>
      </c>
      <c r="AE106" s="190">
        <v>36.3443310195089</v>
      </c>
      <c r="AF106" s="190">
        <v>36.131772519307503</v>
      </c>
      <c r="AG106" s="190">
        <v>35.9192140191061</v>
      </c>
      <c r="AH106" s="190">
        <v>35.706655518904803</v>
      </c>
      <c r="AI106" s="190">
        <v>35.4940970187034</v>
      </c>
      <c r="AJ106" s="190">
        <v>35.281538518502003</v>
      </c>
      <c r="AK106" s="190">
        <v>35.0689800183006</v>
      </c>
      <c r="AL106" s="190">
        <v>34.856421518099197</v>
      </c>
      <c r="AM106" s="190">
        <v>34.6438630178978</v>
      </c>
    </row>
    <row r="107" spans="3:39" x14ac:dyDescent="0.25">
      <c r="C107" s="197" t="s">
        <v>109</v>
      </c>
      <c r="D107" s="190">
        <v>3.2404535999999999</v>
      </c>
      <c r="E107" s="190">
        <v>3.18703124453938</v>
      </c>
      <c r="F107" s="190">
        <v>3.1242302137146898</v>
      </c>
      <c r="G107" s="190">
        <v>3.0717419452079402</v>
      </c>
      <c r="H107" s="190">
        <v>3.0004963259730202</v>
      </c>
      <c r="I107" s="190">
        <v>2.9395634690560599</v>
      </c>
      <c r="J107" s="190">
        <v>2.8886320121390998</v>
      </c>
      <c r="K107" s="190">
        <v>2.82884081705464</v>
      </c>
      <c r="L107" s="190">
        <v>2.7605012461206502</v>
      </c>
      <c r="M107" s="190">
        <v>2.6929919747011999</v>
      </c>
      <c r="N107" s="190">
        <v>2.6975256312242699</v>
      </c>
      <c r="O107" s="190">
        <v>2.67545519342517</v>
      </c>
      <c r="P107" s="190">
        <v>2.6533847556260599</v>
      </c>
      <c r="Q107" s="190">
        <v>2.63131431782696</v>
      </c>
      <c r="R107" s="190">
        <v>2.6092438800278601</v>
      </c>
      <c r="S107" s="190">
        <v>2.5871734422287598</v>
      </c>
      <c r="T107" s="190">
        <v>2.5651030044296599</v>
      </c>
      <c r="U107" s="190">
        <v>2.54303256663056</v>
      </c>
      <c r="V107" s="190">
        <v>2.5209621288314499</v>
      </c>
      <c r="W107" s="190">
        <v>2.49889169103235</v>
      </c>
      <c r="X107" s="190">
        <v>2.4768212532332501</v>
      </c>
      <c r="Y107" s="190">
        <v>2.4547508154341502</v>
      </c>
      <c r="Z107" s="190">
        <v>2.4326803776350499</v>
      </c>
      <c r="AA107" s="190">
        <v>2.41060993983595</v>
      </c>
      <c r="AB107" s="190">
        <v>2.3885395020368398</v>
      </c>
      <c r="AC107" s="190">
        <v>2.3664690642377399</v>
      </c>
      <c r="AD107" s="190">
        <v>2.3443986264386401</v>
      </c>
      <c r="AE107" s="190">
        <v>2.3223281886395402</v>
      </c>
      <c r="AF107" s="190">
        <v>2.3002577508404398</v>
      </c>
      <c r="AG107" s="190">
        <v>2.2781873130413399</v>
      </c>
      <c r="AH107" s="190">
        <v>2.25611687524224</v>
      </c>
      <c r="AI107" s="190">
        <v>2.2340464374431299</v>
      </c>
      <c r="AJ107" s="190">
        <v>2.21197599964403</v>
      </c>
      <c r="AK107" s="190">
        <v>2.1899055618449301</v>
      </c>
      <c r="AL107" s="190">
        <v>2.1678351240458298</v>
      </c>
      <c r="AM107" s="190">
        <v>2.1457646862467299</v>
      </c>
    </row>
    <row r="108" spans="3:39" x14ac:dyDescent="0.25">
      <c r="C108" s="197" t="s">
        <v>110</v>
      </c>
      <c r="D108" s="190">
        <f>'Pathways-natural gas'!D37</f>
        <v>931.036110199674</v>
      </c>
      <c r="E108" s="190">
        <f>'Pathways-natural gas'!E37</f>
        <v>927.88424816735096</v>
      </c>
      <c r="F108" s="190">
        <f>'Pathways-natural gas'!F37</f>
        <v>924.73461757073403</v>
      </c>
      <c r="G108" s="190">
        <f>'Pathways-natural gas'!G37</f>
        <v>929.35964073376294</v>
      </c>
      <c r="H108" s="190">
        <f>'Pathways-natural gas'!H37</f>
        <v>929.541048275977</v>
      </c>
      <c r="I108" s="190">
        <f>'Pathways-natural gas'!I37</f>
        <v>923.55377945585599</v>
      </c>
      <c r="J108" s="190">
        <f>'Pathways-natural gas'!J37</f>
        <v>919.22215901537299</v>
      </c>
      <c r="K108" s="190">
        <f>'Pathways-natural gas'!K37</f>
        <v>912.70051030099603</v>
      </c>
      <c r="L108" s="190">
        <f>'Pathways-natural gas'!L37</f>
        <v>906.19562252216701</v>
      </c>
      <c r="M108" s="190">
        <f>'Pathways-natural gas'!M37</f>
        <v>898.63002188579105</v>
      </c>
      <c r="N108" s="190">
        <f>'Pathways-natural gas'!N37</f>
        <v>896.89361871543599</v>
      </c>
      <c r="O108" s="190">
        <f>'Pathways-natural gas'!O37</f>
        <v>892.09366611105304</v>
      </c>
      <c r="P108" s="190">
        <f>'Pathways-natural gas'!P37</f>
        <v>887.29085857732503</v>
      </c>
      <c r="Q108" s="190">
        <f>'Pathways-natural gas'!Q37</f>
        <v>882.48519611425195</v>
      </c>
      <c r="R108" s="190">
        <f>'Pathways-natural gas'!R37</f>
        <v>877.67667872183495</v>
      </c>
      <c r="S108" s="190">
        <f>'Pathways-natural gas'!S37</f>
        <v>872.86530640007095</v>
      </c>
      <c r="T108" s="190">
        <f>'Pathways-natural gas'!T37</f>
        <v>873.13626377821697</v>
      </c>
      <c r="U108" s="190">
        <f>'Pathways-natural gas'!U37</f>
        <v>873.40738535131504</v>
      </c>
      <c r="V108" s="190">
        <f>'Pathways-natural gas'!V37</f>
        <v>873.67834272946095</v>
      </c>
      <c r="W108" s="190">
        <f>'Pathways-natural gas'!W37</f>
        <v>873.94946430255902</v>
      </c>
      <c r="X108" s="190">
        <f>'Pathways-natural gas'!X37</f>
        <v>874.22042168070504</v>
      </c>
      <c r="Y108" s="190">
        <f>'Pathways-natural gas'!Y37</f>
        <v>874.491543253803</v>
      </c>
      <c r="Z108" s="190">
        <f>'Pathways-natural gas'!Z37</f>
        <v>874.76250063194902</v>
      </c>
      <c r="AA108" s="190">
        <f>'Pathways-natural gas'!AA37</f>
        <v>875.033622205048</v>
      </c>
      <c r="AB108" s="190">
        <f>'Pathways-natural gas'!AB37</f>
        <v>875.304579583193</v>
      </c>
      <c r="AC108" s="190">
        <f>'Pathways-natural gas'!AC37</f>
        <v>875.57570115629198</v>
      </c>
      <c r="AD108" s="190">
        <f>'Pathways-natural gas'!AD37</f>
        <v>875.84665853443698</v>
      </c>
      <c r="AE108" s="190">
        <f>'Pathways-natural gas'!AE37</f>
        <v>876.11778010753596</v>
      </c>
      <c r="AF108" s="190">
        <f>'Pathways-natural gas'!AF37</f>
        <v>876.38873748568096</v>
      </c>
      <c r="AG108" s="190">
        <f>'Pathways-natural gas'!AG37</f>
        <v>876.65985905877994</v>
      </c>
      <c r="AH108" s="190">
        <f>'Pathways-natural gas'!AH37</f>
        <v>876.93081643692597</v>
      </c>
      <c r="AI108" s="190">
        <f>'Pathways-natural gas'!AI37</f>
        <v>877.20193801002404</v>
      </c>
      <c r="AJ108" s="190">
        <f>'Pathways-natural gas'!AJ37</f>
        <v>877.47289538816995</v>
      </c>
      <c r="AK108" s="190">
        <f>'Pathways-natural gas'!AK37</f>
        <v>877.74401696126802</v>
      </c>
      <c r="AL108" s="190">
        <f>'Pathways-natural gas'!AL37</f>
        <v>878.01497433941404</v>
      </c>
      <c r="AM108" s="190">
        <f>'Pathways-natural gas'!AM37</f>
        <v>878.286095912512</v>
      </c>
    </row>
    <row r="109" spans="3:39" x14ac:dyDescent="0.25">
      <c r="C109" s="197" t="s">
        <v>111</v>
      </c>
      <c r="D109" s="190">
        <v>6.0308441999999998</v>
      </c>
      <c r="E109" s="190">
        <v>5.9940166448639998</v>
      </c>
      <c r="F109" s="190">
        <v>5.9557608898079897</v>
      </c>
      <c r="G109" s="190">
        <v>5.9543686949280001</v>
      </c>
      <c r="H109" s="190">
        <v>5.9126852600639896</v>
      </c>
      <c r="I109" s="190">
        <v>5.8602863252399899</v>
      </c>
      <c r="J109" s="190">
        <v>5.8250337905759997</v>
      </c>
      <c r="K109" s="190">
        <v>5.7700640958960001</v>
      </c>
      <c r="L109" s="190">
        <v>5.7050930012160004</v>
      </c>
      <c r="M109" s="190">
        <v>5.6392649865840001</v>
      </c>
      <c r="N109" s="190">
        <v>5.7324593550461502</v>
      </c>
      <c r="O109" s="190">
        <v>5.7818820622676004</v>
      </c>
      <c r="P109" s="190">
        <v>5.8313047694890496</v>
      </c>
      <c r="Q109" s="190">
        <v>5.8807274767104998</v>
      </c>
      <c r="R109" s="190">
        <v>5.9301501839319499</v>
      </c>
      <c r="S109" s="190">
        <v>5.9795728911534001</v>
      </c>
      <c r="T109" s="190">
        <v>6.0289955983748502</v>
      </c>
      <c r="U109" s="190">
        <v>6.0784183055963004</v>
      </c>
      <c r="V109" s="190">
        <v>6.1278410128177603</v>
      </c>
      <c r="W109" s="190">
        <v>6.1772637200392104</v>
      </c>
      <c r="X109" s="190">
        <v>6.2266864272606597</v>
      </c>
      <c r="Y109" s="190">
        <v>6.2761091344821098</v>
      </c>
      <c r="Z109" s="190">
        <v>6.32553184170356</v>
      </c>
      <c r="AA109" s="190">
        <v>6.3749545489250101</v>
      </c>
      <c r="AB109" s="190">
        <v>6.4243772561464603</v>
      </c>
      <c r="AC109" s="190">
        <v>6.4737999633679104</v>
      </c>
      <c r="AD109" s="190">
        <v>6.5232226705893597</v>
      </c>
      <c r="AE109" s="190">
        <v>6.5726453778108098</v>
      </c>
      <c r="AF109" s="190">
        <v>6.62206808503226</v>
      </c>
      <c r="AG109" s="190">
        <v>6.6714907922537101</v>
      </c>
      <c r="AH109" s="190">
        <v>6.7209134994751603</v>
      </c>
      <c r="AI109" s="190">
        <v>6.7703362066966104</v>
      </c>
      <c r="AJ109" s="190">
        <v>6.8197589139180597</v>
      </c>
      <c r="AK109" s="190">
        <v>6.8691816211395196</v>
      </c>
      <c r="AL109" s="190">
        <v>6.9186043283609697</v>
      </c>
      <c r="AM109" s="190">
        <v>6.9680270355824199</v>
      </c>
    </row>
    <row r="110" spans="3:39" x14ac:dyDescent="0.25">
      <c r="C110" s="197" t="s">
        <v>157</v>
      </c>
      <c r="D110" s="190">
        <f>'Pathways-natural gas'!D53</f>
        <v>132.657000752941</v>
      </c>
      <c r="E110" s="190">
        <f>'Pathways-natural gas'!E53</f>
        <v>136.28126157983101</v>
      </c>
      <c r="F110" s="190">
        <f>'Pathways-natural gas'!F53</f>
        <v>136.790408480672</v>
      </c>
      <c r="G110" s="190">
        <f>'Pathways-natural gas'!G53</f>
        <v>136.88481945546201</v>
      </c>
      <c r="H110" s="190">
        <f>'Pathways-natural gas'!H53</f>
        <v>137.564634504201</v>
      </c>
      <c r="I110" s="190">
        <f>'Pathways-natural gas'!I53</f>
        <v>136.62954562689001</v>
      </c>
      <c r="J110" s="190">
        <f>'Pathways-natural gas'!J53</f>
        <v>135.87980482352901</v>
      </c>
      <c r="K110" s="190">
        <f>'Pathways-natural gas'!K53</f>
        <v>133.915216094117</v>
      </c>
      <c r="L110" s="190">
        <f>'Pathways-natural gas'!L53</f>
        <v>131.63590543865499</v>
      </c>
      <c r="M110" s="190">
        <f>'Pathways-natural gas'!M53</f>
        <v>128.74183085714199</v>
      </c>
      <c r="N110" s="190">
        <f>'Pathways-natural gas'!N53</f>
        <v>126.66815122689</v>
      </c>
      <c r="O110" s="190">
        <f>'Pathways-natural gas'!O53</f>
        <v>124.594471596638</v>
      </c>
      <c r="P110" s="190">
        <f>'Pathways-natural gas'!P53</f>
        <v>122.520791966386</v>
      </c>
      <c r="Q110" s="190">
        <f>'Pathways-natural gas'!Q53</f>
        <v>120.447112336134</v>
      </c>
      <c r="R110" s="190">
        <f>'Pathways-natural gas'!R53</f>
        <v>118.373432705882</v>
      </c>
      <c r="S110" s="190">
        <f>'Pathways-natural gas'!S53</f>
        <v>116.29975307562999</v>
      </c>
      <c r="T110" s="190">
        <f>'Pathways-natural gas'!T53</f>
        <v>117.31808541663899</v>
      </c>
      <c r="U110" s="190">
        <f>'Pathways-natural gas'!U53</f>
        <v>118.33641775764799</v>
      </c>
      <c r="V110" s="190">
        <f>'Pathways-natural gas'!V53</f>
        <v>119.35475009865699</v>
      </c>
      <c r="W110" s="190">
        <f>'Pathways-natural gas'!W53</f>
        <v>120.37308243966601</v>
      </c>
      <c r="X110" s="190">
        <f>'Pathways-natural gas'!X53</f>
        <v>121.39141478067501</v>
      </c>
      <c r="Y110" s="190">
        <f>'Pathways-natural gas'!Y53</f>
        <v>122.40974712168401</v>
      </c>
      <c r="Z110" s="190">
        <f>'Pathways-natural gas'!Z53</f>
        <v>123.42807946269301</v>
      </c>
      <c r="AA110" s="190">
        <f>'Pathways-natural gas'!AA53</f>
        <v>124.44641180370201</v>
      </c>
      <c r="AB110" s="190">
        <f>'Pathways-natural gas'!AB53</f>
        <v>125.46474414471101</v>
      </c>
      <c r="AC110" s="190">
        <f>'Pathways-natural gas'!AC53</f>
        <v>126.48307648572001</v>
      </c>
      <c r="AD110" s="190">
        <f>'Pathways-natural gas'!AD53</f>
        <v>127.501408826729</v>
      </c>
      <c r="AE110" s="190">
        <f>'Pathways-natural gas'!AE53</f>
        <v>128.519741167738</v>
      </c>
      <c r="AF110" s="190">
        <f>'Pathways-natural gas'!AF53</f>
        <v>129.538073508747</v>
      </c>
      <c r="AG110" s="190">
        <f>'Pathways-natural gas'!AG53</f>
        <v>130.556405849756</v>
      </c>
      <c r="AH110" s="190">
        <f>'Pathways-natural gas'!AH53</f>
        <v>131.574738190765</v>
      </c>
      <c r="AI110" s="190">
        <f>'Pathways-natural gas'!AI53</f>
        <v>132.593070531774</v>
      </c>
      <c r="AJ110" s="190">
        <f>'Pathways-natural gas'!AJ53</f>
        <v>133.611402872783</v>
      </c>
      <c r="AK110" s="190">
        <f>'Pathways-natural gas'!AK53</f>
        <v>134.629735213792</v>
      </c>
      <c r="AL110" s="190">
        <f>'Pathways-natural gas'!AL53</f>
        <v>135.648067554801</v>
      </c>
      <c r="AM110" s="190">
        <f>'Pathways-natural gas'!AM53</f>
        <v>136.66639989581</v>
      </c>
    </row>
    <row r="111" spans="3:39" x14ac:dyDescent="0.25">
      <c r="C111" s="198" t="s">
        <v>586</v>
      </c>
      <c r="D111" s="190">
        <f t="shared" ref="D111:AM111" si="3">SUM(D91:D110)</f>
        <v>2737.337710537593</v>
      </c>
      <c r="E111" s="190">
        <f t="shared" si="3"/>
        <v>2716.9724587239361</v>
      </c>
      <c r="F111" s="190">
        <f t="shared" si="3"/>
        <v>2692.7286712484997</v>
      </c>
      <c r="G111" s="190">
        <f t="shared" si="3"/>
        <v>2691.7798534064154</v>
      </c>
      <c r="H111" s="190">
        <f t="shared" si="3"/>
        <v>2674.3100414238061</v>
      </c>
      <c r="I111" s="190">
        <f t="shared" si="3"/>
        <v>2654.2056053296292</v>
      </c>
      <c r="J111" s="190">
        <f t="shared" si="3"/>
        <v>2616.8894766056233</v>
      </c>
      <c r="K111" s="190">
        <f t="shared" si="3"/>
        <v>2583.8212826042427</v>
      </c>
      <c r="L111" s="190">
        <f t="shared" si="3"/>
        <v>2550.2513288381338</v>
      </c>
      <c r="M111" s="190">
        <f t="shared" si="3"/>
        <v>2511.6170597473806</v>
      </c>
      <c r="N111" s="190">
        <f t="shared" si="3"/>
        <v>2508.6789310813592</v>
      </c>
      <c r="O111" s="190">
        <f t="shared" si="3"/>
        <v>2497.7733428863598</v>
      </c>
      <c r="P111" s="190">
        <f t="shared" si="3"/>
        <v>2486.8444719866243</v>
      </c>
      <c r="Q111" s="190">
        <f t="shared" si="3"/>
        <v>2475.8923183821462</v>
      </c>
      <c r="R111" s="190">
        <f t="shared" si="3"/>
        <v>2464.9168820729301</v>
      </c>
      <c r="S111" s="190">
        <f t="shared" si="3"/>
        <v>2453.9181630589715</v>
      </c>
      <c r="T111" s="190">
        <f t="shared" si="3"/>
        <v>2460.3008312338525</v>
      </c>
      <c r="U111" s="190">
        <f t="shared" si="3"/>
        <v>2466.6836636036878</v>
      </c>
      <c r="V111" s="190">
        <f t="shared" si="3"/>
        <v>2473.066331778572</v>
      </c>
      <c r="W111" s="190">
        <f t="shared" si="3"/>
        <v>2479.4491641484069</v>
      </c>
      <c r="X111" s="190">
        <f t="shared" si="3"/>
        <v>2485.8318323232884</v>
      </c>
      <c r="Y111" s="190">
        <f t="shared" si="3"/>
        <v>2492.2146646931237</v>
      </c>
      <c r="Z111" s="190">
        <f t="shared" si="3"/>
        <v>2498.580913372673</v>
      </c>
      <c r="AA111" s="190">
        <f t="shared" si="3"/>
        <v>2504.9637457425097</v>
      </c>
      <c r="AB111" s="190">
        <f t="shared" si="3"/>
        <v>2511.3464139173898</v>
      </c>
      <c r="AC111" s="190">
        <f t="shared" si="3"/>
        <v>2517.7292462872274</v>
      </c>
      <c r="AD111" s="190">
        <f t="shared" si="3"/>
        <v>2524.1119144621089</v>
      </c>
      <c r="AE111" s="190">
        <f t="shared" si="3"/>
        <v>2530.4947468319451</v>
      </c>
      <c r="AF111" s="190">
        <f t="shared" si="3"/>
        <v>2536.877415006828</v>
      </c>
      <c r="AG111" s="190">
        <f t="shared" si="3"/>
        <v>2543.2602473766628</v>
      </c>
      <c r="AH111" s="190">
        <f t="shared" si="3"/>
        <v>2549.6429155515457</v>
      </c>
      <c r="AI111" s="190">
        <f t="shared" si="3"/>
        <v>2556.025747921381</v>
      </c>
      <c r="AJ111" s="190">
        <f t="shared" si="3"/>
        <v>2562.4084160962643</v>
      </c>
      <c r="AK111" s="190">
        <f t="shared" si="3"/>
        <v>2568.7912484660988</v>
      </c>
      <c r="AL111" s="190">
        <f t="shared" si="3"/>
        <v>2575.1739166409807</v>
      </c>
      <c r="AM111" s="190">
        <f t="shared" si="3"/>
        <v>2581.5403295154824</v>
      </c>
    </row>
    <row r="112" spans="3:39" x14ac:dyDescent="0.25">
      <c r="C112" s="198" t="s">
        <v>587</v>
      </c>
      <c r="D112" s="190">
        <v>273733771053759.31</v>
      </c>
      <c r="E112" s="190">
        <v>271697245872393.63</v>
      </c>
      <c r="F112" s="190">
        <v>269272867124849.97</v>
      </c>
      <c r="G112" s="190">
        <v>269177985340641.53</v>
      </c>
      <c r="H112" s="190">
        <v>267431004142380.59</v>
      </c>
      <c r="I112" s="190">
        <v>265420560532962.91</v>
      </c>
      <c r="J112" s="190">
        <v>261688947660562.31</v>
      </c>
      <c r="K112" s="190">
        <v>258382128260424.28</v>
      </c>
      <c r="L112" s="190">
        <v>255025132883813.38</v>
      </c>
      <c r="M112" s="190">
        <v>251161705974738.06</v>
      </c>
      <c r="N112" s="190">
        <v>250867893108135.94</v>
      </c>
      <c r="O112" s="190">
        <v>249777334288635.97</v>
      </c>
      <c r="P112" s="190">
        <v>248684447198662.44</v>
      </c>
      <c r="Q112" s="190">
        <v>247589231838214.63</v>
      </c>
      <c r="R112" s="190">
        <v>246491688207293</v>
      </c>
      <c r="S112" s="190">
        <v>245391816305897.16</v>
      </c>
      <c r="T112" s="190">
        <v>246030083123385.25</v>
      </c>
      <c r="U112" s="190">
        <v>246668366360368.78</v>
      </c>
      <c r="V112" s="190">
        <v>247306633177857.19</v>
      </c>
      <c r="W112" s="190">
        <v>247944916414840.69</v>
      </c>
      <c r="X112" s="190">
        <v>248583183232328.84</v>
      </c>
      <c r="Y112" s="190">
        <v>249221466469312.38</v>
      </c>
      <c r="Z112" s="190">
        <v>249858091337267.28</v>
      </c>
      <c r="AA112" s="190">
        <v>250496374574250.97</v>
      </c>
      <c r="AB112" s="190">
        <v>251134641391738.97</v>
      </c>
      <c r="AC112" s="190">
        <v>251772924628722.75</v>
      </c>
      <c r="AD112" s="190">
        <v>252411191446210.88</v>
      </c>
      <c r="AE112" s="190">
        <v>253049474683194.5</v>
      </c>
      <c r="AF112" s="190">
        <v>253687741500682.78</v>
      </c>
      <c r="AG112" s="190">
        <v>254326024737666.28</v>
      </c>
      <c r="AH112" s="190">
        <v>254964291555154.56</v>
      </c>
      <c r="AI112" s="190">
        <v>255602574792138.09</v>
      </c>
      <c r="AJ112" s="190">
        <v>256240841609626.44</v>
      </c>
      <c r="AK112" s="190">
        <v>256879124846609.88</v>
      </c>
      <c r="AL112" s="190">
        <v>257517391664098.06</v>
      </c>
      <c r="AM112" s="190">
        <v>258154032951548.25</v>
      </c>
    </row>
  </sheetData>
  <phoneticPr fontId="56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95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8" customFormat="1" x14ac:dyDescent="0.25">
      <c r="A3" s="387"/>
      <c r="C3" s="389" t="s">
        <v>588</v>
      </c>
      <c r="G3" s="389">
        <f>SUM(G4,G13:G40)</f>
        <v>71315.647662930671</v>
      </c>
      <c r="H3" s="389">
        <f t="shared" ref="H3:AM3" si="0">SUM(H4,H13:H40)</f>
        <v>71426.124278741016</v>
      </c>
      <c r="I3" s="389">
        <f t="shared" si="0"/>
        <v>71228.06386983367</v>
      </c>
      <c r="J3" s="389">
        <f t="shared" si="0"/>
        <v>71039.772331623608</v>
      </c>
      <c r="K3" s="389">
        <f t="shared" si="0"/>
        <v>70827.586439589155</v>
      </c>
      <c r="L3" s="389">
        <f t="shared" si="0"/>
        <v>70583.653050070119</v>
      </c>
      <c r="M3" s="389">
        <f t="shared" si="0"/>
        <v>70310.854719081908</v>
      </c>
      <c r="N3" s="389">
        <f t="shared" si="0"/>
        <v>70489.361859241879</v>
      </c>
      <c r="O3" s="389">
        <f t="shared" si="0"/>
        <v>70564.821004681187</v>
      </c>
      <c r="P3" s="389">
        <f t="shared" si="0"/>
        <v>70636.736793444492</v>
      </c>
      <c r="Q3" s="389">
        <f t="shared" si="0"/>
        <v>70705.109225531531</v>
      </c>
      <c r="R3" s="389">
        <f t="shared" si="0"/>
        <v>70769.93830094258</v>
      </c>
      <c r="S3" s="389">
        <f t="shared" si="0"/>
        <v>70831.224019677378</v>
      </c>
      <c r="T3" s="389">
        <f t="shared" si="0"/>
        <v>71083.66895847494</v>
      </c>
      <c r="U3" s="389">
        <f t="shared" si="0"/>
        <v>71333.981176967281</v>
      </c>
      <c r="V3" s="389">
        <f t="shared" si="0"/>
        <v>71582.160675154504</v>
      </c>
      <c r="W3" s="389">
        <f t="shared" si="0"/>
        <v>71828.207453036652</v>
      </c>
      <c r="X3" s="389">
        <f t="shared" si="0"/>
        <v>72072.121510613782</v>
      </c>
      <c r="Y3" s="389">
        <f t="shared" si="0"/>
        <v>72402.978762270475</v>
      </c>
      <c r="Z3" s="389">
        <f t="shared" si="0"/>
        <v>72733.151881966289</v>
      </c>
      <c r="AA3" s="389">
        <f t="shared" si="0"/>
        <v>73062.640869701034</v>
      </c>
      <c r="AB3" s="389">
        <f t="shared" si="0"/>
        <v>73391.4457254749</v>
      </c>
      <c r="AC3" s="389">
        <f t="shared" si="0"/>
        <v>73719.566449287711</v>
      </c>
      <c r="AD3" s="389">
        <f t="shared" si="0"/>
        <v>74047.003041139658</v>
      </c>
      <c r="AE3" s="389">
        <f t="shared" si="0"/>
        <v>74373.75550103061</v>
      </c>
      <c r="AF3" s="389">
        <f t="shared" si="0"/>
        <v>74699.823828960551</v>
      </c>
      <c r="AG3" s="389">
        <f t="shared" si="0"/>
        <v>75025.208024929598</v>
      </c>
      <c r="AH3" s="389">
        <f t="shared" si="0"/>
        <v>75349.908088937605</v>
      </c>
      <c r="AI3" s="389">
        <f t="shared" si="0"/>
        <v>75673.924020984676</v>
      </c>
      <c r="AJ3" s="389">
        <f t="shared" si="0"/>
        <v>75997.255821070736</v>
      </c>
      <c r="AK3" s="389">
        <f t="shared" si="0"/>
        <v>76319.903489195873</v>
      </c>
      <c r="AL3" s="389">
        <f t="shared" si="0"/>
        <v>76641.867025360014</v>
      </c>
      <c r="AM3" s="389">
        <f t="shared" si="0"/>
        <v>76963.146429563232</v>
      </c>
    </row>
    <row r="4" spans="1:39" s="32" customFormat="1" x14ac:dyDescent="0.25">
      <c r="A4" s="382" t="s">
        <v>52</v>
      </c>
      <c r="B4" s="383"/>
      <c r="C4" s="383" t="s">
        <v>77</v>
      </c>
      <c r="D4" s="377">
        <v>22031.991972335702</v>
      </c>
      <c r="E4" s="377">
        <v>22306.2623583401</v>
      </c>
      <c r="F4" s="377">
        <v>22561.969029325399</v>
      </c>
      <c r="G4" s="377">
        <v>22810.378554305</v>
      </c>
      <c r="H4" s="377">
        <v>23041.006764891499</v>
      </c>
      <c r="I4" s="377">
        <v>23137.045531510699</v>
      </c>
      <c r="J4" s="377">
        <v>23214.008786030299</v>
      </c>
      <c r="K4" s="377">
        <v>23270.147225163098</v>
      </c>
      <c r="L4" s="377">
        <v>23305.439023008901</v>
      </c>
      <c r="M4" s="377">
        <v>23319.2581192</v>
      </c>
      <c r="N4" s="377">
        <v>23409.959315885499</v>
      </c>
      <c r="O4" s="377">
        <v>23498.527792265799</v>
      </c>
      <c r="P4" s="377">
        <v>23584.9635483411</v>
      </c>
      <c r="Q4" s="377">
        <v>23669.266584111199</v>
      </c>
      <c r="R4" s="377">
        <v>23751.4368995763</v>
      </c>
      <c r="S4" s="377">
        <v>23831.474494736201</v>
      </c>
      <c r="T4" s="377">
        <v>23909.379369591101</v>
      </c>
      <c r="U4" s="377">
        <v>23985.151524140801</v>
      </c>
      <c r="V4" s="377">
        <v>24058.790958385402</v>
      </c>
      <c r="W4" s="377">
        <v>24130.297672324901</v>
      </c>
      <c r="X4" s="377">
        <v>24199.671665959399</v>
      </c>
      <c r="Y4" s="377">
        <v>24355.9888536734</v>
      </c>
      <c r="Z4" s="377">
        <v>24511.621909426602</v>
      </c>
      <c r="AA4" s="377">
        <v>24666.570833218699</v>
      </c>
      <c r="AB4" s="377">
        <v>24820.835625049898</v>
      </c>
      <c r="AC4" s="377">
        <v>24974.416284920098</v>
      </c>
      <c r="AD4" s="377">
        <v>25127.312812829401</v>
      </c>
      <c r="AE4" s="377">
        <v>25279.525208777701</v>
      </c>
      <c r="AF4" s="377">
        <v>25431.053472765001</v>
      </c>
      <c r="AG4" s="377">
        <v>25581.8976047914</v>
      </c>
      <c r="AH4" s="377">
        <v>25732.0576048568</v>
      </c>
      <c r="AI4" s="377">
        <v>25881.5334729612</v>
      </c>
      <c r="AJ4" s="377">
        <v>26030.325209104602</v>
      </c>
      <c r="AK4" s="377">
        <v>26178.432813287101</v>
      </c>
      <c r="AL4" s="377">
        <v>26325.856285508598</v>
      </c>
      <c r="AM4" s="377">
        <v>26472.595625769201</v>
      </c>
    </row>
    <row r="5" spans="1:39" x14ac:dyDescent="0.25">
      <c r="C5" s="30" t="s">
        <v>78</v>
      </c>
      <c r="D5" s="378">
        <v>1326.7265407954001</v>
      </c>
      <c r="E5" s="378">
        <v>1334.75357160559</v>
      </c>
      <c r="F5" s="378">
        <v>1342.9833883927099</v>
      </c>
      <c r="G5" s="378">
        <v>1349.18760235544</v>
      </c>
      <c r="H5" s="378">
        <v>1353.2339142117</v>
      </c>
      <c r="I5" s="378">
        <v>1354.96584900422</v>
      </c>
      <c r="J5" s="378">
        <v>1355.0904602867299</v>
      </c>
      <c r="K5" s="378">
        <v>1353.1031758039701</v>
      </c>
      <c r="L5" s="378">
        <v>1348.15512505477</v>
      </c>
      <c r="M5" s="378">
        <v>1338.5334899648799</v>
      </c>
      <c r="N5" s="378">
        <v>1337.0538546578</v>
      </c>
      <c r="O5" s="378">
        <v>1326.3381561707099</v>
      </c>
      <c r="P5" s="378">
        <v>1304.78287815719</v>
      </c>
      <c r="Q5" s="378">
        <v>1272.86041973076</v>
      </c>
      <c r="R5" s="378">
        <v>1233.2723190439999</v>
      </c>
      <c r="S5" s="378">
        <v>1189.7489495576201</v>
      </c>
      <c r="T5" s="378">
        <v>1145.60857626143</v>
      </c>
      <c r="U5" s="378">
        <v>1103.0900863577699</v>
      </c>
      <c r="V5" s="378">
        <v>1063.4154284848</v>
      </c>
      <c r="W5" s="378">
        <v>1027.12933226359</v>
      </c>
      <c r="X5" s="378">
        <v>994.37041034752599</v>
      </c>
      <c r="Y5" s="378">
        <v>965.10003592653004</v>
      </c>
      <c r="Z5" s="378">
        <v>939.191808916377</v>
      </c>
      <c r="AA5" s="378">
        <v>916.498283316742</v>
      </c>
      <c r="AB5" s="378">
        <v>896.86974130912597</v>
      </c>
      <c r="AC5" s="378">
        <v>880.15217508752096</v>
      </c>
      <c r="AD5" s="378">
        <v>866.17815450020703</v>
      </c>
      <c r="AE5" s="378">
        <v>854.76762810935702</v>
      </c>
      <c r="AF5" s="378">
        <v>845.71103414773995</v>
      </c>
      <c r="AG5" s="378">
        <v>838.78091809359</v>
      </c>
      <c r="AH5" s="378">
        <v>833.72903288824295</v>
      </c>
      <c r="AI5" s="378">
        <v>830.29982126181301</v>
      </c>
      <c r="AJ5" s="378">
        <v>828.24004595555505</v>
      </c>
      <c r="AK5" s="378">
        <v>827.31241276506205</v>
      </c>
      <c r="AL5" s="378">
        <v>827.30442410258502</v>
      </c>
      <c r="AM5" s="378">
        <v>828.03612155984399</v>
      </c>
    </row>
    <row r="6" spans="1:39" x14ac:dyDescent="0.25">
      <c r="C6" s="30" t="s">
        <v>79</v>
      </c>
      <c r="D6" s="378">
        <v>1439.3034399667199</v>
      </c>
      <c r="E6" s="378">
        <v>1455.82961267109</v>
      </c>
      <c r="F6" s="378">
        <v>1472.7820225175401</v>
      </c>
      <c r="G6" s="378">
        <v>1487.86334969213</v>
      </c>
      <c r="H6" s="378">
        <v>1501.07556548091</v>
      </c>
      <c r="I6" s="378">
        <v>1500.67959744584</v>
      </c>
      <c r="J6" s="378">
        <v>1488.41706564829</v>
      </c>
      <c r="K6" s="378">
        <v>1465.42281085029</v>
      </c>
      <c r="L6" s="378">
        <v>1433.2234208888699</v>
      </c>
      <c r="M6" s="378">
        <v>1393.43495331348</v>
      </c>
      <c r="N6" s="378">
        <v>1354.93984277711</v>
      </c>
      <c r="O6" s="378">
        <v>1311.8205141625799</v>
      </c>
      <c r="P6" s="378">
        <v>1265.5447050284399</v>
      </c>
      <c r="Q6" s="378">
        <v>1217.35547312779</v>
      </c>
      <c r="R6" s="378">
        <v>1168.25412057168</v>
      </c>
      <c r="S6" s="378">
        <v>1119.0016940590699</v>
      </c>
      <c r="T6" s="378">
        <v>1070.1954895332899</v>
      </c>
      <c r="U6" s="378">
        <v>1022.30368869232</v>
      </c>
      <c r="V6" s="378">
        <v>975.73363775259497</v>
      </c>
      <c r="W6" s="378">
        <v>930.83910661917298</v>
      </c>
      <c r="X6" s="378">
        <v>887.94808092823303</v>
      </c>
      <c r="Y6" s="378">
        <v>850.38502458430196</v>
      </c>
      <c r="Z6" s="378">
        <v>817.45773052954496</v>
      </c>
      <c r="AA6" s="378">
        <v>788.62922652324903</v>
      </c>
      <c r="AB6" s="378">
        <v>763.46128729276802</v>
      </c>
      <c r="AC6" s="378">
        <v>741.58634477412102</v>
      </c>
      <c r="AD6" s="378">
        <v>722.67702193152797</v>
      </c>
      <c r="AE6" s="378">
        <v>706.44825376288998</v>
      </c>
      <c r="AF6" s="378">
        <v>692.64432083720601</v>
      </c>
      <c r="AG6" s="378">
        <v>681.03752447059605</v>
      </c>
      <c r="AH6" s="378">
        <v>671.42149828676395</v>
      </c>
      <c r="AI6" s="378">
        <v>663.61673437037803</v>
      </c>
      <c r="AJ6" s="378">
        <v>657.45716388365599</v>
      </c>
      <c r="AK6" s="378">
        <v>652.79426613199803</v>
      </c>
      <c r="AL6" s="378">
        <v>649.49132957040104</v>
      </c>
      <c r="AM6" s="378">
        <v>647.41761976801104</v>
      </c>
    </row>
    <row r="7" spans="1:39" x14ac:dyDescent="0.25">
      <c r="C7" s="30" t="s">
        <v>80</v>
      </c>
      <c r="D7" s="378">
        <v>23448.062777499399</v>
      </c>
      <c r="E7" s="378">
        <v>23459.144052509298</v>
      </c>
      <c r="F7" s="378">
        <v>23468.861945471799</v>
      </c>
      <c r="G7" s="378">
        <v>23439.527002434301</v>
      </c>
      <c r="H7" s="378">
        <v>23357.7979840853</v>
      </c>
      <c r="I7" s="378">
        <v>23212.016502046001</v>
      </c>
      <c r="J7" s="378">
        <v>23021.019407396801</v>
      </c>
      <c r="K7" s="378">
        <v>22803.4186713749</v>
      </c>
      <c r="L7" s="378">
        <v>22584.987230078201</v>
      </c>
      <c r="M7" s="378">
        <v>22378.086995524998</v>
      </c>
      <c r="N7" s="378">
        <v>22305.830490674001</v>
      </c>
      <c r="O7" s="378">
        <v>22250.494880058199</v>
      </c>
      <c r="P7" s="378">
        <v>22211.0759723265</v>
      </c>
      <c r="Q7" s="378">
        <v>22186.011399323601</v>
      </c>
      <c r="R7" s="378">
        <v>22173.861996018699</v>
      </c>
      <c r="S7" s="378">
        <v>22174.3254638453</v>
      </c>
      <c r="T7" s="378">
        <v>22187.1627397456</v>
      </c>
      <c r="U7" s="378">
        <v>22212.779546491001</v>
      </c>
      <c r="V7" s="378">
        <v>22252.114018825301</v>
      </c>
      <c r="W7" s="378">
        <v>22306.335550072701</v>
      </c>
      <c r="X7" s="378">
        <v>22376.6076574578</v>
      </c>
      <c r="Y7" s="378">
        <v>22463.7488643867</v>
      </c>
      <c r="Z7" s="378">
        <v>22568.120176304099</v>
      </c>
      <c r="AA7" s="378">
        <v>22689.4799965034</v>
      </c>
      <c r="AB7" s="378">
        <v>22827.054080271198</v>
      </c>
      <c r="AC7" s="378">
        <v>22979.593947056899</v>
      </c>
      <c r="AD7" s="378">
        <v>23145.5474905511</v>
      </c>
      <c r="AE7" s="378">
        <v>23323.214374464598</v>
      </c>
      <c r="AF7" s="378">
        <v>23510.895414586601</v>
      </c>
      <c r="AG7" s="378">
        <v>23706.9929453769</v>
      </c>
      <c r="AH7" s="378">
        <v>23910.098740433001</v>
      </c>
      <c r="AI7" s="378">
        <v>24118.995357876502</v>
      </c>
      <c r="AJ7" s="378">
        <v>24332.667504244098</v>
      </c>
      <c r="AK7" s="378">
        <v>24550.257015442799</v>
      </c>
      <c r="AL7" s="378">
        <v>24771.0664433206</v>
      </c>
      <c r="AM7" s="378">
        <v>24994.514944627001</v>
      </c>
    </row>
    <row r="8" spans="1:39" x14ac:dyDescent="0.25">
      <c r="C8" s="30" t="s">
        <v>81</v>
      </c>
      <c r="D8" s="378">
        <v>37016.603249308399</v>
      </c>
      <c r="E8" s="378">
        <v>36528.887652765901</v>
      </c>
      <c r="F8" s="378">
        <v>36155.863802954198</v>
      </c>
      <c r="G8" s="378">
        <v>35815.164873158697</v>
      </c>
      <c r="H8" s="378">
        <v>35471.895332605098</v>
      </c>
      <c r="I8" s="378">
        <v>35093.0269518282</v>
      </c>
      <c r="J8" s="378">
        <v>34685.793547842499</v>
      </c>
      <c r="K8" s="378">
        <v>34198.608106230502</v>
      </c>
      <c r="L8" s="378">
        <v>33572.135071826502</v>
      </c>
      <c r="M8" s="378">
        <v>32742.893409115801</v>
      </c>
      <c r="N8" s="378">
        <v>31671.2350440843</v>
      </c>
      <c r="O8" s="378">
        <v>30344.159270566201</v>
      </c>
      <c r="P8" s="378">
        <v>28785.5153448565</v>
      </c>
      <c r="Q8" s="378">
        <v>27055.518458614599</v>
      </c>
      <c r="R8" s="378">
        <v>25240.688913856698</v>
      </c>
      <c r="S8" s="378">
        <v>23436.134803704099</v>
      </c>
      <c r="T8" s="378">
        <v>21771.028489547101</v>
      </c>
      <c r="U8" s="378">
        <v>20292.396178669202</v>
      </c>
      <c r="V8" s="378">
        <v>19023.322040454401</v>
      </c>
      <c r="W8" s="378">
        <v>17966.729640944599</v>
      </c>
      <c r="X8" s="378">
        <v>17111.822062162999</v>
      </c>
      <c r="Y8" s="378">
        <v>16439.986079403199</v>
      </c>
      <c r="Z8" s="378">
        <v>15929.066279844399</v>
      </c>
      <c r="AA8" s="378">
        <v>15556.1729488869</v>
      </c>
      <c r="AB8" s="378">
        <v>15299.247269761399</v>
      </c>
      <c r="AC8" s="378">
        <v>15137.878170869</v>
      </c>
      <c r="AD8" s="378">
        <v>15053.6887304514</v>
      </c>
      <c r="AE8" s="378">
        <v>15030.5416380611</v>
      </c>
      <c r="AF8" s="378">
        <v>15054.6066364258</v>
      </c>
      <c r="AG8" s="378">
        <v>15114.3365927461</v>
      </c>
      <c r="AH8" s="378">
        <v>15200.3718589775</v>
      </c>
      <c r="AI8" s="378">
        <v>15305.374010501801</v>
      </c>
      <c r="AJ8" s="378">
        <v>15423.728522379801</v>
      </c>
      <c r="AK8" s="378">
        <v>15551.306645029101</v>
      </c>
      <c r="AL8" s="378">
        <v>15685.1330706399</v>
      </c>
      <c r="AM8" s="378">
        <v>15823.127770249401</v>
      </c>
    </row>
    <row r="9" spans="1:39" x14ac:dyDescent="0.25">
      <c r="C9" s="30" t="s">
        <v>82</v>
      </c>
      <c r="D9" s="378">
        <v>8216.2489886889798</v>
      </c>
      <c r="E9" s="378">
        <v>8343.7174154079003</v>
      </c>
      <c r="F9" s="378">
        <v>8470.7301260680506</v>
      </c>
      <c r="G9" s="378">
        <v>8577.1097020035595</v>
      </c>
      <c r="H9" s="378">
        <v>8649.2636113712906</v>
      </c>
      <c r="I9" s="378">
        <v>8669.2316814414498</v>
      </c>
      <c r="J9" s="378">
        <v>8636.00861829104</v>
      </c>
      <c r="K9" s="378">
        <v>8564.4652707115401</v>
      </c>
      <c r="L9" s="378">
        <v>8476.6744280078401</v>
      </c>
      <c r="M9" s="378">
        <v>8385.6893234902709</v>
      </c>
      <c r="N9" s="378">
        <v>8298.52697674919</v>
      </c>
      <c r="O9" s="378">
        <v>8217.7705184220904</v>
      </c>
      <c r="P9" s="378">
        <v>8145.6814648582003</v>
      </c>
      <c r="Q9" s="378">
        <v>8084.5074595978003</v>
      </c>
      <c r="R9" s="378">
        <v>8036.4872905156699</v>
      </c>
      <c r="S9" s="378">
        <v>8003.6016727544602</v>
      </c>
      <c r="T9" s="378">
        <v>7987.1469724892704</v>
      </c>
      <c r="U9" s="378">
        <v>7987.5240482278496</v>
      </c>
      <c r="V9" s="378">
        <v>8004.1646199166098</v>
      </c>
      <c r="W9" s="378">
        <v>8035.6646884137099</v>
      </c>
      <c r="X9" s="378">
        <v>8080.0545843700102</v>
      </c>
      <c r="Y9" s="378">
        <v>8135.0869914468603</v>
      </c>
      <c r="Z9" s="378">
        <v>8198.5368267619397</v>
      </c>
      <c r="AA9" s="378">
        <v>8268.4024889125794</v>
      </c>
      <c r="AB9" s="378">
        <v>8343.0067030616501</v>
      </c>
      <c r="AC9" s="378">
        <v>8421.0197795513504</v>
      </c>
      <c r="AD9" s="378">
        <v>8501.4336841096101</v>
      </c>
      <c r="AE9" s="378">
        <v>8583.5114006775602</v>
      </c>
      <c r="AF9" s="378">
        <v>8666.7308607991199</v>
      </c>
      <c r="AG9" s="378">
        <v>8750.7369925611602</v>
      </c>
      <c r="AH9" s="378">
        <v>8835.2902773112801</v>
      </c>
      <c r="AI9" s="378">
        <v>8920.2233334809007</v>
      </c>
      <c r="AJ9" s="378">
        <v>9005.42158631243</v>
      </c>
      <c r="AK9" s="378">
        <v>9090.8111211658106</v>
      </c>
      <c r="AL9" s="378">
        <v>9176.3461887420799</v>
      </c>
      <c r="AM9" s="378">
        <v>9261.9990641846398</v>
      </c>
    </row>
    <row r="10" spans="1:39" x14ac:dyDescent="0.25">
      <c r="C10" s="30" t="s">
        <v>83</v>
      </c>
      <c r="D10" s="378">
        <v>1930.78364591121</v>
      </c>
      <c r="E10" s="378">
        <v>1962.1445972172301</v>
      </c>
      <c r="F10" s="378">
        <v>1994.07959216019</v>
      </c>
      <c r="G10" s="378">
        <v>2022.63131792323</v>
      </c>
      <c r="H10" s="378">
        <v>2046.1881660982499</v>
      </c>
      <c r="I10" s="378">
        <v>2062.65182622867</v>
      </c>
      <c r="J10" s="378">
        <v>2072.5239340911098</v>
      </c>
      <c r="K10" s="378">
        <v>2077.3876399466099</v>
      </c>
      <c r="L10" s="378">
        <v>2079.8375359674301</v>
      </c>
      <c r="M10" s="378">
        <v>2081.2928022761098</v>
      </c>
      <c r="N10" s="378">
        <v>2082.7105379739501</v>
      </c>
      <c r="O10" s="378">
        <v>2084.41771676599</v>
      </c>
      <c r="P10" s="378">
        <v>2086.8013817125302</v>
      </c>
      <c r="Q10" s="378">
        <v>2090.2776725615099</v>
      </c>
      <c r="R10" s="378">
        <v>2095.2823378076801</v>
      </c>
      <c r="S10" s="378">
        <v>2102.22212809539</v>
      </c>
      <c r="T10" s="378">
        <v>2111.3969065552401</v>
      </c>
      <c r="U10" s="378">
        <v>2122.9540471249402</v>
      </c>
      <c r="V10" s="378">
        <v>2136.8662742901502</v>
      </c>
      <c r="W10" s="378">
        <v>2152.9499129697201</v>
      </c>
      <c r="X10" s="378">
        <v>2170.9098125321002</v>
      </c>
      <c r="Y10" s="378">
        <v>2190.3921711613002</v>
      </c>
      <c r="Z10" s="378">
        <v>2211.0414392339699</v>
      </c>
      <c r="AA10" s="378">
        <v>2232.5398166049699</v>
      </c>
      <c r="AB10" s="378">
        <v>2254.6266223779699</v>
      </c>
      <c r="AC10" s="378">
        <v>2277.10412582145</v>
      </c>
      <c r="AD10" s="378">
        <v>2299.8316489009899</v>
      </c>
      <c r="AE10" s="378">
        <v>2322.7150348629698</v>
      </c>
      <c r="AF10" s="378">
        <v>2345.6953007510301</v>
      </c>
      <c r="AG10" s="378">
        <v>2368.7385751637798</v>
      </c>
      <c r="AH10" s="378">
        <v>2391.8260478512598</v>
      </c>
      <c r="AI10" s="378">
        <v>2414.9466778159799</v>
      </c>
      <c r="AJ10" s="378">
        <v>2438.0941185250499</v>
      </c>
      <c r="AK10" s="378">
        <v>2461.2652413865499</v>
      </c>
      <c r="AL10" s="378">
        <v>2484.45869849173</v>
      </c>
      <c r="AM10" s="378">
        <v>2507.67395226179</v>
      </c>
    </row>
    <row r="11" spans="1:39" x14ac:dyDescent="0.25">
      <c r="C11" s="30" t="s">
        <v>84</v>
      </c>
      <c r="D11" s="378">
        <v>10511.6692460206</v>
      </c>
      <c r="E11" s="378">
        <v>10586.6951167592</v>
      </c>
      <c r="F11" s="378">
        <v>10662.668220358701</v>
      </c>
      <c r="G11" s="378">
        <v>10720.960688094199</v>
      </c>
      <c r="H11" s="378">
        <v>10757.6361590498</v>
      </c>
      <c r="I11" s="378">
        <v>10765.8650302062</v>
      </c>
      <c r="J11" s="378">
        <v>10750.6239429383</v>
      </c>
      <c r="K11" s="378">
        <v>10718.1020597398</v>
      </c>
      <c r="L11" s="378">
        <v>10677.9905125609</v>
      </c>
      <c r="M11" s="378">
        <v>10635.492298212601</v>
      </c>
      <c r="N11" s="378">
        <v>10594.627323869499</v>
      </c>
      <c r="O11" s="378">
        <v>10556.757384009599</v>
      </c>
      <c r="P11" s="378">
        <v>10522.9657943535</v>
      </c>
      <c r="Q11" s="378">
        <v>10493.8554853163</v>
      </c>
      <c r="R11" s="378">
        <v>10469.678596539001</v>
      </c>
      <c r="S11" s="378">
        <v>10450.3998172761</v>
      </c>
      <c r="T11" s="378">
        <v>10434.889458801499</v>
      </c>
      <c r="U11" s="378">
        <v>10422.732407334601</v>
      </c>
      <c r="V11" s="378">
        <v>10413.415630794399</v>
      </c>
      <c r="W11" s="378">
        <v>10406.4129433216</v>
      </c>
      <c r="X11" s="378">
        <v>10401.341751817101</v>
      </c>
      <c r="Y11" s="378">
        <v>10397.983565750799</v>
      </c>
      <c r="Z11" s="378">
        <v>10396.332475543901</v>
      </c>
      <c r="AA11" s="378">
        <v>10396.5557426175</v>
      </c>
      <c r="AB11" s="378">
        <v>10398.8945753187</v>
      </c>
      <c r="AC11" s="378">
        <v>10403.648176291799</v>
      </c>
      <c r="AD11" s="378">
        <v>10414.946875383799</v>
      </c>
      <c r="AE11" s="378">
        <v>10432.830261639499</v>
      </c>
      <c r="AF11" s="378">
        <v>10457.2078310008</v>
      </c>
      <c r="AG11" s="378">
        <v>10487.8858425503</v>
      </c>
      <c r="AH11" s="378">
        <v>10524.5172031857</v>
      </c>
      <c r="AI11" s="378">
        <v>10566.732432786899</v>
      </c>
      <c r="AJ11" s="378">
        <v>10614.102676307501</v>
      </c>
      <c r="AK11" s="378">
        <v>10666.1971486233</v>
      </c>
      <c r="AL11" s="378">
        <v>10722.609720485099</v>
      </c>
      <c r="AM11" s="378">
        <v>10783.007129973799</v>
      </c>
    </row>
    <row r="12" spans="1:39" x14ac:dyDescent="0.25">
      <c r="C12" s="30" t="s">
        <v>85</v>
      </c>
      <c r="D12" s="378">
        <v>23058.8862725492</v>
      </c>
      <c r="E12" s="378">
        <v>23548.799378584699</v>
      </c>
      <c r="F12" s="378">
        <v>24121.060475713901</v>
      </c>
      <c r="G12" s="378">
        <v>24735.2272748367</v>
      </c>
      <c r="H12" s="378">
        <v>25437.923959069401</v>
      </c>
      <c r="I12" s="378">
        <v>25907.636583306499</v>
      </c>
      <c r="J12" s="378">
        <v>26158.873367884298</v>
      </c>
      <c r="K12" s="378">
        <v>26396.6850210351</v>
      </c>
      <c r="L12" s="378">
        <v>26628.036701530498</v>
      </c>
      <c r="M12" s="378">
        <v>26849.6927567446</v>
      </c>
      <c r="N12" s="378">
        <v>27069.006504396501</v>
      </c>
      <c r="O12" s="378">
        <v>27280.275787641702</v>
      </c>
      <c r="P12" s="378">
        <v>27483.292208720399</v>
      </c>
      <c r="Q12" s="378">
        <v>27677.8469827306</v>
      </c>
      <c r="R12" s="378">
        <v>27863.730937626999</v>
      </c>
      <c r="S12" s="378">
        <v>28040.734514221898</v>
      </c>
      <c r="T12" s="378">
        <v>28208.6477661848</v>
      </c>
      <c r="U12" s="378">
        <v>28367.260360042499</v>
      </c>
      <c r="V12" s="378">
        <v>28516.361575178998</v>
      </c>
      <c r="W12" s="378">
        <v>28655.740303835599</v>
      </c>
      <c r="X12" s="378">
        <v>28785.185051110999</v>
      </c>
      <c r="Y12" s="378">
        <v>28904.483934960801</v>
      </c>
      <c r="Z12" s="378">
        <v>29013.424686198399</v>
      </c>
      <c r="AA12" s="378">
        <v>29111.794648494</v>
      </c>
      <c r="AB12" s="378">
        <v>29199.380778375398</v>
      </c>
      <c r="AC12" s="378">
        <v>29275.9696452274</v>
      </c>
      <c r="AD12" s="378">
        <v>29341.347431292201</v>
      </c>
      <c r="AE12" s="378">
        <v>29395.299931669499</v>
      </c>
      <c r="AF12" s="378">
        <v>29437.612554315801</v>
      </c>
      <c r="AG12" s="378">
        <v>29468.070320045201</v>
      </c>
      <c r="AH12" s="378">
        <v>29486.457862529001</v>
      </c>
      <c r="AI12" s="378">
        <v>29492.559428295801</v>
      </c>
      <c r="AJ12" s="378">
        <v>29486.158876731399</v>
      </c>
      <c r="AK12" s="378">
        <v>29467.039680078899</v>
      </c>
      <c r="AL12" s="378">
        <v>29434.984923438598</v>
      </c>
      <c r="AM12" s="378">
        <v>29389.7773047683</v>
      </c>
    </row>
    <row r="13" spans="1:39" s="32" customFormat="1" x14ac:dyDescent="0.25">
      <c r="A13" s="386" t="s">
        <v>55</v>
      </c>
      <c r="B13" s="385"/>
      <c r="C13" s="390" t="s">
        <v>86</v>
      </c>
      <c r="D13" s="379">
        <v>399.56527215196201</v>
      </c>
      <c r="E13" s="379">
        <v>393.98601977785802</v>
      </c>
      <c r="F13" s="379">
        <v>387.10496784868099</v>
      </c>
      <c r="G13" s="379">
        <v>378.27626667159802</v>
      </c>
      <c r="H13" s="377">
        <v>369.80963963234501</v>
      </c>
      <c r="I13" s="377">
        <v>360.31028217301798</v>
      </c>
      <c r="J13" s="377">
        <v>349.79587767080699</v>
      </c>
      <c r="K13" s="377">
        <v>340.36920499856598</v>
      </c>
      <c r="L13" s="377">
        <v>331.15339551821103</v>
      </c>
      <c r="M13" s="377">
        <v>322.42447599733202</v>
      </c>
      <c r="N13" s="377">
        <v>316.07530681888198</v>
      </c>
      <c r="O13" s="377">
        <v>308.951376090829</v>
      </c>
      <c r="P13" s="377">
        <v>301.88803006423097</v>
      </c>
      <c r="Q13" s="377">
        <v>294.88526873908899</v>
      </c>
      <c r="R13" s="377">
        <v>287.94309211540201</v>
      </c>
      <c r="S13" s="377">
        <v>281.06150019317101</v>
      </c>
      <c r="T13" s="377">
        <v>275.84111841775899</v>
      </c>
      <c r="U13" s="377">
        <v>270.62073664234799</v>
      </c>
      <c r="V13" s="377">
        <v>265.40035486693603</v>
      </c>
      <c r="W13" s="377">
        <v>260.179973091524</v>
      </c>
      <c r="X13" s="377">
        <v>254.95959131611301</v>
      </c>
      <c r="Y13" s="377">
        <v>249.73920954070101</v>
      </c>
      <c r="Z13" s="377">
        <v>244.51882776528899</v>
      </c>
      <c r="AA13" s="377">
        <v>239.29844598987799</v>
      </c>
      <c r="AB13" s="377">
        <v>234.078064214466</v>
      </c>
      <c r="AC13" s="377">
        <v>228.857682439054</v>
      </c>
      <c r="AD13" s="377">
        <v>223.637300663643</v>
      </c>
      <c r="AE13" s="377">
        <v>218.41691888823101</v>
      </c>
      <c r="AF13" s="377">
        <v>213.19653711281899</v>
      </c>
      <c r="AG13" s="377">
        <v>207.97615533740799</v>
      </c>
      <c r="AH13" s="377">
        <v>202.75577356199599</v>
      </c>
      <c r="AI13" s="377">
        <v>197.535391786584</v>
      </c>
      <c r="AJ13" s="377">
        <v>192.315010011173</v>
      </c>
      <c r="AK13" s="377">
        <v>187.09462823576101</v>
      </c>
      <c r="AL13" s="377">
        <v>181.87424646034901</v>
      </c>
      <c r="AM13" s="377">
        <v>176.65386468493799</v>
      </c>
    </row>
    <row r="14" spans="1:39" s="32" customFormat="1" x14ac:dyDescent="0.25">
      <c r="A14" s="386" t="s">
        <v>76</v>
      </c>
      <c r="B14" s="385" t="s">
        <v>590</v>
      </c>
      <c r="C14" s="390" t="s">
        <v>87</v>
      </c>
      <c r="D14" s="379">
        <v>1122.11309768976</v>
      </c>
      <c r="E14" s="379">
        <v>1131.64608939604</v>
      </c>
      <c r="F14" s="379">
        <v>1133.60618103452</v>
      </c>
      <c r="G14" s="379">
        <v>1127.3623347160201</v>
      </c>
      <c r="H14" s="377">
        <v>1120.3900560176201</v>
      </c>
      <c r="I14" s="377">
        <v>1112.4552660342899</v>
      </c>
      <c r="J14" s="377">
        <v>1100.9023709186199</v>
      </c>
      <c r="K14" s="377">
        <v>1092.9744266082901</v>
      </c>
      <c r="L14" s="377">
        <v>1084.3263078642699</v>
      </c>
      <c r="M14" s="377">
        <v>1074.2828936131</v>
      </c>
      <c r="N14" s="377">
        <v>1085.53191916435</v>
      </c>
      <c r="O14" s="377">
        <v>1084.9511490975799</v>
      </c>
      <c r="P14" s="377">
        <v>1084.30753611364</v>
      </c>
      <c r="Q14" s="377">
        <v>1083.60108021254</v>
      </c>
      <c r="R14" s="377">
        <v>1082.8317813942699</v>
      </c>
      <c r="S14" s="377">
        <v>1081.9996396588299</v>
      </c>
      <c r="T14" s="377">
        <v>1087.41460435452</v>
      </c>
      <c r="U14" s="377">
        <v>1092.82956905021</v>
      </c>
      <c r="V14" s="377">
        <v>1098.2445337459001</v>
      </c>
      <c r="W14" s="377">
        <v>1103.6594984415899</v>
      </c>
      <c r="X14" s="377">
        <v>1109.07446313727</v>
      </c>
      <c r="Y14" s="377">
        <v>1114.48942783296</v>
      </c>
      <c r="Z14" s="377">
        <v>1119.9043925286501</v>
      </c>
      <c r="AA14" s="377">
        <v>1125.3193572243399</v>
      </c>
      <c r="AB14" s="377">
        <v>1130.73432192003</v>
      </c>
      <c r="AC14" s="377">
        <v>1136.14928661571</v>
      </c>
      <c r="AD14" s="377">
        <v>1141.5642513114001</v>
      </c>
      <c r="AE14" s="377">
        <v>1146.9792160070899</v>
      </c>
      <c r="AF14" s="377">
        <v>1152.39418070278</v>
      </c>
      <c r="AG14" s="377">
        <v>1157.80914539847</v>
      </c>
      <c r="AH14" s="377">
        <v>1163.2241100941501</v>
      </c>
      <c r="AI14" s="377">
        <v>1168.6390747898399</v>
      </c>
      <c r="AJ14" s="377">
        <v>1174.05403948553</v>
      </c>
      <c r="AK14" s="377">
        <v>1179.46900418122</v>
      </c>
      <c r="AL14" s="377">
        <v>1184.8839688769001</v>
      </c>
      <c r="AM14" s="377">
        <v>1190.2989335725899</v>
      </c>
    </row>
    <row r="15" spans="1:39" s="32" customFormat="1" x14ac:dyDescent="0.25">
      <c r="A15" s="386" t="s">
        <v>56</v>
      </c>
      <c r="B15" s="385" t="s">
        <v>590</v>
      </c>
      <c r="C15" s="390" t="s">
        <v>88</v>
      </c>
      <c r="D15" s="379">
        <v>4143.7533149999999</v>
      </c>
      <c r="E15" s="379">
        <v>4129.5170507713901</v>
      </c>
      <c r="F15" s="379">
        <v>4108.5307811427901</v>
      </c>
      <c r="G15" s="379">
        <v>4074.2492818056198</v>
      </c>
      <c r="H15" s="377">
        <v>4039.3694715657898</v>
      </c>
      <c r="I15" s="377">
        <v>3982.0632577297902</v>
      </c>
      <c r="J15" s="377">
        <v>3926.7326158138799</v>
      </c>
      <c r="K15" s="377">
        <v>3870.4824154819498</v>
      </c>
      <c r="L15" s="377">
        <v>3813.3563564799902</v>
      </c>
      <c r="M15" s="377">
        <v>3756.09398879436</v>
      </c>
      <c r="N15" s="377">
        <v>3752.0765039836601</v>
      </c>
      <c r="O15" s="377">
        <v>3724.38842409987</v>
      </c>
      <c r="P15" s="377">
        <v>3696.7744056950901</v>
      </c>
      <c r="Q15" s="377">
        <v>3669.2344487693399</v>
      </c>
      <c r="R15" s="377">
        <v>3641.7685533226099</v>
      </c>
      <c r="S15" s="377">
        <v>3614.3767193548902</v>
      </c>
      <c r="T15" s="377">
        <v>3607.9950885794201</v>
      </c>
      <c r="U15" s="377">
        <v>3601.61345780395</v>
      </c>
      <c r="V15" s="377">
        <v>3595.23182702848</v>
      </c>
      <c r="W15" s="377">
        <v>3588.8501962530099</v>
      </c>
      <c r="X15" s="377">
        <v>3582.4685654775399</v>
      </c>
      <c r="Y15" s="377">
        <v>3576.0869347020698</v>
      </c>
      <c r="Z15" s="377">
        <v>3569.7053039266002</v>
      </c>
      <c r="AA15" s="377">
        <v>3563.3236731511302</v>
      </c>
      <c r="AB15" s="377">
        <v>3556.9420423756601</v>
      </c>
      <c r="AC15" s="377">
        <v>3550.56041160019</v>
      </c>
      <c r="AD15" s="377">
        <v>3544.17878082472</v>
      </c>
      <c r="AE15" s="377">
        <v>3537.7971500492499</v>
      </c>
      <c r="AF15" s="377">
        <v>3531.4155192737799</v>
      </c>
      <c r="AG15" s="377">
        <v>3525.0338884983098</v>
      </c>
      <c r="AH15" s="377">
        <v>3518.6522577228402</v>
      </c>
      <c r="AI15" s="377">
        <v>3512.2706269473802</v>
      </c>
      <c r="AJ15" s="377">
        <v>3505.8889961719101</v>
      </c>
      <c r="AK15" s="377">
        <v>3499.50736539644</v>
      </c>
      <c r="AL15" s="377">
        <v>3493.12573462097</v>
      </c>
      <c r="AM15" s="377">
        <v>3486.7441038454999</v>
      </c>
    </row>
    <row r="16" spans="1:39" s="32" customFormat="1" x14ac:dyDescent="0.25">
      <c r="A16" s="386" t="s">
        <v>56</v>
      </c>
      <c r="B16" s="385" t="s">
        <v>590</v>
      </c>
      <c r="C16" s="390" t="s">
        <v>89</v>
      </c>
      <c r="D16" s="379">
        <v>1085.2508682</v>
      </c>
      <c r="E16" s="379">
        <v>1084.98695190126</v>
      </c>
      <c r="F16" s="379">
        <v>1080.9578636327899</v>
      </c>
      <c r="G16" s="379">
        <v>1072.4818631584001</v>
      </c>
      <c r="H16" s="377">
        <v>1064.03620062348</v>
      </c>
      <c r="I16" s="377">
        <v>1049.86294397696</v>
      </c>
      <c r="J16" s="377">
        <v>1035.8114978516101</v>
      </c>
      <c r="K16" s="377">
        <v>1021.88136580843</v>
      </c>
      <c r="L16" s="377">
        <v>1007.3680904786499</v>
      </c>
      <c r="M16" s="377">
        <v>992.99036485368094</v>
      </c>
      <c r="N16" s="377">
        <v>997.24954353701003</v>
      </c>
      <c r="O16" s="377">
        <v>991.67513711291099</v>
      </c>
      <c r="P16" s="377">
        <v>986.10017286770699</v>
      </c>
      <c r="Q16" s="377">
        <v>980.524650801397</v>
      </c>
      <c r="R16" s="377">
        <v>974.94857091398296</v>
      </c>
      <c r="S16" s="377">
        <v>969.37193320546305</v>
      </c>
      <c r="T16" s="377">
        <v>969.41999879067805</v>
      </c>
      <c r="U16" s="377">
        <v>969.46806437589305</v>
      </c>
      <c r="V16" s="377">
        <v>969.51612996110805</v>
      </c>
      <c r="W16" s="377">
        <v>969.56419554632305</v>
      </c>
      <c r="X16" s="377">
        <v>969.61226113153805</v>
      </c>
      <c r="Y16" s="377">
        <v>969.66032671675305</v>
      </c>
      <c r="Z16" s="377">
        <v>969.70839230196805</v>
      </c>
      <c r="AA16" s="377">
        <v>969.75645788718305</v>
      </c>
      <c r="AB16" s="377">
        <v>969.80452347239805</v>
      </c>
      <c r="AC16" s="377">
        <v>969.85258905761305</v>
      </c>
      <c r="AD16" s="377">
        <v>969.90065464282804</v>
      </c>
      <c r="AE16" s="377">
        <v>969.94872022804304</v>
      </c>
      <c r="AF16" s="377">
        <v>969.99678581325804</v>
      </c>
      <c r="AG16" s="377">
        <v>970.04485139847304</v>
      </c>
      <c r="AH16" s="377">
        <v>970.09291698368804</v>
      </c>
      <c r="AI16" s="377">
        <v>970.14098256890304</v>
      </c>
      <c r="AJ16" s="377">
        <v>970.18904815411804</v>
      </c>
      <c r="AK16" s="377">
        <v>970.23711373933304</v>
      </c>
      <c r="AL16" s="377">
        <v>970.28517932454804</v>
      </c>
      <c r="AM16" s="377">
        <v>970.33324490976304</v>
      </c>
    </row>
    <row r="17" spans="1:39" s="32" customFormat="1" x14ac:dyDescent="0.25">
      <c r="A17" s="386" t="s">
        <v>57</v>
      </c>
      <c r="B17" s="385" t="s">
        <v>590</v>
      </c>
      <c r="C17" s="390" t="s">
        <v>90</v>
      </c>
      <c r="D17" s="379">
        <v>121.1250969</v>
      </c>
      <c r="E17" s="379">
        <v>119.69690992911799</v>
      </c>
      <c r="F17" s="379">
        <v>118.425313050174</v>
      </c>
      <c r="G17" s="379">
        <v>117.01228301475101</v>
      </c>
      <c r="H17" s="377">
        <v>115.607160945654</v>
      </c>
      <c r="I17" s="377">
        <v>113.659935958573</v>
      </c>
      <c r="J17" s="377">
        <v>111.806549439931</v>
      </c>
      <c r="K17" s="377">
        <v>109.901707449535</v>
      </c>
      <c r="L17" s="377">
        <v>108.018243829992</v>
      </c>
      <c r="M17" s="377">
        <v>106.22610995518301</v>
      </c>
      <c r="N17" s="377">
        <v>104.566534149497</v>
      </c>
      <c r="O17" s="377">
        <v>103.16335536629499</v>
      </c>
      <c r="P17" s="377">
        <v>101.76940362894899</v>
      </c>
      <c r="Q17" s="377">
        <v>100.38467893746</v>
      </c>
      <c r="R17" s="377">
        <v>99.009181291827105</v>
      </c>
      <c r="S17" s="377">
        <v>97.642910692050705</v>
      </c>
      <c r="T17" s="377">
        <v>96.847846907419395</v>
      </c>
      <c r="U17" s="377">
        <v>96.052783122788099</v>
      </c>
      <c r="V17" s="377">
        <v>95.257719338156804</v>
      </c>
      <c r="W17" s="377">
        <v>94.462655553525494</v>
      </c>
      <c r="X17" s="377">
        <v>93.667591768894198</v>
      </c>
      <c r="Y17" s="377">
        <v>92.872527984263002</v>
      </c>
      <c r="Z17" s="377">
        <v>92.077464199631706</v>
      </c>
      <c r="AA17" s="377">
        <v>91.282400415000396</v>
      </c>
      <c r="AB17" s="377">
        <v>90.4873366303691</v>
      </c>
      <c r="AC17" s="377">
        <v>89.692272845737804</v>
      </c>
      <c r="AD17" s="377">
        <v>88.897209061106494</v>
      </c>
      <c r="AE17" s="377">
        <v>88.102145276475198</v>
      </c>
      <c r="AF17" s="377">
        <v>87.307081491843903</v>
      </c>
      <c r="AG17" s="377">
        <v>86.512017707212607</v>
      </c>
      <c r="AH17" s="377">
        <v>85.716953922581297</v>
      </c>
      <c r="AI17" s="377">
        <v>84.921890137950101</v>
      </c>
      <c r="AJ17" s="377">
        <v>84.126826353318805</v>
      </c>
      <c r="AK17" s="377">
        <v>83.331762568687495</v>
      </c>
      <c r="AL17" s="377">
        <v>82.536698784056199</v>
      </c>
      <c r="AM17" s="377">
        <v>81.741634999424903</v>
      </c>
    </row>
    <row r="18" spans="1:39" s="32" customFormat="1" x14ac:dyDescent="0.25">
      <c r="A18" s="386" t="s">
        <v>57</v>
      </c>
      <c r="B18" s="385" t="s">
        <v>590</v>
      </c>
      <c r="C18" s="390" t="s">
        <v>91</v>
      </c>
      <c r="D18" s="379">
        <v>50.220040175999998</v>
      </c>
      <c r="E18" s="379">
        <v>49.267636413744199</v>
      </c>
      <c r="F18" s="379">
        <v>48.4109000993557</v>
      </c>
      <c r="G18" s="379">
        <v>47.256383747576699</v>
      </c>
      <c r="H18" s="377">
        <v>46.147077692965901</v>
      </c>
      <c r="I18" s="377">
        <v>44.902240425225699</v>
      </c>
      <c r="J18" s="377">
        <v>43.682558850950002</v>
      </c>
      <c r="K18" s="377">
        <v>42.480549379159797</v>
      </c>
      <c r="L18" s="377">
        <v>41.239468450428298</v>
      </c>
      <c r="M18" s="377">
        <v>40.009966216629202</v>
      </c>
      <c r="N18" s="377">
        <v>39.148601984061699</v>
      </c>
      <c r="O18" s="377">
        <v>38.182044679198398</v>
      </c>
      <c r="P18" s="377">
        <v>37.223946291292101</v>
      </c>
      <c r="Q18" s="377">
        <v>36.274306820343099</v>
      </c>
      <c r="R18" s="377">
        <v>35.333126266351101</v>
      </c>
      <c r="S18" s="377">
        <v>34.400404629316299</v>
      </c>
      <c r="T18" s="377">
        <v>33.671527951510399</v>
      </c>
      <c r="U18" s="377">
        <v>32.942651273704499</v>
      </c>
      <c r="V18" s="377">
        <v>32.213774595898698</v>
      </c>
      <c r="W18" s="377">
        <v>31.484897918092798</v>
      </c>
      <c r="X18" s="377">
        <v>30.756021240286898</v>
      </c>
      <c r="Y18" s="377">
        <v>30.027144562480999</v>
      </c>
      <c r="Z18" s="377">
        <v>29.298267884675099</v>
      </c>
      <c r="AA18" s="377">
        <v>28.569391206869302</v>
      </c>
      <c r="AB18" s="377">
        <v>27.840514529063402</v>
      </c>
      <c r="AC18" s="377">
        <v>27.111637851257498</v>
      </c>
      <c r="AD18" s="377">
        <v>26.382761173451598</v>
      </c>
      <c r="AE18" s="377">
        <v>25.653884495645801</v>
      </c>
      <c r="AF18" s="377">
        <v>24.925007817839901</v>
      </c>
      <c r="AG18" s="377">
        <v>24.196131140034002</v>
      </c>
      <c r="AH18" s="377">
        <v>23.467254462228102</v>
      </c>
      <c r="AI18" s="377">
        <v>22.738377784422301</v>
      </c>
      <c r="AJ18" s="377">
        <v>22.009501106616401</v>
      </c>
      <c r="AK18" s="377">
        <v>21.280624428810501</v>
      </c>
      <c r="AL18" s="377">
        <v>20.551747751004601</v>
      </c>
      <c r="AM18" s="377">
        <v>19.822871073198801</v>
      </c>
    </row>
    <row r="19" spans="1:39" s="32" customFormat="1" x14ac:dyDescent="0.25">
      <c r="A19" s="386" t="s">
        <v>57</v>
      </c>
      <c r="B19" s="385" t="s">
        <v>590</v>
      </c>
      <c r="C19" s="390" t="s">
        <v>92</v>
      </c>
      <c r="D19" s="379">
        <v>188.043952935042</v>
      </c>
      <c r="E19" s="379">
        <v>186.46780549547</v>
      </c>
      <c r="F19" s="379">
        <v>184.452434305944</v>
      </c>
      <c r="G19" s="379">
        <v>182.004332332514</v>
      </c>
      <c r="H19" s="377">
        <v>179.64494529186101</v>
      </c>
      <c r="I19" s="377">
        <v>176.405700890124</v>
      </c>
      <c r="J19" s="377">
        <v>173.34889426899301</v>
      </c>
      <c r="K19" s="377">
        <v>170.18460249928299</v>
      </c>
      <c r="L19" s="377">
        <v>167.12875883737499</v>
      </c>
      <c r="M19" s="377">
        <v>164.039298245016</v>
      </c>
      <c r="N19" s="377">
        <v>162.70564622973299</v>
      </c>
      <c r="O19" s="377">
        <v>160.71603058281599</v>
      </c>
      <c r="P19" s="377">
        <v>158.73857488982199</v>
      </c>
      <c r="Q19" s="377">
        <v>156.77327915075199</v>
      </c>
      <c r="R19" s="377">
        <v>154.82014336560599</v>
      </c>
      <c r="S19" s="377">
        <v>152.87916753438401</v>
      </c>
      <c r="T19" s="377">
        <v>151.83138483796299</v>
      </c>
      <c r="U19" s="377">
        <v>150.78360214154199</v>
      </c>
      <c r="V19" s="377">
        <v>149.735819445121</v>
      </c>
      <c r="W19" s="377">
        <v>148.6880367487</v>
      </c>
      <c r="X19" s="377">
        <v>147.640254052279</v>
      </c>
      <c r="Y19" s="377">
        <v>146.59247135585801</v>
      </c>
      <c r="Z19" s="377">
        <v>145.54468865943701</v>
      </c>
      <c r="AA19" s="377">
        <v>144.49690596301599</v>
      </c>
      <c r="AB19" s="377">
        <v>143.449123266595</v>
      </c>
      <c r="AC19" s="377">
        <v>142.40134057017499</v>
      </c>
      <c r="AD19" s="377">
        <v>141.353557873754</v>
      </c>
      <c r="AE19" s="377">
        <v>140.305775177333</v>
      </c>
      <c r="AF19" s="377">
        <v>139.25799248091201</v>
      </c>
      <c r="AG19" s="377">
        <v>138.21020978449101</v>
      </c>
      <c r="AH19" s="377">
        <v>137.16242708806999</v>
      </c>
      <c r="AI19" s="377">
        <v>136.11464439164899</v>
      </c>
      <c r="AJ19" s="377">
        <v>135.066861695228</v>
      </c>
      <c r="AK19" s="377">
        <v>134.019078998807</v>
      </c>
      <c r="AL19" s="377">
        <v>132.97129630238601</v>
      </c>
      <c r="AM19" s="377">
        <v>131.92351360596501</v>
      </c>
    </row>
    <row r="20" spans="1:39" s="32" customFormat="1" x14ac:dyDescent="0.25">
      <c r="A20" s="386" t="s">
        <v>58</v>
      </c>
      <c r="B20" s="385" t="s">
        <v>590</v>
      </c>
      <c r="C20" s="390" t="s">
        <v>93</v>
      </c>
      <c r="D20" s="379">
        <v>436.65034931999998</v>
      </c>
      <c r="E20" s="379">
        <v>435.77794424665899</v>
      </c>
      <c r="F20" s="379">
        <v>430.88222732717202</v>
      </c>
      <c r="G20" s="379">
        <v>422.09260800131602</v>
      </c>
      <c r="H20" s="377">
        <v>413.95500315373698</v>
      </c>
      <c r="I20" s="377">
        <v>404.60858552986298</v>
      </c>
      <c r="J20" s="377">
        <v>395.46013392116299</v>
      </c>
      <c r="K20" s="377">
        <v>386.36381651208598</v>
      </c>
      <c r="L20" s="377">
        <v>377.03829824908797</v>
      </c>
      <c r="M20" s="377">
        <v>367.70356580979899</v>
      </c>
      <c r="N20" s="377">
        <v>370.52471186747402</v>
      </c>
      <c r="O20" s="377">
        <v>365.63677084455998</v>
      </c>
      <c r="P20" s="377">
        <v>360.78057102341501</v>
      </c>
      <c r="Q20" s="377">
        <v>355.956112404039</v>
      </c>
      <c r="R20" s="377">
        <v>351.16339498643299</v>
      </c>
      <c r="S20" s="377">
        <v>346.40241877059498</v>
      </c>
      <c r="T20" s="377">
        <v>343.66738521814199</v>
      </c>
      <c r="U20" s="377">
        <v>340.93235166568797</v>
      </c>
      <c r="V20" s="377">
        <v>338.19731811323402</v>
      </c>
      <c r="W20" s="377">
        <v>335.46228456078001</v>
      </c>
      <c r="X20" s="377">
        <v>332.72725100832599</v>
      </c>
      <c r="Y20" s="377">
        <v>329.992217455873</v>
      </c>
      <c r="Z20" s="377">
        <v>327.25718390341899</v>
      </c>
      <c r="AA20" s="377">
        <v>324.52215035096498</v>
      </c>
      <c r="AB20" s="377">
        <v>321.78711679851102</v>
      </c>
      <c r="AC20" s="377">
        <v>319.05208324605701</v>
      </c>
      <c r="AD20" s="377">
        <v>316.31704969360402</v>
      </c>
      <c r="AE20" s="377">
        <v>313.58201614115001</v>
      </c>
      <c r="AF20" s="377">
        <v>310.84698258869599</v>
      </c>
      <c r="AG20" s="377">
        <v>308.11194903624198</v>
      </c>
      <c r="AH20" s="377">
        <v>305.37691548378803</v>
      </c>
      <c r="AI20" s="377">
        <v>302.64188193133498</v>
      </c>
      <c r="AJ20" s="377">
        <v>299.90684837888102</v>
      </c>
      <c r="AK20" s="377">
        <v>297.17181482642701</v>
      </c>
      <c r="AL20" s="377">
        <v>294.436781273973</v>
      </c>
      <c r="AM20" s="377">
        <v>291.70174772151898</v>
      </c>
    </row>
    <row r="21" spans="1:39" s="32" customFormat="1" x14ac:dyDescent="0.25">
      <c r="A21" s="386" t="s">
        <v>59</v>
      </c>
      <c r="B21" s="385" t="s">
        <v>590</v>
      </c>
      <c r="C21" s="390" t="s">
        <v>94</v>
      </c>
      <c r="D21" s="379">
        <v>532.72542618</v>
      </c>
      <c r="E21" s="379">
        <v>523.611633348346</v>
      </c>
      <c r="F21" s="379">
        <v>516.64348584987397</v>
      </c>
      <c r="G21" s="379">
        <v>509.06138619753301</v>
      </c>
      <c r="H21" s="377">
        <v>501.535200020339</v>
      </c>
      <c r="I21" s="377">
        <v>491.65704291784198</v>
      </c>
      <c r="J21" s="377">
        <v>481.83722444154398</v>
      </c>
      <c r="K21" s="377">
        <v>471.93807057806998</v>
      </c>
      <c r="L21" s="377">
        <v>461.829433202529</v>
      </c>
      <c r="M21" s="377">
        <v>451.66040453927297</v>
      </c>
      <c r="N21" s="377">
        <v>445.392709193131</v>
      </c>
      <c r="O21" s="377">
        <v>439.370946151064</v>
      </c>
      <c r="P21" s="377">
        <v>433.388995774634</v>
      </c>
      <c r="Q21" s="377">
        <v>427.44685806384098</v>
      </c>
      <c r="R21" s="377">
        <v>421.54453301868398</v>
      </c>
      <c r="S21" s="377">
        <v>415.68202063916499</v>
      </c>
      <c r="T21" s="377">
        <v>412.25149595013698</v>
      </c>
      <c r="U21" s="377">
        <v>408.82097126111</v>
      </c>
      <c r="V21" s="377">
        <v>405.390446572082</v>
      </c>
      <c r="W21" s="377">
        <v>401.95992188305502</v>
      </c>
      <c r="X21" s="377">
        <v>398.52939719402701</v>
      </c>
      <c r="Y21" s="377">
        <v>395.09887250499901</v>
      </c>
      <c r="Z21" s="377">
        <v>391.66834781597203</v>
      </c>
      <c r="AA21" s="377">
        <v>388.23782312694402</v>
      </c>
      <c r="AB21" s="377">
        <v>384.80729843791698</v>
      </c>
      <c r="AC21" s="377">
        <v>381.37677374888898</v>
      </c>
      <c r="AD21" s="377">
        <v>377.946249059862</v>
      </c>
      <c r="AE21" s="377">
        <v>374.51572437083399</v>
      </c>
      <c r="AF21" s="377">
        <v>371.08519968180701</v>
      </c>
      <c r="AG21" s="377">
        <v>367.65467499277901</v>
      </c>
      <c r="AH21" s="377">
        <v>364.22415030375203</v>
      </c>
      <c r="AI21" s="377">
        <v>360.79362561472402</v>
      </c>
      <c r="AJ21" s="377">
        <v>357.36310092569698</v>
      </c>
      <c r="AK21" s="377">
        <v>353.93257623666898</v>
      </c>
      <c r="AL21" s="377">
        <v>350.502051547642</v>
      </c>
      <c r="AM21" s="377">
        <v>347.07152685861399</v>
      </c>
    </row>
    <row r="22" spans="1:39" s="32" customFormat="1" x14ac:dyDescent="0.25">
      <c r="A22" s="386" t="s">
        <v>59</v>
      </c>
      <c r="B22" s="385" t="s">
        <v>590</v>
      </c>
      <c r="C22" s="390" t="s">
        <v>95</v>
      </c>
      <c r="D22" s="379">
        <v>474.0003792</v>
      </c>
      <c r="E22" s="379">
        <v>467.04520245357099</v>
      </c>
      <c r="F22" s="379">
        <v>460.73224656633499</v>
      </c>
      <c r="G22" s="379">
        <v>454.16835736627002</v>
      </c>
      <c r="H22" s="377">
        <v>447.79668866539703</v>
      </c>
      <c r="I22" s="377">
        <v>438.98975314818398</v>
      </c>
      <c r="J22" s="377">
        <v>430.43936594248999</v>
      </c>
      <c r="K22" s="377">
        <v>422.06922606234599</v>
      </c>
      <c r="L22" s="377">
        <v>413.806888828046</v>
      </c>
      <c r="M22" s="377">
        <v>405.71962309651798</v>
      </c>
      <c r="N22" s="377">
        <v>399.907077210686</v>
      </c>
      <c r="O22" s="377">
        <v>394.90313841518599</v>
      </c>
      <c r="P22" s="377">
        <v>389.93037720416697</v>
      </c>
      <c r="Q22" s="377">
        <v>384.98879357763002</v>
      </c>
      <c r="R22" s="377">
        <v>380.078387535574</v>
      </c>
      <c r="S22" s="377">
        <v>375.19915907799901</v>
      </c>
      <c r="T22" s="377">
        <v>372.51269054851502</v>
      </c>
      <c r="U22" s="377">
        <v>369.82622201903001</v>
      </c>
      <c r="V22" s="377">
        <v>367.139753489545</v>
      </c>
      <c r="W22" s="377">
        <v>364.45328496006101</v>
      </c>
      <c r="X22" s="377">
        <v>361.766816430576</v>
      </c>
      <c r="Y22" s="377">
        <v>359.08034790109201</v>
      </c>
      <c r="Z22" s="377">
        <v>356.393879371607</v>
      </c>
      <c r="AA22" s="377">
        <v>353.70741084212301</v>
      </c>
      <c r="AB22" s="377">
        <v>351.020942312638</v>
      </c>
      <c r="AC22" s="377">
        <v>348.33447378315299</v>
      </c>
      <c r="AD22" s="377">
        <v>345.648005253669</v>
      </c>
      <c r="AE22" s="377">
        <v>342.96153672418399</v>
      </c>
      <c r="AF22" s="377">
        <v>340.2750681947</v>
      </c>
      <c r="AG22" s="377">
        <v>337.58859966521499</v>
      </c>
      <c r="AH22" s="377">
        <v>334.90213113572997</v>
      </c>
      <c r="AI22" s="377">
        <v>332.21566260624598</v>
      </c>
      <c r="AJ22" s="377">
        <v>329.52919407676097</v>
      </c>
      <c r="AK22" s="377">
        <v>326.84272554727698</v>
      </c>
      <c r="AL22" s="377">
        <v>324.15625701779197</v>
      </c>
      <c r="AM22" s="377">
        <v>321.46978848830798</v>
      </c>
    </row>
    <row r="23" spans="1:39" s="32" customFormat="1" x14ac:dyDescent="0.25">
      <c r="A23" s="386" t="s">
        <v>59</v>
      </c>
      <c r="B23" s="385" t="s">
        <v>590</v>
      </c>
      <c r="C23" s="390" t="s">
        <v>96</v>
      </c>
      <c r="D23" s="379">
        <v>460.1253681</v>
      </c>
      <c r="E23" s="379">
        <v>453.963747171899</v>
      </c>
      <c r="F23" s="379">
        <v>447.32433086991801</v>
      </c>
      <c r="G23" s="379">
        <v>439.18517418335301</v>
      </c>
      <c r="H23" s="377">
        <v>431.25836390411501</v>
      </c>
      <c r="I23" s="377">
        <v>421.37575609024702</v>
      </c>
      <c r="J23" s="377">
        <v>411.850268813784</v>
      </c>
      <c r="K23" s="377">
        <v>402.46129852251897</v>
      </c>
      <c r="L23" s="377">
        <v>393.06814031575999</v>
      </c>
      <c r="M23" s="377">
        <v>383.74383985367098</v>
      </c>
      <c r="N23" s="377">
        <v>378.52832446030101</v>
      </c>
      <c r="O23" s="377">
        <v>372.18957812330899</v>
      </c>
      <c r="P23" s="377">
        <v>365.89851633962201</v>
      </c>
      <c r="Q23" s="377">
        <v>359.65513910923897</v>
      </c>
      <c r="R23" s="377">
        <v>353.45944643216097</v>
      </c>
      <c r="S23" s="377">
        <v>347.31143830838698</v>
      </c>
      <c r="T23" s="377">
        <v>343.202619298645</v>
      </c>
      <c r="U23" s="377">
        <v>339.09380028890303</v>
      </c>
      <c r="V23" s="377">
        <v>334.98498127916099</v>
      </c>
      <c r="W23" s="377">
        <v>330.87616226941901</v>
      </c>
      <c r="X23" s="377">
        <v>326.76734325967698</v>
      </c>
      <c r="Y23" s="377">
        <v>322.658524249935</v>
      </c>
      <c r="Z23" s="377">
        <v>318.54970524019302</v>
      </c>
      <c r="AA23" s="377">
        <v>314.44088623045201</v>
      </c>
      <c r="AB23" s="377">
        <v>310.33206722070997</v>
      </c>
      <c r="AC23" s="377">
        <v>306.22324821096799</v>
      </c>
      <c r="AD23" s="377">
        <v>302.11442920122602</v>
      </c>
      <c r="AE23" s="377">
        <v>298.00561019148398</v>
      </c>
      <c r="AF23" s="377">
        <v>293.896791181742</v>
      </c>
      <c r="AG23" s="377">
        <v>289.78797217200002</v>
      </c>
      <c r="AH23" s="377">
        <v>285.67915316225799</v>
      </c>
      <c r="AI23" s="377">
        <v>281.57033415251601</v>
      </c>
      <c r="AJ23" s="377">
        <v>277.46151514277398</v>
      </c>
      <c r="AK23" s="377">
        <v>273.352696133032</v>
      </c>
      <c r="AL23" s="377">
        <v>269.24387712329002</v>
      </c>
      <c r="AM23" s="377">
        <v>265.13505811354798</v>
      </c>
    </row>
    <row r="24" spans="1:39" s="32" customFormat="1" x14ac:dyDescent="0.25">
      <c r="A24" s="386" t="s">
        <v>61</v>
      </c>
      <c r="B24" s="385" t="s">
        <v>590</v>
      </c>
      <c r="C24" s="390" t="s">
        <v>97</v>
      </c>
      <c r="D24" s="379">
        <v>2893.0415894314201</v>
      </c>
      <c r="E24" s="379">
        <v>2891.2370737403498</v>
      </c>
      <c r="F24" s="379">
        <v>2871.4496208624901</v>
      </c>
      <c r="G24" s="379">
        <v>2847.2655390647501</v>
      </c>
      <c r="H24" s="377">
        <v>2831.2001483652398</v>
      </c>
      <c r="I24" s="377">
        <v>2801.9188652031198</v>
      </c>
      <c r="J24" s="377">
        <v>2775.5889043656198</v>
      </c>
      <c r="K24" s="377">
        <v>2748.5817097255299</v>
      </c>
      <c r="L24" s="377">
        <v>2720.22762856496</v>
      </c>
      <c r="M24" s="377">
        <v>2691.9555141035999</v>
      </c>
      <c r="N24" s="377">
        <v>2696.2354662641401</v>
      </c>
      <c r="O24" s="377">
        <v>2688.9438587642198</v>
      </c>
      <c r="P24" s="377">
        <v>2681.5625038786302</v>
      </c>
      <c r="Q24" s="377">
        <v>2674.0914016073798</v>
      </c>
      <c r="R24" s="377">
        <v>2666.53055195047</v>
      </c>
      <c r="S24" s="377">
        <v>2658.8799549078799</v>
      </c>
      <c r="T24" s="377">
        <v>2666.61318797271</v>
      </c>
      <c r="U24" s="377">
        <v>2674.34642103754</v>
      </c>
      <c r="V24" s="377">
        <v>2682.0796541023601</v>
      </c>
      <c r="W24" s="377">
        <v>2689.8128871671902</v>
      </c>
      <c r="X24" s="377">
        <v>2697.5461202320098</v>
      </c>
      <c r="Y24" s="377">
        <v>2705.2793532968399</v>
      </c>
      <c r="Z24" s="377">
        <v>2713.0125863616699</v>
      </c>
      <c r="AA24" s="377">
        <v>2720.74581942649</v>
      </c>
      <c r="AB24" s="377">
        <v>2728.4790524913201</v>
      </c>
      <c r="AC24" s="377">
        <v>2736.2122855561402</v>
      </c>
      <c r="AD24" s="377">
        <v>2743.9455186209698</v>
      </c>
      <c r="AE24" s="377">
        <v>2751.6787516857999</v>
      </c>
      <c r="AF24" s="377">
        <v>2759.4119847506199</v>
      </c>
      <c r="AG24" s="377">
        <v>2767.14521781545</v>
      </c>
      <c r="AH24" s="377">
        <v>2774.8784508802701</v>
      </c>
      <c r="AI24" s="377">
        <v>2782.6116839451001</v>
      </c>
      <c r="AJ24" s="377">
        <v>2790.3449170099302</v>
      </c>
      <c r="AK24" s="377">
        <v>2798.0781500747498</v>
      </c>
      <c r="AL24" s="377">
        <v>2805.8113831395799</v>
      </c>
      <c r="AM24" s="377">
        <v>2813.5446162044</v>
      </c>
    </row>
    <row r="25" spans="1:39" s="32" customFormat="1" x14ac:dyDescent="0.25">
      <c r="A25" s="386" t="s">
        <v>62</v>
      </c>
      <c r="B25" s="385" t="s">
        <v>590</v>
      </c>
      <c r="C25" s="390" t="s">
        <v>98</v>
      </c>
      <c r="D25" s="379">
        <v>1861.5014891999999</v>
      </c>
      <c r="E25" s="379">
        <v>1922.47852373402</v>
      </c>
      <c r="F25" s="379">
        <v>1951.4937462212099</v>
      </c>
      <c r="G25" s="379">
        <v>1985.2073941746901</v>
      </c>
      <c r="H25" s="377">
        <v>2034.5231364593401</v>
      </c>
      <c r="I25" s="377">
        <v>2077.5637511577402</v>
      </c>
      <c r="J25" s="377">
        <v>2124.2559300511498</v>
      </c>
      <c r="K25" s="377">
        <v>2168.06653110964</v>
      </c>
      <c r="L25" s="377">
        <v>2206.2572216542399</v>
      </c>
      <c r="M25" s="377">
        <v>2243.13925879928</v>
      </c>
      <c r="N25" s="377">
        <v>2306.6899891871599</v>
      </c>
      <c r="O25" s="377">
        <v>2358.1918491390102</v>
      </c>
      <c r="P25" s="377">
        <v>2408.9620322258202</v>
      </c>
      <c r="Q25" s="377">
        <v>2459.0005384475999</v>
      </c>
      <c r="R25" s="377">
        <v>2508.3073678043602</v>
      </c>
      <c r="S25" s="377">
        <v>2556.8825202960802</v>
      </c>
      <c r="T25" s="377">
        <v>2619.9286768328302</v>
      </c>
      <c r="U25" s="377">
        <v>2682.9748333695802</v>
      </c>
      <c r="V25" s="377">
        <v>2746.0209899063202</v>
      </c>
      <c r="W25" s="377">
        <v>2809.0671464430702</v>
      </c>
      <c r="X25" s="377">
        <v>2872.1133029798202</v>
      </c>
      <c r="Y25" s="377">
        <v>2935.1594595165702</v>
      </c>
      <c r="Z25" s="377">
        <v>2998.2056160533202</v>
      </c>
      <c r="AA25" s="377">
        <v>3061.2517725900698</v>
      </c>
      <c r="AB25" s="377">
        <v>3124.2979291268198</v>
      </c>
      <c r="AC25" s="377">
        <v>3187.3440856635598</v>
      </c>
      <c r="AD25" s="377">
        <v>3250.3902422003098</v>
      </c>
      <c r="AE25" s="377">
        <v>3313.4363987370598</v>
      </c>
      <c r="AF25" s="377">
        <v>3376.4825552738098</v>
      </c>
      <c r="AG25" s="377">
        <v>3439.5287118105598</v>
      </c>
      <c r="AH25" s="377">
        <v>3502.5748683473098</v>
      </c>
      <c r="AI25" s="377">
        <v>3565.6210248840598</v>
      </c>
      <c r="AJ25" s="377">
        <v>3628.6671814207998</v>
      </c>
      <c r="AK25" s="377">
        <v>3691.7133379575498</v>
      </c>
      <c r="AL25" s="377">
        <v>3754.7594944942998</v>
      </c>
      <c r="AM25" s="377">
        <v>3817.8056510310498</v>
      </c>
    </row>
    <row r="26" spans="1:39" s="32" customFormat="1" x14ac:dyDescent="0.25">
      <c r="A26" s="386" t="s">
        <v>64</v>
      </c>
      <c r="B26" s="385" t="s">
        <v>590</v>
      </c>
      <c r="C26" s="390" t="s">
        <v>99</v>
      </c>
      <c r="D26" s="379">
        <v>437.74412019501602</v>
      </c>
      <c r="E26" s="379">
        <v>434.81784107730698</v>
      </c>
      <c r="F26" s="379">
        <v>432.49378676166202</v>
      </c>
      <c r="G26" s="379">
        <v>429.58049357605199</v>
      </c>
      <c r="H26" s="377">
        <v>426.748700916497</v>
      </c>
      <c r="I26" s="377">
        <v>421.53900460330902</v>
      </c>
      <c r="J26" s="377">
        <v>416.58491548766301</v>
      </c>
      <c r="K26" s="377">
        <v>411.59434865033899</v>
      </c>
      <c r="L26" s="377">
        <v>406.64000250680999</v>
      </c>
      <c r="M26" s="377">
        <v>401.65196685183997</v>
      </c>
      <c r="N26" s="377">
        <v>398.55341387641499</v>
      </c>
      <c r="O26" s="377">
        <v>395.618375791365</v>
      </c>
      <c r="P26" s="377">
        <v>392.69113607789802</v>
      </c>
      <c r="Q26" s="377">
        <v>389.77169473601202</v>
      </c>
      <c r="R26" s="377">
        <v>386.86005176571001</v>
      </c>
      <c r="S26" s="377">
        <v>383.95620716698897</v>
      </c>
      <c r="T26" s="377">
        <v>383.28424748230202</v>
      </c>
      <c r="U26" s="377">
        <v>382.61228779761501</v>
      </c>
      <c r="V26" s="377">
        <v>381.94032811292698</v>
      </c>
      <c r="W26" s="377">
        <v>381.26836842824002</v>
      </c>
      <c r="X26" s="377">
        <v>380.59640874355301</v>
      </c>
      <c r="Y26" s="377">
        <v>379.92444905886498</v>
      </c>
      <c r="Z26" s="377">
        <v>379.25248937417803</v>
      </c>
      <c r="AA26" s="377">
        <v>378.58052968949102</v>
      </c>
      <c r="AB26" s="377">
        <v>377.90857000480298</v>
      </c>
      <c r="AC26" s="377">
        <v>377.23661032011597</v>
      </c>
      <c r="AD26" s="377">
        <v>376.56465063542902</v>
      </c>
      <c r="AE26" s="377">
        <v>375.89269095074098</v>
      </c>
      <c r="AF26" s="377">
        <v>375.22073126605397</v>
      </c>
      <c r="AG26" s="377">
        <v>374.548771581366</v>
      </c>
      <c r="AH26" s="377">
        <v>373.87681189667899</v>
      </c>
      <c r="AI26" s="377">
        <v>373.20485221199198</v>
      </c>
      <c r="AJ26" s="377">
        <v>372.532892527304</v>
      </c>
      <c r="AK26" s="377">
        <v>371.86093284261699</v>
      </c>
      <c r="AL26" s="377">
        <v>371.18897315792998</v>
      </c>
      <c r="AM26" s="377">
        <v>370.517013473242</v>
      </c>
    </row>
    <row r="27" spans="1:39" s="32" customFormat="1" x14ac:dyDescent="0.25">
      <c r="A27" s="386" t="s">
        <v>63</v>
      </c>
      <c r="B27" s="385" t="s">
        <v>590</v>
      </c>
      <c r="C27" s="390" t="s">
        <v>100</v>
      </c>
      <c r="D27" s="379">
        <v>3587.2528698000001</v>
      </c>
      <c r="E27" s="379">
        <v>3655.5030673174901</v>
      </c>
      <c r="F27" s="379">
        <v>3732.2234629643799</v>
      </c>
      <c r="G27" s="379">
        <v>3796.6273415524402</v>
      </c>
      <c r="H27" s="377">
        <v>3848.92800469344</v>
      </c>
      <c r="I27" s="377">
        <v>3886.1826485337001</v>
      </c>
      <c r="J27" s="377">
        <v>3928.8569390185799</v>
      </c>
      <c r="K27" s="377">
        <v>3973.1853154451001</v>
      </c>
      <c r="L27" s="377">
        <v>4015.57625059982</v>
      </c>
      <c r="M27" s="377">
        <v>4056.0499111805798</v>
      </c>
      <c r="N27" s="377">
        <v>4102.2379452376799</v>
      </c>
      <c r="O27" s="377">
        <v>4160.7580365885397</v>
      </c>
      <c r="P27" s="377">
        <v>4218.3520068192302</v>
      </c>
      <c r="Q27" s="377">
        <v>4275.0198559297496</v>
      </c>
      <c r="R27" s="377">
        <v>4330.7615839201098</v>
      </c>
      <c r="S27" s="377">
        <v>4385.5771907902999</v>
      </c>
      <c r="T27" s="377">
        <v>4465.3779606446396</v>
      </c>
      <c r="U27" s="377">
        <v>4545.1787304989803</v>
      </c>
      <c r="V27" s="377">
        <v>4624.97950035333</v>
      </c>
      <c r="W27" s="377">
        <v>4704.7802702076697</v>
      </c>
      <c r="X27" s="377">
        <v>4784.5810400620203</v>
      </c>
      <c r="Y27" s="377">
        <v>4864.38180991636</v>
      </c>
      <c r="Z27" s="377">
        <v>4944.1825797706997</v>
      </c>
      <c r="AA27" s="377">
        <v>5023.9833496250503</v>
      </c>
      <c r="AB27" s="377">
        <v>5103.78411947939</v>
      </c>
      <c r="AC27" s="377">
        <v>5183.5848893337297</v>
      </c>
      <c r="AD27" s="377">
        <v>5263.3856591880804</v>
      </c>
      <c r="AE27" s="377">
        <v>5343.1864290424201</v>
      </c>
      <c r="AF27" s="377">
        <v>5422.9871988967698</v>
      </c>
      <c r="AG27" s="377">
        <v>5502.7879687511104</v>
      </c>
      <c r="AH27" s="377">
        <v>5582.5887386054501</v>
      </c>
      <c r="AI27" s="377">
        <v>5662.3895084597998</v>
      </c>
      <c r="AJ27" s="377">
        <v>5742.1902783141404</v>
      </c>
      <c r="AK27" s="377">
        <v>5821.9910481684901</v>
      </c>
      <c r="AL27" s="377">
        <v>5901.7918180228298</v>
      </c>
      <c r="AM27" s="377">
        <v>5981.5925878771704</v>
      </c>
    </row>
    <row r="28" spans="1:39" s="32" customFormat="1" x14ac:dyDescent="0.25">
      <c r="A28" s="386" t="s">
        <v>64</v>
      </c>
      <c r="B28" s="385" t="s">
        <v>590</v>
      </c>
      <c r="C28" s="390" t="s">
        <v>101</v>
      </c>
      <c r="D28" s="379">
        <v>4384.1918823507003</v>
      </c>
      <c r="E28" s="379">
        <v>4366.8401206905501</v>
      </c>
      <c r="F28" s="379">
        <v>4353.1665929634801</v>
      </c>
      <c r="G28" s="379">
        <v>4335.7246512193196</v>
      </c>
      <c r="H28" s="377">
        <v>4318.2466374415399</v>
      </c>
      <c r="I28" s="377">
        <v>4273.6337772390798</v>
      </c>
      <c r="J28" s="377">
        <v>4236.4567676711504</v>
      </c>
      <c r="K28" s="377">
        <v>4195.7954994062802</v>
      </c>
      <c r="L28" s="377">
        <v>4158.81820745601</v>
      </c>
      <c r="M28" s="377">
        <v>4118.4334453004103</v>
      </c>
      <c r="N28" s="377">
        <v>4090.4004573120901</v>
      </c>
      <c r="O28" s="377">
        <v>4069.62867232497</v>
      </c>
      <c r="P28" s="377">
        <v>4048.83086409016</v>
      </c>
      <c r="Q28" s="377">
        <v>4028.0070326076502</v>
      </c>
      <c r="R28" s="377">
        <v>4007.1571778774401</v>
      </c>
      <c r="S28" s="377">
        <v>3986.28129989953</v>
      </c>
      <c r="T28" s="377">
        <v>3988.5236364093798</v>
      </c>
      <c r="U28" s="377">
        <v>3990.7659729192301</v>
      </c>
      <c r="V28" s="377">
        <v>3993.0083094290799</v>
      </c>
      <c r="W28" s="377">
        <v>3995.2506459389301</v>
      </c>
      <c r="X28" s="377">
        <v>3997.4929824487799</v>
      </c>
      <c r="Y28" s="377">
        <v>3999.7353189586402</v>
      </c>
      <c r="Z28" s="377">
        <v>4001.97765546849</v>
      </c>
      <c r="AA28" s="377">
        <v>4004.2199919783402</v>
      </c>
      <c r="AB28" s="377">
        <v>4006.46232848819</v>
      </c>
      <c r="AC28" s="377">
        <v>4008.7046649980398</v>
      </c>
      <c r="AD28" s="377">
        <v>4010.94700150789</v>
      </c>
      <c r="AE28" s="377">
        <v>4013.1893380177398</v>
      </c>
      <c r="AF28" s="377">
        <v>4015.4316745275901</v>
      </c>
      <c r="AG28" s="377">
        <v>4017.6740110374399</v>
      </c>
      <c r="AH28" s="377">
        <v>4019.9163475472901</v>
      </c>
      <c r="AI28" s="377">
        <v>4022.1586840571399</v>
      </c>
      <c r="AJ28" s="377">
        <v>4024.4010205669902</v>
      </c>
      <c r="AK28" s="377">
        <v>4026.6433570768399</v>
      </c>
      <c r="AL28" s="377">
        <v>4028.8856935866902</v>
      </c>
      <c r="AM28" s="377">
        <v>4031.12803009654</v>
      </c>
    </row>
    <row r="29" spans="1:39" s="32" customFormat="1" x14ac:dyDescent="0.25">
      <c r="A29" s="386" t="s">
        <v>66</v>
      </c>
      <c r="B29" s="385" t="s">
        <v>590</v>
      </c>
      <c r="C29" s="390" t="s">
        <v>102</v>
      </c>
      <c r="D29" s="379">
        <v>710.24658569681401</v>
      </c>
      <c r="E29" s="379">
        <v>705.928067692122</v>
      </c>
      <c r="F29" s="379">
        <v>701.17553469345899</v>
      </c>
      <c r="G29" s="379">
        <v>695.54768517682305</v>
      </c>
      <c r="H29" s="377">
        <v>690.08976729561198</v>
      </c>
      <c r="I29" s="377">
        <v>681.28522114159398</v>
      </c>
      <c r="J29" s="377">
        <v>673.06345600934105</v>
      </c>
      <c r="K29" s="377">
        <v>664.905973322975</v>
      </c>
      <c r="L29" s="377">
        <v>656.66958596308598</v>
      </c>
      <c r="M29" s="377">
        <v>648.428691832445</v>
      </c>
      <c r="N29" s="377">
        <v>643.500370313095</v>
      </c>
      <c r="O29" s="377">
        <v>637.73150564610705</v>
      </c>
      <c r="P29" s="377">
        <v>631.98691436112597</v>
      </c>
      <c r="Q29" s="377">
        <v>626.26659645815096</v>
      </c>
      <c r="R29" s="377">
        <v>620.57055193718304</v>
      </c>
      <c r="S29" s="377">
        <v>614.89878079822199</v>
      </c>
      <c r="T29" s="377">
        <v>612.80722438197597</v>
      </c>
      <c r="U29" s="377">
        <v>610.71566796572904</v>
      </c>
      <c r="V29" s="377">
        <v>608.62411154948302</v>
      </c>
      <c r="W29" s="377">
        <v>606.53255513323597</v>
      </c>
      <c r="X29" s="377">
        <v>604.44099871698904</v>
      </c>
      <c r="Y29" s="377">
        <v>602.34944230074302</v>
      </c>
      <c r="Z29" s="377">
        <v>600.25788588449598</v>
      </c>
      <c r="AA29" s="377">
        <v>598.16632946824996</v>
      </c>
      <c r="AB29" s="377">
        <v>596.07477305200302</v>
      </c>
      <c r="AC29" s="377">
        <v>593.98321663575598</v>
      </c>
      <c r="AD29" s="377">
        <v>591.89166021950996</v>
      </c>
      <c r="AE29" s="377">
        <v>589.80010380326303</v>
      </c>
      <c r="AF29" s="377">
        <v>587.70854738701598</v>
      </c>
      <c r="AG29" s="377">
        <v>585.61699097076996</v>
      </c>
      <c r="AH29" s="377">
        <v>583.52543455452303</v>
      </c>
      <c r="AI29" s="377">
        <v>581.43387813827701</v>
      </c>
      <c r="AJ29" s="377">
        <v>579.34232172202996</v>
      </c>
      <c r="AK29" s="377">
        <v>577.25076530578303</v>
      </c>
      <c r="AL29" s="377">
        <v>575.15920888953701</v>
      </c>
      <c r="AM29" s="377">
        <v>573.06765247328997</v>
      </c>
    </row>
    <row r="30" spans="1:39" s="32" customFormat="1" x14ac:dyDescent="0.25">
      <c r="A30" s="386" t="s">
        <v>66</v>
      </c>
      <c r="B30" s="385" t="s">
        <v>590</v>
      </c>
      <c r="C30" s="390" t="s">
        <v>103</v>
      </c>
      <c r="D30" s="379">
        <v>1709.59321767348</v>
      </c>
      <c r="E30" s="379">
        <v>1725.8713373292401</v>
      </c>
      <c r="F30" s="379">
        <v>1737.4251586406899</v>
      </c>
      <c r="G30" s="379">
        <v>1740.63557193829</v>
      </c>
      <c r="H30" s="377">
        <v>1744.44454654572</v>
      </c>
      <c r="I30" s="377">
        <v>1739.30098698804</v>
      </c>
      <c r="J30" s="377">
        <v>1736.1144194828</v>
      </c>
      <c r="K30" s="377">
        <v>1733.39554275928</v>
      </c>
      <c r="L30" s="377">
        <v>1729.0160050076299</v>
      </c>
      <c r="M30" s="377">
        <v>1723.72036570195</v>
      </c>
      <c r="N30" s="377">
        <v>1739.16520178104</v>
      </c>
      <c r="O30" s="377">
        <v>1746.2341008547201</v>
      </c>
      <c r="P30" s="377">
        <v>1753.11158720658</v>
      </c>
      <c r="Q30" s="377">
        <v>1759.79766083662</v>
      </c>
      <c r="R30" s="377">
        <v>1766.2923217448499</v>
      </c>
      <c r="S30" s="377">
        <v>1772.5955699312699</v>
      </c>
      <c r="T30" s="377">
        <v>1789.0889661277499</v>
      </c>
      <c r="U30" s="377">
        <v>1805.58236232423</v>
      </c>
      <c r="V30" s="377">
        <v>1822.0757585207</v>
      </c>
      <c r="W30" s="377">
        <v>1838.56915471718</v>
      </c>
      <c r="X30" s="377">
        <v>1855.0625509136601</v>
      </c>
      <c r="Y30" s="377">
        <v>1871.5559471101401</v>
      </c>
      <c r="Z30" s="377">
        <v>1888.0493433066199</v>
      </c>
      <c r="AA30" s="377">
        <v>1904.5427395030999</v>
      </c>
      <c r="AB30" s="377">
        <v>1921.03613569958</v>
      </c>
      <c r="AC30" s="377">
        <v>1937.52953189606</v>
      </c>
      <c r="AD30" s="377">
        <v>1954.02292809254</v>
      </c>
      <c r="AE30" s="377">
        <v>1970.5163242890201</v>
      </c>
      <c r="AF30" s="377">
        <v>1987.0097204855001</v>
      </c>
      <c r="AG30" s="377">
        <v>2003.5031166819799</v>
      </c>
      <c r="AH30" s="377">
        <v>2019.99651287846</v>
      </c>
      <c r="AI30" s="377">
        <v>2036.48990907494</v>
      </c>
      <c r="AJ30" s="377">
        <v>2052.9833052714198</v>
      </c>
      <c r="AK30" s="377">
        <v>2069.4767014679001</v>
      </c>
      <c r="AL30" s="377">
        <v>2085.9700976643799</v>
      </c>
      <c r="AM30" s="377">
        <v>2102.4634938608501</v>
      </c>
    </row>
    <row r="31" spans="1:39" s="32" customFormat="1" x14ac:dyDescent="0.25">
      <c r="A31" s="386" t="s">
        <v>70</v>
      </c>
      <c r="B31" s="385" t="s">
        <v>590</v>
      </c>
      <c r="C31" s="390" t="s">
        <v>104</v>
      </c>
      <c r="D31" s="379">
        <v>872.33792286977996</v>
      </c>
      <c r="E31" s="379">
        <v>863.72082199757904</v>
      </c>
      <c r="F31" s="379">
        <v>855.14641755343598</v>
      </c>
      <c r="G31" s="379">
        <v>845.87530804430503</v>
      </c>
      <c r="H31" s="377">
        <v>836.65401103457305</v>
      </c>
      <c r="I31" s="377">
        <v>822.96898547047294</v>
      </c>
      <c r="J31" s="377">
        <v>810.15405918771205</v>
      </c>
      <c r="K31" s="377">
        <v>797.47269006009299</v>
      </c>
      <c r="L31" s="377">
        <v>784.21831235097204</v>
      </c>
      <c r="M31" s="377">
        <v>771.80935858722103</v>
      </c>
      <c r="N31" s="377">
        <v>762.86000448189895</v>
      </c>
      <c r="O31" s="377">
        <v>754.09938146319905</v>
      </c>
      <c r="P31" s="377">
        <v>745.38933062848605</v>
      </c>
      <c r="Q31" s="377">
        <v>736.72985197775904</v>
      </c>
      <c r="R31" s="377">
        <v>728.12094551101995</v>
      </c>
      <c r="S31" s="377">
        <v>719.56261122826697</v>
      </c>
      <c r="T31" s="377">
        <v>715.20497470807697</v>
      </c>
      <c r="U31" s="377">
        <v>710.847338187888</v>
      </c>
      <c r="V31" s="377">
        <v>706.48970166769902</v>
      </c>
      <c r="W31" s="377">
        <v>702.13206514750902</v>
      </c>
      <c r="X31" s="377">
        <v>697.77442862732005</v>
      </c>
      <c r="Y31" s="377">
        <v>693.41679210713096</v>
      </c>
      <c r="Z31" s="377">
        <v>689.05915558694096</v>
      </c>
      <c r="AA31" s="377">
        <v>684.70151906675198</v>
      </c>
      <c r="AB31" s="377">
        <v>680.34388254656301</v>
      </c>
      <c r="AC31" s="377">
        <v>675.98624602637301</v>
      </c>
      <c r="AD31" s="377">
        <v>671.62860950618403</v>
      </c>
      <c r="AE31" s="377">
        <v>667.27097298599404</v>
      </c>
      <c r="AF31" s="377">
        <v>662.91333646580495</v>
      </c>
      <c r="AG31" s="377">
        <v>658.55569994561597</v>
      </c>
      <c r="AH31" s="377">
        <v>654.19806342542699</v>
      </c>
      <c r="AI31" s="377">
        <v>649.840426905237</v>
      </c>
      <c r="AJ31" s="377">
        <v>645.48279038504802</v>
      </c>
      <c r="AK31" s="377">
        <v>641.12515386485802</v>
      </c>
      <c r="AL31" s="377">
        <v>636.76751734466905</v>
      </c>
      <c r="AM31" s="377">
        <v>632.40988082447996</v>
      </c>
    </row>
    <row r="32" spans="1:39" s="32" customFormat="1" x14ac:dyDescent="0.25">
      <c r="A32" s="386" t="s">
        <v>69</v>
      </c>
      <c r="B32" s="385" t="s">
        <v>590</v>
      </c>
      <c r="C32" s="390" t="s">
        <v>105</v>
      </c>
      <c r="D32" s="379">
        <v>2352.0018816000002</v>
      </c>
      <c r="E32" s="379">
        <v>2330.1145690180301</v>
      </c>
      <c r="F32" s="379">
        <v>2310.5579570986201</v>
      </c>
      <c r="G32" s="379">
        <v>2289.5981826142802</v>
      </c>
      <c r="H32" s="377">
        <v>2269.4691075925002</v>
      </c>
      <c r="I32" s="377">
        <v>2236.42398114659</v>
      </c>
      <c r="J32" s="377">
        <v>2204.4218567207499</v>
      </c>
      <c r="K32" s="377">
        <v>2172.72208500133</v>
      </c>
      <c r="L32" s="377">
        <v>2141.3232574263802</v>
      </c>
      <c r="M32" s="377">
        <v>2110.2239654339401</v>
      </c>
      <c r="N32" s="377">
        <v>2084.8362043465299</v>
      </c>
      <c r="O32" s="377">
        <v>2061.3196642675998</v>
      </c>
      <c r="P32" s="377">
        <v>2037.9365073071001</v>
      </c>
      <c r="Q32" s="377">
        <v>2014.6867334650301</v>
      </c>
      <c r="R32" s="377">
        <v>1991.5703427414001</v>
      </c>
      <c r="S32" s="377">
        <v>1968.5873351361899</v>
      </c>
      <c r="T32" s="377">
        <v>1957.0941564314101</v>
      </c>
      <c r="U32" s="377">
        <v>1945.6009777266399</v>
      </c>
      <c r="V32" s="377">
        <v>1934.10779902186</v>
      </c>
      <c r="W32" s="377">
        <v>1922.6146203170899</v>
      </c>
      <c r="X32" s="377">
        <v>1911.12144161231</v>
      </c>
      <c r="Y32" s="377">
        <v>1899.6282629075399</v>
      </c>
      <c r="Z32" s="377">
        <v>1888.13508420276</v>
      </c>
      <c r="AA32" s="377">
        <v>1876.6419054979899</v>
      </c>
      <c r="AB32" s="377">
        <v>1865.14872679321</v>
      </c>
      <c r="AC32" s="377">
        <v>1853.6555480884399</v>
      </c>
      <c r="AD32" s="377">
        <v>1842.16236938366</v>
      </c>
      <c r="AE32" s="377">
        <v>1830.6691906788899</v>
      </c>
      <c r="AF32" s="377">
        <v>1819.17601197411</v>
      </c>
      <c r="AG32" s="377">
        <v>1807.6828332693301</v>
      </c>
      <c r="AH32" s="377">
        <v>1796.18965456456</v>
      </c>
      <c r="AI32" s="377">
        <v>1784.6964758597801</v>
      </c>
      <c r="AJ32" s="377">
        <v>1773.20329715501</v>
      </c>
      <c r="AK32" s="377">
        <v>1761.7101184502301</v>
      </c>
      <c r="AL32" s="377">
        <v>1750.21693974546</v>
      </c>
      <c r="AM32" s="377">
        <v>1738.7237610406801</v>
      </c>
    </row>
    <row r="33" spans="1:39" s="32" customFormat="1" x14ac:dyDescent="0.25">
      <c r="A33" s="386" t="s">
        <v>69</v>
      </c>
      <c r="B33" s="385" t="s">
        <v>590</v>
      </c>
      <c r="C33" s="390" t="s">
        <v>106</v>
      </c>
      <c r="D33" s="379">
        <v>1662.0013296</v>
      </c>
      <c r="E33" s="379">
        <v>1644.83071405025</v>
      </c>
      <c r="F33" s="379">
        <v>1629.97465939055</v>
      </c>
      <c r="G33" s="379">
        <v>1613.6993023934001</v>
      </c>
      <c r="H33" s="377">
        <v>1597.49926433465</v>
      </c>
      <c r="I33" s="377">
        <v>1573.4813991165699</v>
      </c>
      <c r="J33" s="377">
        <v>1549.70058086888</v>
      </c>
      <c r="K33" s="377">
        <v>1526.1556651349999</v>
      </c>
      <c r="L33" s="377">
        <v>1502.8455074583201</v>
      </c>
      <c r="M33" s="377">
        <v>1479.7689633822499</v>
      </c>
      <c r="N33" s="377">
        <v>1460.02257733805</v>
      </c>
      <c r="O33" s="377">
        <v>1442.1313303412201</v>
      </c>
      <c r="P33" s="377">
        <v>1424.3496262968399</v>
      </c>
      <c r="Q33" s="377">
        <v>1406.67746520491</v>
      </c>
      <c r="R33" s="377">
        <v>1389.11484706542</v>
      </c>
      <c r="S33" s="377">
        <v>1371.66177187839</v>
      </c>
      <c r="T33" s="377">
        <v>1362.2228208090401</v>
      </c>
      <c r="U33" s="377">
        <v>1352.7838697396901</v>
      </c>
      <c r="V33" s="377">
        <v>1343.3449186703399</v>
      </c>
      <c r="W33" s="377">
        <v>1333.9059676009899</v>
      </c>
      <c r="X33" s="377">
        <v>1324.46701653164</v>
      </c>
      <c r="Y33" s="377">
        <v>1315.02806546229</v>
      </c>
      <c r="Z33" s="377">
        <v>1305.58911439294</v>
      </c>
      <c r="AA33" s="377">
        <v>1296.1501633236001</v>
      </c>
      <c r="AB33" s="377">
        <v>1286.7112122542501</v>
      </c>
      <c r="AC33" s="377">
        <v>1277.2722611848999</v>
      </c>
      <c r="AD33" s="377">
        <v>1267.8333101155499</v>
      </c>
      <c r="AE33" s="377">
        <v>1258.3943590462</v>
      </c>
      <c r="AF33" s="377">
        <v>1248.95540797685</v>
      </c>
      <c r="AG33" s="377">
        <v>1239.5164569075</v>
      </c>
      <c r="AH33" s="377">
        <v>1230.07750583815</v>
      </c>
      <c r="AI33" s="377">
        <v>1220.6385547688001</v>
      </c>
      <c r="AJ33" s="377">
        <v>1211.1996036994501</v>
      </c>
      <c r="AK33" s="377">
        <v>1201.7606526300999</v>
      </c>
      <c r="AL33" s="377">
        <v>1192.3217015607599</v>
      </c>
      <c r="AM33" s="377">
        <v>1182.88275049141</v>
      </c>
    </row>
    <row r="34" spans="1:39" s="32" customFormat="1" x14ac:dyDescent="0.25">
      <c r="A34" s="386" t="s">
        <v>69</v>
      </c>
      <c r="B34" s="385" t="s">
        <v>590</v>
      </c>
      <c r="C34" s="390" t="s">
        <v>107</v>
      </c>
      <c r="D34" s="379">
        <v>302.25024180000003</v>
      </c>
      <c r="E34" s="379">
        <v>312.15165345696897</v>
      </c>
      <c r="F34" s="379">
        <v>320.55920094455502</v>
      </c>
      <c r="G34" s="379">
        <v>325.18823183403703</v>
      </c>
      <c r="H34" s="377">
        <v>330.29276784114899</v>
      </c>
      <c r="I34" s="377">
        <v>334.76769059416699</v>
      </c>
      <c r="J34" s="377">
        <v>339.772759674344</v>
      </c>
      <c r="K34" s="377">
        <v>344.499794344799</v>
      </c>
      <c r="L34" s="377">
        <v>348.95374348143099</v>
      </c>
      <c r="M34" s="377">
        <v>353.28072007465602</v>
      </c>
      <c r="N34" s="377">
        <v>359.60805384017402</v>
      </c>
      <c r="O34" s="377">
        <v>365.17582454611801</v>
      </c>
      <c r="P34" s="377">
        <v>370.65744437488303</v>
      </c>
      <c r="Q34" s="377">
        <v>376.05291332646999</v>
      </c>
      <c r="R34" s="377">
        <v>381.36223140087998</v>
      </c>
      <c r="S34" s="377">
        <v>386.58539859810998</v>
      </c>
      <c r="T34" s="377">
        <v>394.00873251496199</v>
      </c>
      <c r="U34" s="377">
        <v>401.43206643181298</v>
      </c>
      <c r="V34" s="377">
        <v>408.855400348665</v>
      </c>
      <c r="W34" s="377">
        <v>416.27873426551599</v>
      </c>
      <c r="X34" s="377">
        <v>423.70206818236801</v>
      </c>
      <c r="Y34" s="377">
        <v>431.125402099219</v>
      </c>
      <c r="Z34" s="377">
        <v>438.54873601607102</v>
      </c>
      <c r="AA34" s="377">
        <v>445.97206993292201</v>
      </c>
      <c r="AB34" s="377">
        <v>453.39540384977403</v>
      </c>
      <c r="AC34" s="377">
        <v>460.81873776662502</v>
      </c>
      <c r="AD34" s="377">
        <v>468.24207168347601</v>
      </c>
      <c r="AE34" s="377">
        <v>475.66540560032797</v>
      </c>
      <c r="AF34" s="377">
        <v>483.08873951717902</v>
      </c>
      <c r="AG34" s="377">
        <v>490.51207343403098</v>
      </c>
      <c r="AH34" s="377">
        <v>497.93540735088197</v>
      </c>
      <c r="AI34" s="377">
        <v>505.35874126773399</v>
      </c>
      <c r="AJ34" s="377">
        <v>512.78207518458498</v>
      </c>
      <c r="AK34" s="377">
        <v>520.20540910143598</v>
      </c>
      <c r="AL34" s="377">
        <v>527.62874301828799</v>
      </c>
      <c r="AM34" s="377">
        <v>535.05207693513898</v>
      </c>
    </row>
    <row r="35" spans="1:39" s="32" customFormat="1" x14ac:dyDescent="0.25">
      <c r="A35" s="386" t="s">
        <v>71</v>
      </c>
      <c r="B35" s="385" t="s">
        <v>590</v>
      </c>
      <c r="C35" s="390" t="s">
        <v>108</v>
      </c>
      <c r="D35" s="379">
        <v>1274.12359429806</v>
      </c>
      <c r="E35" s="379">
        <v>1259.08498740251</v>
      </c>
      <c r="F35" s="379">
        <v>1245.6178321774601</v>
      </c>
      <c r="G35" s="379">
        <v>1231.48309189368</v>
      </c>
      <c r="H35" s="377">
        <v>1218.16271763339</v>
      </c>
      <c r="I35" s="377">
        <v>1197.6136533521801</v>
      </c>
      <c r="J35" s="377">
        <v>1178.01550697427</v>
      </c>
      <c r="K35" s="377">
        <v>1158.6315013497599</v>
      </c>
      <c r="L35" s="377">
        <v>1139.4604648346001</v>
      </c>
      <c r="M35" s="377">
        <v>1120.50122578471</v>
      </c>
      <c r="N35" s="377">
        <v>1104.4723048184301</v>
      </c>
      <c r="O35" s="377">
        <v>1090.6242044484</v>
      </c>
      <c r="P35" s="377">
        <v>1076.86252986008</v>
      </c>
      <c r="Q35" s="377">
        <v>1063.1872810534701</v>
      </c>
      <c r="R35" s="377">
        <v>1049.5984580285599</v>
      </c>
      <c r="S35" s="377">
        <v>1036.0960607853699</v>
      </c>
      <c r="T35" s="377">
        <v>1028.6490392615599</v>
      </c>
      <c r="U35" s="377">
        <v>1021.20201773776</v>
      </c>
      <c r="V35" s="377">
        <v>1013.75499621396</v>
      </c>
      <c r="W35" s="377">
        <v>1006.30797469016</v>
      </c>
      <c r="X35" s="377">
        <v>998.86095316636204</v>
      </c>
      <c r="Y35" s="377">
        <v>991.41393164256101</v>
      </c>
      <c r="Z35" s="377">
        <v>983.96691011875896</v>
      </c>
      <c r="AA35" s="377">
        <v>976.51988859495702</v>
      </c>
      <c r="AB35" s="377">
        <v>969.072867071156</v>
      </c>
      <c r="AC35" s="377">
        <v>961.62584554735395</v>
      </c>
      <c r="AD35" s="377">
        <v>954.17882402355201</v>
      </c>
      <c r="AE35" s="377">
        <v>946.73180249974996</v>
      </c>
      <c r="AF35" s="377">
        <v>939.28478097594905</v>
      </c>
      <c r="AG35" s="377">
        <v>931.837759452147</v>
      </c>
      <c r="AH35" s="377">
        <v>924.39073792834495</v>
      </c>
      <c r="AI35" s="377">
        <v>916.94371640454403</v>
      </c>
      <c r="AJ35" s="377">
        <v>909.49669488074198</v>
      </c>
      <c r="AK35" s="377">
        <v>902.04967335694005</v>
      </c>
      <c r="AL35" s="377">
        <v>894.60265183313902</v>
      </c>
      <c r="AM35" s="377">
        <v>887.15563030933697</v>
      </c>
    </row>
    <row r="36" spans="1:39" s="32" customFormat="1" x14ac:dyDescent="0.25">
      <c r="A36" s="386" t="s">
        <v>73</v>
      </c>
      <c r="B36" s="385" t="s">
        <v>590</v>
      </c>
      <c r="C36" s="390" t="s">
        <v>109</v>
      </c>
      <c r="D36" s="379">
        <v>186.82514946000001</v>
      </c>
      <c r="E36" s="379">
        <v>184.778210041199</v>
      </c>
      <c r="F36" s="379">
        <v>181.85043295439601</v>
      </c>
      <c r="G36" s="379">
        <v>176.944535285515</v>
      </c>
      <c r="H36" s="377">
        <v>172.44443567877099</v>
      </c>
      <c r="I36" s="377">
        <v>167.71831297139499</v>
      </c>
      <c r="J36" s="377">
        <v>163.277920646523</v>
      </c>
      <c r="K36" s="377">
        <v>158.68768951753299</v>
      </c>
      <c r="L36" s="377">
        <v>153.67102744535299</v>
      </c>
      <c r="M36" s="377">
        <v>148.522578046842</v>
      </c>
      <c r="N36" s="377">
        <v>148.07770834180499</v>
      </c>
      <c r="O36" s="377">
        <v>144.93370846594399</v>
      </c>
      <c r="P36" s="377">
        <v>141.81589734476799</v>
      </c>
      <c r="Q36" s="377">
        <v>138.724274978278</v>
      </c>
      <c r="R36" s="377">
        <v>135.65884136647301</v>
      </c>
      <c r="S36" s="377">
        <v>132.61959650935299</v>
      </c>
      <c r="T36" s="377">
        <v>130.362998813963</v>
      </c>
      <c r="U36" s="377">
        <v>128.10640111857299</v>
      </c>
      <c r="V36" s="377">
        <v>125.849803423183</v>
      </c>
      <c r="W36" s="377">
        <v>123.59320572779301</v>
      </c>
      <c r="X36" s="377">
        <v>121.33660803240301</v>
      </c>
      <c r="Y36" s="377">
        <v>119.08001033701299</v>
      </c>
      <c r="Z36" s="377">
        <v>116.82341264162299</v>
      </c>
      <c r="AA36" s="377">
        <v>114.56681494623299</v>
      </c>
      <c r="AB36" s="377">
        <v>112.310217250843</v>
      </c>
      <c r="AC36" s="377">
        <v>110.053619555453</v>
      </c>
      <c r="AD36" s="377">
        <v>107.797021860063</v>
      </c>
      <c r="AE36" s="377">
        <v>105.540424164673</v>
      </c>
      <c r="AF36" s="377">
        <v>103.283826469283</v>
      </c>
      <c r="AG36" s="377">
        <v>101.027228773893</v>
      </c>
      <c r="AH36" s="377">
        <v>98.770631078503101</v>
      </c>
      <c r="AI36" s="377">
        <v>96.514033383113002</v>
      </c>
      <c r="AJ36" s="377">
        <v>94.257435687723003</v>
      </c>
      <c r="AK36" s="377">
        <v>92.000837992332904</v>
      </c>
      <c r="AL36" s="377">
        <v>89.744240296942905</v>
      </c>
      <c r="AM36" s="377">
        <v>87.487642601552906</v>
      </c>
    </row>
    <row r="37" spans="1:39" s="32" customFormat="1" x14ac:dyDescent="0.25">
      <c r="A37" s="384" t="s">
        <v>1446</v>
      </c>
      <c r="B37" s="395"/>
      <c r="C37" s="396" t="s">
        <v>110</v>
      </c>
      <c r="D37" s="379">
        <v>3631.86605549052</v>
      </c>
      <c r="E37" s="379">
        <v>3608.4282296441202</v>
      </c>
      <c r="F37" s="379">
        <v>3589.1338556148598</v>
      </c>
      <c r="G37" s="379">
        <v>3568.0093826274601</v>
      </c>
      <c r="H37" s="377">
        <v>3546.9209816736602</v>
      </c>
      <c r="I37" s="377">
        <v>3504.0884786800102</v>
      </c>
      <c r="J37" s="377">
        <v>3460.1332698538599</v>
      </c>
      <c r="K37" s="377">
        <v>3413.6735515985201</v>
      </c>
      <c r="L37" s="377">
        <v>3366.20883407572</v>
      </c>
      <c r="M37" s="377">
        <v>3318.1310817348299</v>
      </c>
      <c r="N37" s="377">
        <v>3329.79928230428</v>
      </c>
      <c r="O37" s="377">
        <v>3310.8894857811301</v>
      </c>
      <c r="P37" s="377">
        <v>3291.98119473513</v>
      </c>
      <c r="Q37" s="377">
        <v>3273.07440916626</v>
      </c>
      <c r="R37" s="377">
        <v>3254.1691290745298</v>
      </c>
      <c r="S37" s="377">
        <v>3235.2653544599402</v>
      </c>
      <c r="T37" s="377">
        <v>3235.1356325130901</v>
      </c>
      <c r="U37" s="377">
        <v>3235.0059105662399</v>
      </c>
      <c r="V37" s="377">
        <v>3234.8761886193902</v>
      </c>
      <c r="W37" s="377">
        <v>3234.74646667254</v>
      </c>
      <c r="X37" s="377">
        <v>3234.6167447256898</v>
      </c>
      <c r="Y37" s="377">
        <v>3234.4870227788401</v>
      </c>
      <c r="Z37" s="377">
        <v>3234.35730083199</v>
      </c>
      <c r="AA37" s="377">
        <v>3234.2275788851298</v>
      </c>
      <c r="AB37" s="377">
        <v>3234.0978569382801</v>
      </c>
      <c r="AC37" s="377">
        <v>3233.9681349914299</v>
      </c>
      <c r="AD37" s="377">
        <v>3233.8384130445802</v>
      </c>
      <c r="AE37" s="377">
        <v>3233.70869109773</v>
      </c>
      <c r="AF37" s="377">
        <v>3233.5789691508799</v>
      </c>
      <c r="AG37" s="377">
        <v>3233.4492472040301</v>
      </c>
      <c r="AH37" s="377">
        <v>3233.31952525718</v>
      </c>
      <c r="AI37" s="377">
        <v>3233.1898033103298</v>
      </c>
      <c r="AJ37" s="377">
        <v>3233.0600813634801</v>
      </c>
      <c r="AK37" s="377">
        <v>3232.9303594166299</v>
      </c>
      <c r="AL37" s="377">
        <v>3232.8006374697702</v>
      </c>
      <c r="AM37" s="377">
        <v>3232.67091552292</v>
      </c>
    </row>
    <row r="38" spans="1:39" s="32" customFormat="1" x14ac:dyDescent="0.25">
      <c r="A38" s="386" t="s">
        <v>59</v>
      </c>
      <c r="B38" s="385" t="s">
        <v>590</v>
      </c>
      <c r="C38" s="390" t="s">
        <v>111</v>
      </c>
      <c r="D38" s="379">
        <v>498.37539870000001</v>
      </c>
      <c r="E38" s="379">
        <v>501.75332870206603</v>
      </c>
      <c r="F38" s="379">
        <v>504.46267730807398</v>
      </c>
      <c r="G38" s="379">
        <v>505.77749177170398</v>
      </c>
      <c r="H38" s="377">
        <v>506.60044479670103</v>
      </c>
      <c r="I38" s="377">
        <v>504.02967458132701</v>
      </c>
      <c r="J38" s="377">
        <v>501.34561122928602</v>
      </c>
      <c r="K38" s="377">
        <v>498.268582341566</v>
      </c>
      <c r="L38" s="377">
        <v>494.95140228560501</v>
      </c>
      <c r="M38" s="377">
        <v>491.47110099668402</v>
      </c>
      <c r="N38" s="377">
        <v>498.63253424548498</v>
      </c>
      <c r="O38" s="377">
        <v>500.290882386703</v>
      </c>
      <c r="P38" s="377">
        <v>501.89852898833198</v>
      </c>
      <c r="Q38" s="377">
        <v>503.45547405037399</v>
      </c>
      <c r="R38" s="377">
        <v>504.96171757282798</v>
      </c>
      <c r="S38" s="377">
        <v>506.41725955569302</v>
      </c>
      <c r="T38" s="377">
        <v>510.78604221686402</v>
      </c>
      <c r="U38" s="377">
        <v>515.15482487803399</v>
      </c>
      <c r="V38" s="377">
        <v>519.52360753920402</v>
      </c>
      <c r="W38" s="377">
        <v>523.89239020037496</v>
      </c>
      <c r="X38" s="377">
        <v>528.26117286154499</v>
      </c>
      <c r="Y38" s="377">
        <v>532.62995552271605</v>
      </c>
      <c r="Z38" s="377">
        <v>536.99873818388596</v>
      </c>
      <c r="AA38" s="377">
        <v>541.36752084505599</v>
      </c>
      <c r="AB38" s="377">
        <v>545.73630350622705</v>
      </c>
      <c r="AC38" s="377">
        <v>550.10508616739696</v>
      </c>
      <c r="AD38" s="377">
        <v>554.47386882856699</v>
      </c>
      <c r="AE38" s="377">
        <v>558.84265148973805</v>
      </c>
      <c r="AF38" s="377">
        <v>563.21143415090796</v>
      </c>
      <c r="AG38" s="377">
        <v>567.58021681207799</v>
      </c>
      <c r="AH38" s="377">
        <v>571.94899947324905</v>
      </c>
      <c r="AI38" s="377">
        <v>576.31778213441896</v>
      </c>
      <c r="AJ38" s="377">
        <v>580.68656479558899</v>
      </c>
      <c r="AK38" s="377">
        <v>585.05534745676005</v>
      </c>
      <c r="AL38" s="377">
        <v>589.42413011792996</v>
      </c>
      <c r="AM38" s="377">
        <v>593.79291277909999</v>
      </c>
    </row>
    <row r="39" spans="1:39" s="32" customFormat="1" x14ac:dyDescent="0.25">
      <c r="A39" s="384" t="s">
        <v>54</v>
      </c>
      <c r="B39" s="395" t="s">
        <v>590</v>
      </c>
      <c r="C39" s="396" t="s">
        <v>112</v>
      </c>
      <c r="D39" s="379">
        <v>5832.5244595287704</v>
      </c>
      <c r="E39" s="379">
        <v>5824.8548104143401</v>
      </c>
      <c r="F39" s="379">
        <v>5816.6850992129903</v>
      </c>
      <c r="G39" s="379">
        <v>5809.1798284755196</v>
      </c>
      <c r="H39" s="377">
        <v>5801.6730702513196</v>
      </c>
      <c r="I39" s="377">
        <v>5794.1648377151196</v>
      </c>
      <c r="J39" s="377">
        <v>5785.72149952988</v>
      </c>
      <c r="K39" s="377">
        <v>5777.3819996660604</v>
      </c>
      <c r="L39" s="377">
        <v>5769.0468825996604</v>
      </c>
      <c r="M39" s="377">
        <v>5760.9353495955502</v>
      </c>
      <c r="N39" s="377">
        <v>5811.2433193644802</v>
      </c>
      <c r="O39" s="377">
        <v>5861.5512891334101</v>
      </c>
      <c r="P39" s="377">
        <v>5911.8592589023501</v>
      </c>
      <c r="Q39" s="377">
        <v>5962.1672286712801</v>
      </c>
      <c r="R39" s="377">
        <v>6012.4751984402101</v>
      </c>
      <c r="S39" s="377">
        <v>6062.7831682091501</v>
      </c>
      <c r="T39" s="377">
        <v>6113.09113797808</v>
      </c>
      <c r="U39" s="377">
        <v>6163.39910774701</v>
      </c>
      <c r="V39" s="377">
        <v>6213.70707751595</v>
      </c>
      <c r="W39" s="377">
        <v>6264.01504728488</v>
      </c>
      <c r="X39" s="377">
        <v>6314.32301705381</v>
      </c>
      <c r="Y39" s="377">
        <v>6364.6309868227499</v>
      </c>
      <c r="Z39" s="377">
        <v>6414.9389565916799</v>
      </c>
      <c r="AA39" s="377">
        <v>6465.2469263606099</v>
      </c>
      <c r="AB39" s="377">
        <v>6515.5548961295499</v>
      </c>
      <c r="AC39" s="377">
        <v>6565.8628658984799</v>
      </c>
      <c r="AD39" s="377">
        <v>6616.1708356674098</v>
      </c>
      <c r="AE39" s="377">
        <v>6666.4788054363498</v>
      </c>
      <c r="AF39" s="377">
        <v>6716.7867752052798</v>
      </c>
      <c r="AG39" s="377">
        <v>6767.0947449742098</v>
      </c>
      <c r="AH39" s="377">
        <v>6817.4027147431398</v>
      </c>
      <c r="AI39" s="377">
        <v>6867.7106845120798</v>
      </c>
      <c r="AJ39" s="377">
        <v>6918.0186542810097</v>
      </c>
      <c r="AK39" s="377">
        <v>6968.3266240499397</v>
      </c>
      <c r="AL39" s="377">
        <v>7018.6345938188797</v>
      </c>
      <c r="AM39" s="377">
        <v>7068.9425635878097</v>
      </c>
    </row>
    <row r="40" spans="1:39" s="32" customFormat="1" x14ac:dyDescent="0.25">
      <c r="A40" s="386" t="s">
        <v>60</v>
      </c>
      <c r="B40" s="385" t="s">
        <v>590</v>
      </c>
      <c r="C40" s="390" t="s">
        <v>113</v>
      </c>
      <c r="D40" s="379">
        <v>7488.4764208791603</v>
      </c>
      <c r="E40" s="379">
        <v>7491.4280361369601</v>
      </c>
      <c r="F40" s="379">
        <v>7489.3608301733902</v>
      </c>
      <c r="G40" s="379">
        <v>7485.7748057884401</v>
      </c>
      <c r="H40" s="377">
        <v>7481.6699637821202</v>
      </c>
      <c r="I40" s="377">
        <v>7478.0463049544396</v>
      </c>
      <c r="J40" s="377">
        <v>7480.63179088774</v>
      </c>
      <c r="K40" s="377">
        <v>7483.3140510920202</v>
      </c>
      <c r="L40" s="377">
        <v>7485.9963112962896</v>
      </c>
      <c r="M40" s="377">
        <v>7488.6785715005599</v>
      </c>
      <c r="N40" s="377">
        <v>7491.3608317048402</v>
      </c>
      <c r="O40" s="377">
        <v>7494.0430919091104</v>
      </c>
      <c r="P40" s="377">
        <v>7496.7253521133898</v>
      </c>
      <c r="Q40" s="377">
        <v>7499.4076123176601</v>
      </c>
      <c r="R40" s="377">
        <v>7502.0898725219404</v>
      </c>
      <c r="S40" s="377">
        <v>7504.7721327262097</v>
      </c>
      <c r="T40" s="377">
        <v>7507.45439293048</v>
      </c>
      <c r="U40" s="377">
        <v>7510.1366531347603</v>
      </c>
      <c r="V40" s="377">
        <v>7512.8189133390297</v>
      </c>
      <c r="W40" s="377">
        <v>7515.50117354331</v>
      </c>
      <c r="X40" s="377">
        <v>7518.1834337475802</v>
      </c>
      <c r="Y40" s="377">
        <v>7520.8656939518496</v>
      </c>
      <c r="Z40" s="377">
        <v>7523.5479541561299</v>
      </c>
      <c r="AA40" s="377">
        <v>7526.2302143604002</v>
      </c>
      <c r="AB40" s="377">
        <v>7528.9124745646805</v>
      </c>
      <c r="AC40" s="377">
        <v>7531.5947347689498</v>
      </c>
      <c r="AD40" s="377">
        <v>7534.2769949732301</v>
      </c>
      <c r="AE40" s="377">
        <v>7536.9592551775004</v>
      </c>
      <c r="AF40" s="377">
        <v>7539.6415153817698</v>
      </c>
      <c r="AG40" s="377">
        <v>7542.32377558605</v>
      </c>
      <c r="AH40" s="377">
        <v>7545.0060357903203</v>
      </c>
      <c r="AI40" s="377">
        <v>7547.6882959945997</v>
      </c>
      <c r="AJ40" s="377">
        <v>7550.37055619887</v>
      </c>
      <c r="AK40" s="377">
        <v>7553.0528164031402</v>
      </c>
      <c r="AL40" s="377">
        <v>7555.7350766074196</v>
      </c>
      <c r="AM40" s="377">
        <v>7558.4173368116899</v>
      </c>
    </row>
    <row r="41" spans="1:39" x14ac:dyDescent="0.25">
      <c r="C41" s="30" t="s">
        <v>114</v>
      </c>
      <c r="D41" s="378">
        <v>1949.34483330432</v>
      </c>
      <c r="E41" s="378">
        <v>1910.3407298919701</v>
      </c>
      <c r="F41" s="378">
        <v>1868.37095805136</v>
      </c>
      <c r="G41" s="378">
        <v>1820.4808664965699</v>
      </c>
      <c r="H41" s="378">
        <v>1774.2134686065599</v>
      </c>
      <c r="I41" s="378">
        <v>1725.20608754823</v>
      </c>
      <c r="J41" s="378">
        <v>1704.6861375125</v>
      </c>
      <c r="K41" s="378">
        <v>1681.4156445682199</v>
      </c>
      <c r="L41" s="378">
        <v>1658.37385478284</v>
      </c>
      <c r="M41" s="378">
        <v>1635.8286070596801</v>
      </c>
      <c r="N41" s="378">
        <v>1614.31991282175</v>
      </c>
      <c r="O41" s="378">
        <v>1594.1312514352401</v>
      </c>
      <c r="P41" s="378">
        <v>1575.60461094934</v>
      </c>
      <c r="Q41" s="378">
        <v>1558.5713316425099</v>
      </c>
      <c r="R41" s="378">
        <v>1542.6746562543001</v>
      </c>
      <c r="S41" s="378">
        <v>1528.3795606024401</v>
      </c>
      <c r="T41" s="378">
        <v>1515.5526046796299</v>
      </c>
      <c r="U41" s="378">
        <v>1505.10618794078</v>
      </c>
      <c r="V41" s="378">
        <v>1496.90469106928</v>
      </c>
      <c r="W41" s="378">
        <v>1489.9785543124001</v>
      </c>
      <c r="X41" s="378">
        <v>1484.79410305277</v>
      </c>
      <c r="Y41" s="378">
        <v>1481.0278139753</v>
      </c>
      <c r="Z41" s="378">
        <v>1479.0634534907099</v>
      </c>
      <c r="AA41" s="378">
        <v>1478.89491969184</v>
      </c>
      <c r="AB41" s="378">
        <v>1480.0459680906199</v>
      </c>
      <c r="AC41" s="378">
        <v>1482.2134606716099</v>
      </c>
      <c r="AD41" s="378">
        <v>1485.4367903872101</v>
      </c>
      <c r="AE41" s="378">
        <v>1489.4117144511199</v>
      </c>
      <c r="AF41" s="378">
        <v>1493.93347590144</v>
      </c>
      <c r="AG41" s="378">
        <v>1498.8221200855801</v>
      </c>
      <c r="AH41" s="378">
        <v>1503.8985156554199</v>
      </c>
      <c r="AI41" s="378">
        <v>1509.01237667383</v>
      </c>
      <c r="AJ41" s="378">
        <v>1514.1228182089101</v>
      </c>
      <c r="AK41" s="378">
        <v>1519.20884346721</v>
      </c>
      <c r="AL41" s="378">
        <v>1524.2198116787199</v>
      </c>
      <c r="AM41" s="378">
        <v>1529.00620123358</v>
      </c>
    </row>
    <row r="42" spans="1:39" x14ac:dyDescent="0.25">
      <c r="C42" s="30" t="s">
        <v>115</v>
      </c>
      <c r="D42" s="378">
        <v>3456.2218396307298</v>
      </c>
      <c r="E42" s="378">
        <v>3470.8380256238102</v>
      </c>
      <c r="F42" s="378">
        <v>3484.3748774678502</v>
      </c>
      <c r="G42" s="378">
        <v>3490.76738441406</v>
      </c>
      <c r="H42" s="378">
        <v>3503.44132041082</v>
      </c>
      <c r="I42" s="378">
        <v>3515.3044559663499</v>
      </c>
      <c r="J42" s="378">
        <v>3526.6127004439099</v>
      </c>
      <c r="K42" s="378">
        <v>3537.39783970607</v>
      </c>
      <c r="L42" s="378">
        <v>3551.2109653614998</v>
      </c>
      <c r="M42" s="378">
        <v>3565.5533532383702</v>
      </c>
      <c r="N42" s="378">
        <v>3591.9485930789101</v>
      </c>
      <c r="O42" s="378">
        <v>3618.5456729155499</v>
      </c>
      <c r="P42" s="378">
        <v>3645.9463800359599</v>
      </c>
      <c r="Q42" s="378">
        <v>3673.13758069197</v>
      </c>
      <c r="R42" s="378">
        <v>3698.8329571450599</v>
      </c>
      <c r="S42" s="378">
        <v>3724.5358835923798</v>
      </c>
      <c r="T42" s="378">
        <v>3749.5468573344201</v>
      </c>
      <c r="U42" s="378">
        <v>3776.9072056402201</v>
      </c>
      <c r="V42" s="378">
        <v>3805.2555884291701</v>
      </c>
      <c r="W42" s="378">
        <v>3831.4206791786501</v>
      </c>
      <c r="X42" s="378">
        <v>3857.06945859493</v>
      </c>
      <c r="Y42" s="378">
        <v>3880.5911524411799</v>
      </c>
      <c r="Z42" s="378">
        <v>3903.9649103248298</v>
      </c>
      <c r="AA42" s="378">
        <v>3927.0634085659599</v>
      </c>
      <c r="AB42" s="378">
        <v>3949.3561003115801</v>
      </c>
      <c r="AC42" s="378">
        <v>3970.7260446372602</v>
      </c>
      <c r="AD42" s="378">
        <v>3991.4199230489999</v>
      </c>
      <c r="AE42" s="378">
        <v>4011.3969693372401</v>
      </c>
      <c r="AF42" s="378">
        <v>4030.6373270173199</v>
      </c>
      <c r="AG42" s="378">
        <v>4049.0079873274099</v>
      </c>
      <c r="AH42" s="378">
        <v>4066.4984773470301</v>
      </c>
      <c r="AI42" s="378">
        <v>4083.02366680778</v>
      </c>
      <c r="AJ42" s="378">
        <v>4098.6339676056496</v>
      </c>
      <c r="AK42" s="378">
        <v>4113.5313279243401</v>
      </c>
      <c r="AL42" s="378">
        <v>4127.6392469601797</v>
      </c>
      <c r="AM42" s="378">
        <v>4140.5699075417597</v>
      </c>
    </row>
    <row r="43" spans="1:39" x14ac:dyDescent="0.25">
      <c r="C43" s="30" t="s">
        <v>116</v>
      </c>
      <c r="D43" s="378">
        <v>6417.4081280556202</v>
      </c>
      <c r="E43" s="378">
        <v>6389.50146865857</v>
      </c>
      <c r="F43" s="378">
        <v>6362.5434252991299</v>
      </c>
      <c r="G43" s="378">
        <v>6325.5586727084001</v>
      </c>
      <c r="H43" s="378">
        <v>6303.0752089920397</v>
      </c>
      <c r="I43" s="378">
        <v>6283.124048789</v>
      </c>
      <c r="J43" s="378">
        <v>6265.7794716103799</v>
      </c>
      <c r="K43" s="378">
        <v>6250.4388001080497</v>
      </c>
      <c r="L43" s="378">
        <v>6241.4946592807601</v>
      </c>
      <c r="M43" s="378">
        <v>6233.2302252780901</v>
      </c>
      <c r="N43" s="378">
        <v>6251.8865947062504</v>
      </c>
      <c r="O43" s="378">
        <v>6266.4176699371001</v>
      </c>
      <c r="P43" s="378">
        <v>6275.1739516459702</v>
      </c>
      <c r="Q43" s="378">
        <v>6274.2951118586097</v>
      </c>
      <c r="R43" s="378">
        <v>6260.9944112936701</v>
      </c>
      <c r="S43" s="378">
        <v>6234.6137140481096</v>
      </c>
      <c r="T43" s="378">
        <v>6193.6321191565303</v>
      </c>
      <c r="U43" s="378">
        <v>6139.8760588654604</v>
      </c>
      <c r="V43" s="378">
        <v>6072.4545861079796</v>
      </c>
      <c r="W43" s="378">
        <v>5991.0716985552299</v>
      </c>
      <c r="X43" s="378">
        <v>5899.0759433167796</v>
      </c>
      <c r="Y43" s="378">
        <v>5798.3067560044001</v>
      </c>
      <c r="Z43" s="378">
        <v>5692.3846005839996</v>
      </c>
      <c r="AA43" s="378">
        <v>5584.4191854481196</v>
      </c>
      <c r="AB43" s="378">
        <v>5476.6976575603603</v>
      </c>
      <c r="AC43" s="378">
        <v>5371.5165587754</v>
      </c>
      <c r="AD43" s="378">
        <v>5270.8053119902797</v>
      </c>
      <c r="AE43" s="378">
        <v>5176.1252961677101</v>
      </c>
      <c r="AF43" s="378">
        <v>5088.3545301522799</v>
      </c>
      <c r="AG43" s="378">
        <v>5008.1462154318797</v>
      </c>
      <c r="AH43" s="378">
        <v>4935.7920589743599</v>
      </c>
      <c r="AI43" s="378">
        <v>4871.5396210844701</v>
      </c>
      <c r="AJ43" s="378">
        <v>4815.2907089472601</v>
      </c>
      <c r="AK43" s="378">
        <v>4766.85270751392</v>
      </c>
      <c r="AL43" s="378">
        <v>4725.8005350365502</v>
      </c>
      <c r="AM43" s="378">
        <v>4691.4483696001698</v>
      </c>
    </row>
    <row r="44" spans="1:39" x14ac:dyDescent="0.25">
      <c r="C44" s="30" t="s">
        <v>117</v>
      </c>
      <c r="D44" s="378">
        <v>539.71191651835102</v>
      </c>
      <c r="E44" s="378">
        <v>541.369408396425</v>
      </c>
      <c r="F44" s="378">
        <v>542.94806926096999</v>
      </c>
      <c r="G44" s="378">
        <v>543.45155593983202</v>
      </c>
      <c r="H44" s="378">
        <v>544.97826561351906</v>
      </c>
      <c r="I44" s="378">
        <v>546.48314245346603</v>
      </c>
      <c r="J44" s="378">
        <v>548.03060160752796</v>
      </c>
      <c r="K44" s="378">
        <v>549.67405563511102</v>
      </c>
      <c r="L44" s="378">
        <v>551.96828504764301</v>
      </c>
      <c r="M44" s="378">
        <v>554.53755796097596</v>
      </c>
      <c r="N44" s="378">
        <v>557.30445903983104</v>
      </c>
      <c r="O44" s="378">
        <v>560.21649879866004</v>
      </c>
      <c r="P44" s="378">
        <v>563.28217725916795</v>
      </c>
      <c r="Q44" s="378">
        <v>566.29640614351604</v>
      </c>
      <c r="R44" s="378">
        <v>569.10243929977605</v>
      </c>
      <c r="S44" s="378">
        <v>571.732231677855</v>
      </c>
      <c r="T44" s="378">
        <v>574.05211560965199</v>
      </c>
      <c r="U44" s="378">
        <v>576.23974514012696</v>
      </c>
      <c r="V44" s="378">
        <v>578.10432272396395</v>
      </c>
      <c r="W44" s="378">
        <v>579.41323429228805</v>
      </c>
      <c r="X44" s="378">
        <v>580.29526518877299</v>
      </c>
      <c r="Y44" s="378">
        <v>580.65923248431898</v>
      </c>
      <c r="Z44" s="378">
        <v>580.64107864107496</v>
      </c>
      <c r="AA44" s="378">
        <v>580.34648576388702</v>
      </c>
      <c r="AB44" s="378">
        <v>579.77716702337705</v>
      </c>
      <c r="AC44" s="378">
        <v>579.00129818143296</v>
      </c>
      <c r="AD44" s="378">
        <v>578.11798796014295</v>
      </c>
      <c r="AE44" s="378">
        <v>577.18301290598697</v>
      </c>
      <c r="AF44" s="378">
        <v>576.24867316135999</v>
      </c>
      <c r="AG44" s="378">
        <v>575.38073494744299</v>
      </c>
      <c r="AH44" s="378">
        <v>574.594313069534</v>
      </c>
      <c r="AI44" s="378">
        <v>573.92957210946497</v>
      </c>
      <c r="AJ44" s="378">
        <v>573.416499472743</v>
      </c>
      <c r="AK44" s="378">
        <v>573.06903994440199</v>
      </c>
      <c r="AL44" s="378">
        <v>572.89018337298899</v>
      </c>
      <c r="AM44" s="378">
        <v>572.85800818609096</v>
      </c>
    </row>
    <row r="45" spans="1:39" x14ac:dyDescent="0.25">
      <c r="C45" s="30" t="s">
        <v>118</v>
      </c>
      <c r="D45" s="378">
        <v>13990.614681268</v>
      </c>
      <c r="E45" s="378">
        <v>13519.298231102999</v>
      </c>
      <c r="F45" s="378">
        <v>13097.5961789507</v>
      </c>
      <c r="G45" s="378">
        <v>12707.8326074292</v>
      </c>
      <c r="H45" s="378">
        <v>12382.967720685599</v>
      </c>
      <c r="I45" s="378">
        <v>12025.405073052299</v>
      </c>
      <c r="J45" s="378">
        <v>11582.8920375748</v>
      </c>
      <c r="K45" s="378">
        <v>11007.6198223805</v>
      </c>
      <c r="L45" s="378">
        <v>10316.4130559245</v>
      </c>
      <c r="M45" s="378">
        <v>9576.3795652657009</v>
      </c>
      <c r="N45" s="378">
        <v>8892.8311006233707</v>
      </c>
      <c r="O45" s="378">
        <v>8308.1515848195104</v>
      </c>
      <c r="P45" s="378">
        <v>7831.7773913299798</v>
      </c>
      <c r="Q45" s="378">
        <v>7449.6765133204799</v>
      </c>
      <c r="R45" s="378">
        <v>7140.7184922828401</v>
      </c>
      <c r="S45" s="378">
        <v>6888.6339704992897</v>
      </c>
      <c r="T45" s="378">
        <v>6684.0140648922097</v>
      </c>
      <c r="U45" s="378">
        <v>6519.2113989318595</v>
      </c>
      <c r="V45" s="378">
        <v>6384.5377415743196</v>
      </c>
      <c r="W45" s="378">
        <v>6268.6771415561097</v>
      </c>
      <c r="X45" s="378">
        <v>6168.9244260535597</v>
      </c>
      <c r="Y45" s="378">
        <v>6080.38912299</v>
      </c>
      <c r="Z45" s="378">
        <v>6002.6551345861799</v>
      </c>
      <c r="AA45" s="378">
        <v>5934.4526475925404</v>
      </c>
      <c r="AB45" s="378">
        <v>5873.02366160165</v>
      </c>
      <c r="AC45" s="378">
        <v>5816.9529623403196</v>
      </c>
      <c r="AD45" s="378">
        <v>5766.6765318057496</v>
      </c>
      <c r="AE45" s="378">
        <v>5721.2117676304997</v>
      </c>
      <c r="AF45" s="378">
        <v>5680.0539997896703</v>
      </c>
      <c r="AG45" s="378">
        <v>5642.7816807904701</v>
      </c>
      <c r="AH45" s="378">
        <v>5608.9076159448996</v>
      </c>
      <c r="AI45" s="378">
        <v>5577.9861692453196</v>
      </c>
      <c r="AJ45" s="378">
        <v>5549.9846631556402</v>
      </c>
      <c r="AK45" s="378">
        <v>5524.8849028655104</v>
      </c>
      <c r="AL45" s="378">
        <v>5502.5039192092599</v>
      </c>
      <c r="AM45" s="378">
        <v>5482.1854214621999</v>
      </c>
    </row>
    <row r="46" spans="1:39" x14ac:dyDescent="0.25">
      <c r="C46" s="30" t="s">
        <v>119</v>
      </c>
      <c r="D46" s="378">
        <v>797.59618027759097</v>
      </c>
      <c r="E46" s="378">
        <v>775.95304489504394</v>
      </c>
      <c r="F46" s="378">
        <v>752.18274615476105</v>
      </c>
      <c r="G46" s="378">
        <v>725.88118721801197</v>
      </c>
      <c r="H46" s="378">
        <v>701.18853798043006</v>
      </c>
      <c r="I46" s="378">
        <v>676.49840211419803</v>
      </c>
      <c r="J46" s="378">
        <v>651.66471022395206</v>
      </c>
      <c r="K46" s="378">
        <v>627.53382391495995</v>
      </c>
      <c r="L46" s="378">
        <v>605.44880530157297</v>
      </c>
      <c r="M46" s="378">
        <v>585.63545212009001</v>
      </c>
      <c r="N46" s="378">
        <v>568.12211764065398</v>
      </c>
      <c r="O46" s="378">
        <v>552.77128281333603</v>
      </c>
      <c r="P46" s="378">
        <v>539.46104143731304</v>
      </c>
      <c r="Q46" s="378">
        <v>527.93233370896905</v>
      </c>
      <c r="R46" s="378">
        <v>517.88875385243796</v>
      </c>
      <c r="S46" s="378">
        <v>509.31461154559298</v>
      </c>
      <c r="T46" s="378">
        <v>502.02709532483902</v>
      </c>
      <c r="U46" s="378">
        <v>496.17994500856901</v>
      </c>
      <c r="V46" s="378">
        <v>491.612078399464</v>
      </c>
      <c r="W46" s="378">
        <v>487.89690975219997</v>
      </c>
      <c r="X46" s="378">
        <v>485.07994147082098</v>
      </c>
      <c r="Y46" s="378">
        <v>482.96785251033401</v>
      </c>
      <c r="Z46" s="378">
        <v>481.60619191993698</v>
      </c>
      <c r="AA46" s="378">
        <v>480.93422292810601</v>
      </c>
      <c r="AB46" s="378">
        <v>480.75277211125501</v>
      </c>
      <c r="AC46" s="378">
        <v>480.93366638234102</v>
      </c>
      <c r="AD46" s="378">
        <v>481.469565983302</v>
      </c>
      <c r="AE46" s="378">
        <v>482.25041289179001</v>
      </c>
      <c r="AF46" s="378">
        <v>483.20434377240798</v>
      </c>
      <c r="AG46" s="378">
        <v>484.27041316492699</v>
      </c>
      <c r="AH46" s="378">
        <v>485.391010754712</v>
      </c>
      <c r="AI46" s="378">
        <v>486.517650486104</v>
      </c>
      <c r="AJ46" s="378">
        <v>487.63674322885799</v>
      </c>
      <c r="AK46" s="378">
        <v>488.74264669242001</v>
      </c>
      <c r="AL46" s="378">
        <v>489.81921840520698</v>
      </c>
      <c r="AM46" s="378">
        <v>490.81752169938801</v>
      </c>
    </row>
    <row r="47" spans="1:39" x14ac:dyDescent="0.25">
      <c r="C47" s="30" t="s">
        <v>120</v>
      </c>
      <c r="D47" s="378">
        <v>5577.2271198295603</v>
      </c>
      <c r="E47" s="378">
        <v>5606.60748408777</v>
      </c>
      <c r="F47" s="378">
        <v>5633.3278156504202</v>
      </c>
      <c r="G47" s="378">
        <v>5647.21379195184</v>
      </c>
      <c r="H47" s="378">
        <v>5668.93013103662</v>
      </c>
      <c r="I47" s="378">
        <v>5686.7262916549698</v>
      </c>
      <c r="J47" s="378">
        <v>5700.01950367887</v>
      </c>
      <c r="K47" s="378">
        <v>5707.96411233665</v>
      </c>
      <c r="L47" s="378">
        <v>5714.8388101966202</v>
      </c>
      <c r="M47" s="378">
        <v>5715.5764687581895</v>
      </c>
      <c r="N47" s="378">
        <v>5708.37990872303</v>
      </c>
      <c r="O47" s="378">
        <v>5691.9372734929802</v>
      </c>
      <c r="P47" s="378">
        <v>5666.2139946821899</v>
      </c>
      <c r="Q47" s="378">
        <v>5630.3385134790697</v>
      </c>
      <c r="R47" s="378">
        <v>5583.7861285011504</v>
      </c>
      <c r="S47" s="378">
        <v>5529.5415369682796</v>
      </c>
      <c r="T47" s="378">
        <v>5468.9246547787598</v>
      </c>
      <c r="U47" s="378">
        <v>5406.5263359479604</v>
      </c>
      <c r="V47" s="378">
        <v>5343.5292758127398</v>
      </c>
      <c r="W47" s="378">
        <v>5278.3370188332501</v>
      </c>
      <c r="X47" s="378">
        <v>5213.4958592416097</v>
      </c>
      <c r="Y47" s="378">
        <v>5149.0718807102103</v>
      </c>
      <c r="Z47" s="378">
        <v>5087.1866552132597</v>
      </c>
      <c r="AA47" s="378">
        <v>5028.8602588604399</v>
      </c>
      <c r="AB47" s="378">
        <v>4973.75944225074</v>
      </c>
      <c r="AC47" s="378">
        <v>4922.1467259429801</v>
      </c>
      <c r="AD47" s="378">
        <v>4875.2481528853696</v>
      </c>
      <c r="AE47" s="378">
        <v>4833.2082208198899</v>
      </c>
      <c r="AF47" s="378">
        <v>4796.30646687649</v>
      </c>
      <c r="AG47" s="378">
        <v>4764.7058153347798</v>
      </c>
      <c r="AH47" s="378">
        <v>4738.3356334826303</v>
      </c>
      <c r="AI47" s="378">
        <v>4716.9893122806197</v>
      </c>
      <c r="AJ47" s="378">
        <v>4700.5669230465701</v>
      </c>
      <c r="AK47" s="378">
        <v>4688.8404108293998</v>
      </c>
      <c r="AL47" s="378">
        <v>4681.3578195311302</v>
      </c>
      <c r="AM47" s="378">
        <v>4677.2644692342701</v>
      </c>
    </row>
    <row r="48" spans="1:39" x14ac:dyDescent="0.25">
      <c r="C48" s="30" t="s">
        <v>121</v>
      </c>
      <c r="D48" s="378">
        <v>2323.2146617346998</v>
      </c>
      <c r="E48" s="378">
        <v>2298.0772766557602</v>
      </c>
      <c r="F48" s="378">
        <v>2271.76104709947</v>
      </c>
      <c r="G48" s="378">
        <v>2238.5072348840999</v>
      </c>
      <c r="H48" s="378">
        <v>2200.4090069069598</v>
      </c>
      <c r="I48" s="378">
        <v>2147.9187500261601</v>
      </c>
      <c r="J48" s="378">
        <v>2080.1351226372499</v>
      </c>
      <c r="K48" s="378">
        <v>2004.3365749110999</v>
      </c>
      <c r="L48" s="378">
        <v>1930.1550341689299</v>
      </c>
      <c r="M48" s="378">
        <v>1861.6165857047699</v>
      </c>
      <c r="N48" s="378">
        <v>1800.07148216936</v>
      </c>
      <c r="O48" s="378">
        <v>1745.40788012452</v>
      </c>
      <c r="P48" s="378">
        <v>1697.1578267924999</v>
      </c>
      <c r="Q48" s="378">
        <v>1654.3677657032199</v>
      </c>
      <c r="R48" s="378">
        <v>1615.9878343753201</v>
      </c>
      <c r="S48" s="378">
        <v>1581.8382590587401</v>
      </c>
      <c r="T48" s="378">
        <v>1551.3645516219401</v>
      </c>
      <c r="U48" s="378">
        <v>1525.1377282722301</v>
      </c>
      <c r="V48" s="378">
        <v>1502.8616538112401</v>
      </c>
      <c r="W48" s="378">
        <v>1483.5179508328999</v>
      </c>
      <c r="X48" s="378">
        <v>1467.4932023179899</v>
      </c>
      <c r="Y48" s="378">
        <v>1454.4235968103101</v>
      </c>
      <c r="Z48" s="378">
        <v>1444.60362416319</v>
      </c>
      <c r="AA48" s="378">
        <v>1437.9293511368901</v>
      </c>
      <c r="AB48" s="378">
        <v>1433.80494366988</v>
      </c>
      <c r="AC48" s="378">
        <v>1431.77932091617</v>
      </c>
      <c r="AD48" s="378">
        <v>1431.7134431090501</v>
      </c>
      <c r="AE48" s="378">
        <v>1433.1372016998</v>
      </c>
      <c r="AF48" s="378">
        <v>1435.6865624874899</v>
      </c>
      <c r="AG48" s="378">
        <v>1439.03972959926</v>
      </c>
      <c r="AH48" s="378">
        <v>1442.9000994491701</v>
      </c>
      <c r="AI48" s="378">
        <v>1447.02345751962</v>
      </c>
      <c r="AJ48" s="378">
        <v>1451.2934308767201</v>
      </c>
      <c r="AK48" s="378">
        <v>1455.6351976723099</v>
      </c>
      <c r="AL48" s="378">
        <v>1459.9628441662001</v>
      </c>
      <c r="AM48" s="378">
        <v>1464.1083442008101</v>
      </c>
    </row>
    <row r="49" spans="3:39" x14ac:dyDescent="0.25">
      <c r="C49" s="30" t="s">
        <v>122</v>
      </c>
      <c r="D49" s="378">
        <v>13822.7548248413</v>
      </c>
      <c r="E49" s="378">
        <v>13773.4545155668</v>
      </c>
      <c r="F49" s="378">
        <v>13722.341171346599</v>
      </c>
      <c r="G49" s="378">
        <v>13647.301459853299</v>
      </c>
      <c r="H49" s="378">
        <v>13593.8787088755</v>
      </c>
      <c r="I49" s="378">
        <v>13537.061802132201</v>
      </c>
      <c r="J49" s="378">
        <v>13476.4239388023</v>
      </c>
      <c r="K49" s="378">
        <v>13411.2250660216</v>
      </c>
      <c r="L49" s="378">
        <v>13352.4514043361</v>
      </c>
      <c r="M49" s="378">
        <v>13290.8635430669</v>
      </c>
      <c r="N49" s="378">
        <v>13225.0893010202</v>
      </c>
      <c r="O49" s="378">
        <v>13155.526773507399</v>
      </c>
      <c r="P49" s="378">
        <v>13085.5537088613</v>
      </c>
      <c r="Q49" s="378">
        <v>13015.5966988977</v>
      </c>
      <c r="R49" s="378">
        <v>12944.777759778301</v>
      </c>
      <c r="S49" s="378">
        <v>12878.413699119001</v>
      </c>
      <c r="T49" s="378">
        <v>12816.0513417567</v>
      </c>
      <c r="U49" s="378">
        <v>12764.747599075399</v>
      </c>
      <c r="V49" s="378">
        <v>12722.6453181629</v>
      </c>
      <c r="W49" s="378">
        <v>12680.920846213099</v>
      </c>
      <c r="X49" s="378">
        <v>12642.507375748901</v>
      </c>
      <c r="Y49" s="378">
        <v>12604.5609039062</v>
      </c>
      <c r="Z49" s="378">
        <v>12570.451525017599</v>
      </c>
      <c r="AA49" s="378">
        <v>12541.1840816316</v>
      </c>
      <c r="AB49" s="378">
        <v>12514.4721851049</v>
      </c>
      <c r="AC49" s="378">
        <v>12489.9538047518</v>
      </c>
      <c r="AD49" s="378">
        <v>12470.2214568125</v>
      </c>
      <c r="AE49" s="378">
        <v>12455.0560319949</v>
      </c>
      <c r="AF49" s="378">
        <v>12444.789597053699</v>
      </c>
      <c r="AG49" s="378">
        <v>12439.6288270307</v>
      </c>
      <c r="AH49" s="378">
        <v>12439.3214904422</v>
      </c>
      <c r="AI49" s="378">
        <v>12443.387968482901</v>
      </c>
      <c r="AJ49" s="378">
        <v>12451.7806436355</v>
      </c>
      <c r="AK49" s="378">
        <v>12464.322098848999</v>
      </c>
      <c r="AL49" s="378">
        <v>12480.3105821837</v>
      </c>
      <c r="AM49" s="378">
        <v>12498.095088165401</v>
      </c>
    </row>
    <row r="50" spans="3:39" x14ac:dyDescent="0.25">
      <c r="C50" s="30" t="s">
        <v>123</v>
      </c>
      <c r="D50" s="378">
        <v>2425.9398674490999</v>
      </c>
      <c r="E50" s="378">
        <v>2411.9592284280002</v>
      </c>
      <c r="F50" s="378">
        <v>2398.0172154544198</v>
      </c>
      <c r="G50" s="378">
        <v>2380.6440709824701</v>
      </c>
      <c r="H50" s="378">
        <v>2366.7707863492501</v>
      </c>
      <c r="I50" s="378">
        <v>2352.4420525691198</v>
      </c>
      <c r="J50" s="378">
        <v>2337.4926240834602</v>
      </c>
      <c r="K50" s="378">
        <v>2321.6928859808299</v>
      </c>
      <c r="L50" s="378">
        <v>2306.7418292134798</v>
      </c>
      <c r="M50" s="378">
        <v>2291.12560709234</v>
      </c>
      <c r="N50" s="378">
        <v>2274.5333745917501</v>
      </c>
      <c r="O50" s="378">
        <v>2256.8555488991401</v>
      </c>
      <c r="P50" s="378">
        <v>2238.4286141375901</v>
      </c>
      <c r="Q50" s="378">
        <v>2219.1280971055198</v>
      </c>
      <c r="R50" s="378">
        <v>2198.80255123692</v>
      </c>
      <c r="S50" s="378">
        <v>2178.4910482146902</v>
      </c>
      <c r="T50" s="378">
        <v>2158.4335297931698</v>
      </c>
      <c r="U50" s="378">
        <v>2140.1343435347198</v>
      </c>
      <c r="V50" s="378">
        <v>2123.64049884426</v>
      </c>
      <c r="W50" s="378">
        <v>2107.8462004923099</v>
      </c>
      <c r="X50" s="378">
        <v>2093.36077373234</v>
      </c>
      <c r="Y50" s="378">
        <v>2079.75350672064</v>
      </c>
      <c r="Z50" s="378">
        <v>2067.4809155037701</v>
      </c>
      <c r="AA50" s="378">
        <v>2056.5530849300699</v>
      </c>
      <c r="AB50" s="378">
        <v>2046.4330504048601</v>
      </c>
      <c r="AC50" s="378">
        <v>2036.87700908017</v>
      </c>
      <c r="AD50" s="378">
        <v>2028.1017242687999</v>
      </c>
      <c r="AE50" s="378">
        <v>2019.9169705654999</v>
      </c>
      <c r="AF50" s="378">
        <v>2012.2846155606001</v>
      </c>
      <c r="AG50" s="378">
        <v>2005.1863088959001</v>
      </c>
      <c r="AH50" s="378">
        <v>1998.5900043468901</v>
      </c>
      <c r="AI50" s="378">
        <v>1992.46874749668</v>
      </c>
      <c r="AJ50" s="378">
        <v>1986.9150328368</v>
      </c>
      <c r="AK50" s="378">
        <v>1982.01050797263</v>
      </c>
      <c r="AL50" s="378">
        <v>1977.76808338397</v>
      </c>
      <c r="AM50" s="378">
        <v>1974.0542365639301</v>
      </c>
    </row>
    <row r="51" spans="3:39" x14ac:dyDescent="0.25">
      <c r="C51" s="30" t="s">
        <v>124</v>
      </c>
      <c r="D51" s="378">
        <v>3420.02916741938</v>
      </c>
      <c r="E51" s="378">
        <v>3449.3802308467698</v>
      </c>
      <c r="F51" s="378">
        <v>3477.5576253102699</v>
      </c>
      <c r="G51" s="378">
        <v>3498.2216562847302</v>
      </c>
      <c r="H51" s="378">
        <v>3524.9303949047899</v>
      </c>
      <c r="I51" s="378">
        <v>3550.4689430257399</v>
      </c>
      <c r="J51" s="378">
        <v>3574.9132214194801</v>
      </c>
      <c r="K51" s="378">
        <v>3598.29127403025</v>
      </c>
      <c r="L51" s="378">
        <v>3624.2287516707402</v>
      </c>
      <c r="M51" s="378">
        <v>3650.2454528425801</v>
      </c>
      <c r="N51" s="378">
        <v>3676.0453586485301</v>
      </c>
      <c r="O51" s="378">
        <v>3701.5347396305501</v>
      </c>
      <c r="P51" s="378">
        <v>3727.2320431582598</v>
      </c>
      <c r="Q51" s="378">
        <v>3752.4911447365398</v>
      </c>
      <c r="R51" s="378">
        <v>3776.2222962353899</v>
      </c>
      <c r="S51" s="378">
        <v>3799.6152085343601</v>
      </c>
      <c r="T51" s="378">
        <v>3822.1891015462502</v>
      </c>
      <c r="U51" s="378">
        <v>3846.26657401276</v>
      </c>
      <c r="V51" s="378">
        <v>3871.2918483131102</v>
      </c>
      <c r="W51" s="378">
        <v>3894.4357410191301</v>
      </c>
      <c r="X51" s="378">
        <v>3916.8704720678002</v>
      </c>
      <c r="Y51" s="378">
        <v>3937.74872180701</v>
      </c>
      <c r="Z51" s="378">
        <v>3958.2921299869799</v>
      </c>
      <c r="AA51" s="378">
        <v>3978.82137305587</v>
      </c>
      <c r="AB51" s="378">
        <v>3998.5113187495599</v>
      </c>
      <c r="AC51" s="378">
        <v>4017.1257874879898</v>
      </c>
      <c r="AD51" s="378">
        <v>4035.40094419058</v>
      </c>
      <c r="AE51" s="378">
        <v>4053.1462221225802</v>
      </c>
      <c r="AF51" s="378">
        <v>4070.3845682886399</v>
      </c>
      <c r="AG51" s="378">
        <v>4087.1378196648898</v>
      </c>
      <c r="AH51" s="378">
        <v>4103.3415685459404</v>
      </c>
      <c r="AI51" s="378">
        <v>4118.9167741327001</v>
      </c>
      <c r="AJ51" s="378">
        <v>4133.9929527689201</v>
      </c>
      <c r="AK51" s="378">
        <v>4148.68576612775</v>
      </c>
      <c r="AL51" s="378">
        <v>4162.9799842847697</v>
      </c>
      <c r="AM51" s="378">
        <v>4176.5490471250696</v>
      </c>
    </row>
    <row r="52" spans="3:39" x14ac:dyDescent="0.25">
      <c r="C52" s="30" t="s">
        <v>125</v>
      </c>
      <c r="D52" s="378">
        <v>35058.069206362503</v>
      </c>
      <c r="E52" s="378">
        <v>36281.645947677702</v>
      </c>
      <c r="F52" s="378">
        <v>37452.935280916303</v>
      </c>
      <c r="G52" s="378">
        <v>38527.473034587099</v>
      </c>
      <c r="H52" s="378">
        <v>39501.694442977903</v>
      </c>
      <c r="I52" s="378">
        <v>40369.079507278402</v>
      </c>
      <c r="J52" s="378">
        <v>40710.169193084999</v>
      </c>
      <c r="K52" s="378">
        <v>41054.521992217</v>
      </c>
      <c r="L52" s="378">
        <v>41400.608190153303</v>
      </c>
      <c r="M52" s="378">
        <v>41748.498145124497</v>
      </c>
      <c r="N52" s="378">
        <v>42094.507645458703</v>
      </c>
      <c r="O52" s="378">
        <v>42437.495081714696</v>
      </c>
      <c r="P52" s="378">
        <v>42784.786604385801</v>
      </c>
      <c r="Q52" s="378">
        <v>43127.208539138301</v>
      </c>
      <c r="R52" s="378">
        <v>43451.635235034999</v>
      </c>
      <c r="S52" s="378">
        <v>43773.348153114297</v>
      </c>
      <c r="T52" s="378">
        <v>44085.577088605001</v>
      </c>
      <c r="U52" s="378">
        <v>44420.196194696502</v>
      </c>
      <c r="V52" s="378">
        <v>44767.031252526001</v>
      </c>
      <c r="W52" s="378">
        <v>45091.6687167704</v>
      </c>
      <c r="X52" s="378">
        <v>45409.752485049903</v>
      </c>
      <c r="Y52" s="378">
        <v>45707.959271171698</v>
      </c>
      <c r="Z52" s="378">
        <v>46004.664232082701</v>
      </c>
      <c r="AA52" s="378">
        <v>46301.622501946498</v>
      </c>
      <c r="AB52" s="378">
        <v>46590.343231026403</v>
      </c>
      <c r="AC52" s="378">
        <v>46868.722482621299</v>
      </c>
      <c r="AD52" s="378">
        <v>47143.308015900802</v>
      </c>
      <c r="AE52" s="378">
        <v>47412.612526540201</v>
      </c>
      <c r="AF52" s="378">
        <v>47676.805318306499</v>
      </c>
      <c r="AG52" s="378">
        <v>47935.8656894464</v>
      </c>
      <c r="AH52" s="378">
        <v>48189.258274792497</v>
      </c>
      <c r="AI52" s="378">
        <v>48436.142029587398</v>
      </c>
      <c r="AJ52" s="378">
        <v>48677.5699064121</v>
      </c>
      <c r="AK52" s="378">
        <v>48915.284347016597</v>
      </c>
      <c r="AL52" s="378">
        <v>49148.796164003703</v>
      </c>
      <c r="AM52" s="378">
        <v>49374.024884904902</v>
      </c>
    </row>
    <row r="53" spans="3:39" x14ac:dyDescent="0.25">
      <c r="C53" s="30" t="s">
        <v>126</v>
      </c>
      <c r="D53" s="378">
        <v>15316.2584345335</v>
      </c>
      <c r="E53" s="378">
        <v>15548.0043615016</v>
      </c>
      <c r="F53" s="378">
        <v>15769.027349202501</v>
      </c>
      <c r="G53" s="378">
        <v>15950.7788746727</v>
      </c>
      <c r="H53" s="378">
        <v>16151.841486806799</v>
      </c>
      <c r="I53" s="378">
        <v>16376.6856930578</v>
      </c>
      <c r="J53" s="378">
        <v>16670.285523258099</v>
      </c>
      <c r="K53" s="378">
        <v>17009.806777948099</v>
      </c>
      <c r="L53" s="378">
        <v>17347.107913445001</v>
      </c>
      <c r="M53" s="378">
        <v>17694.9601331665</v>
      </c>
      <c r="N53" s="378">
        <v>18051.420625592498</v>
      </c>
      <c r="O53" s="378">
        <v>18418.974585706099</v>
      </c>
      <c r="P53" s="378">
        <v>18797.634050155</v>
      </c>
      <c r="Q53" s="378">
        <v>19187.424793878501</v>
      </c>
      <c r="R53" s="378">
        <v>19588.3868315531</v>
      </c>
      <c r="S53" s="378">
        <v>20000.5762859405</v>
      </c>
      <c r="T53" s="378">
        <v>20302.530344292001</v>
      </c>
      <c r="U53" s="378">
        <v>20603.6691954614</v>
      </c>
      <c r="V53" s="378">
        <v>20903.9927945895</v>
      </c>
      <c r="W53" s="378">
        <v>21203.501097295</v>
      </c>
      <c r="X53" s="378">
        <v>21502.194059664202</v>
      </c>
      <c r="Y53" s="378">
        <v>21800.071638220001</v>
      </c>
      <c r="Z53" s="378">
        <v>22097.1337899422</v>
      </c>
      <c r="AA53" s="378">
        <v>22393.380472236899</v>
      </c>
      <c r="AB53" s="378">
        <v>22688.811642918601</v>
      </c>
      <c r="AC53" s="378">
        <v>22983.427260256201</v>
      </c>
      <c r="AD53" s="378">
        <v>23278.6548307189</v>
      </c>
      <c r="AE53" s="378">
        <v>23573.054767614802</v>
      </c>
      <c r="AF53" s="378">
        <v>23866.6270474706</v>
      </c>
      <c r="AG53" s="378">
        <v>24159.3716470297</v>
      </c>
      <c r="AH53" s="378">
        <v>24451.288543268802</v>
      </c>
      <c r="AI53" s="378">
        <v>24742.377713398</v>
      </c>
      <c r="AJ53" s="378">
        <v>25032.639134913701</v>
      </c>
      <c r="AK53" s="378">
        <v>25322.072785435099</v>
      </c>
      <c r="AL53" s="378">
        <v>25610.678642901599</v>
      </c>
      <c r="AM53" s="378">
        <v>25898.456685439</v>
      </c>
    </row>
    <row r="54" spans="3:39" x14ac:dyDescent="0.25">
      <c r="C54" s="30" t="s">
        <v>127</v>
      </c>
      <c r="D54" s="378">
        <v>1343.6038098961899</v>
      </c>
      <c r="E54" s="378">
        <v>1320.17815101562</v>
      </c>
      <c r="F54" s="378">
        <v>1294.63920449805</v>
      </c>
      <c r="G54" s="378">
        <v>1267.8626316802499</v>
      </c>
      <c r="H54" s="378">
        <v>1239.92309325821</v>
      </c>
      <c r="I54" s="378">
        <v>1210.8952499279101</v>
      </c>
      <c r="J54" s="378">
        <v>1180.8537623853299</v>
      </c>
      <c r="K54" s="378">
        <v>1149.87329132646</v>
      </c>
      <c r="L54" s="378">
        <v>1118.02849744729</v>
      </c>
      <c r="M54" s="378">
        <v>1085.39404144379</v>
      </c>
      <c r="N54" s="378">
        <v>1052.0156723441501</v>
      </c>
      <c r="O54" s="378">
        <v>1018.88617223113</v>
      </c>
      <c r="P54" s="378">
        <v>986.00554110472206</v>
      </c>
      <c r="Q54" s="378">
        <v>953.37377896491898</v>
      </c>
      <c r="R54" s="378">
        <v>920.99088581172703</v>
      </c>
      <c r="S54" s="378">
        <v>888.85686164514402</v>
      </c>
      <c r="T54" s="378">
        <v>856.97170646517202</v>
      </c>
      <c r="U54" s="378">
        <v>825.33542027180897</v>
      </c>
      <c r="V54" s="378">
        <v>793.94800306505704</v>
      </c>
      <c r="W54" s="378">
        <v>762.80945484491497</v>
      </c>
      <c r="X54" s="378">
        <v>731.91977561138197</v>
      </c>
      <c r="Y54" s="378">
        <v>701.27896536445996</v>
      </c>
      <c r="Z54" s="378">
        <v>670.88702410414805</v>
      </c>
      <c r="AA54" s="378">
        <v>640.74395183044498</v>
      </c>
      <c r="AB54" s="378">
        <v>610.84974854335303</v>
      </c>
      <c r="AC54" s="378">
        <v>581.20441424287105</v>
      </c>
      <c r="AD54" s="378">
        <v>551.80794892899905</v>
      </c>
      <c r="AE54" s="378">
        <v>522.66035260173703</v>
      </c>
      <c r="AF54" s="378">
        <v>493.76162526108499</v>
      </c>
      <c r="AG54" s="378">
        <v>465.11176690704298</v>
      </c>
      <c r="AH54" s="378">
        <v>436.710777539611</v>
      </c>
      <c r="AI54" s="378">
        <v>408.558657158789</v>
      </c>
      <c r="AJ54" s="378">
        <v>380.65540576457698</v>
      </c>
      <c r="AK54" s="378">
        <v>353.001023356975</v>
      </c>
      <c r="AL54" s="378">
        <v>325.59550993598299</v>
      </c>
      <c r="AM54" s="378">
        <v>298.43886550160101</v>
      </c>
    </row>
    <row r="55" spans="3:39" x14ac:dyDescent="0.25">
      <c r="C55" s="30" t="s">
        <v>128</v>
      </c>
      <c r="D55" s="378">
        <v>214.28851153148901</v>
      </c>
      <c r="E55" s="378">
        <v>314.70547931934499</v>
      </c>
      <c r="F55" s="378">
        <v>444.043935489006</v>
      </c>
      <c r="G55" s="378">
        <v>705.53039033474704</v>
      </c>
      <c r="H55" s="378">
        <v>1064.06844942728</v>
      </c>
      <c r="I55" s="378">
        <v>1415.75210805863</v>
      </c>
      <c r="J55" s="378">
        <v>1548.9918171623499</v>
      </c>
      <c r="K55" s="378">
        <v>1900.0428651847801</v>
      </c>
      <c r="L55" s="378">
        <v>2427.4826434668798</v>
      </c>
      <c r="M55" s="378">
        <v>3057.8160843493802</v>
      </c>
      <c r="N55" s="378">
        <v>3749.8909060065298</v>
      </c>
      <c r="O55" s="378">
        <v>4447.4022184034402</v>
      </c>
      <c r="P55" s="378">
        <v>5125.7055267302803</v>
      </c>
      <c r="Q55" s="378">
        <v>5864.79336622969</v>
      </c>
      <c r="R55" s="378">
        <v>6646.1132875250996</v>
      </c>
      <c r="S55" s="378">
        <v>7458.1061133867297</v>
      </c>
      <c r="T55" s="378">
        <v>8264.7150357566006</v>
      </c>
      <c r="U55" s="378">
        <v>9013.1324104002506</v>
      </c>
      <c r="V55" s="378">
        <v>9767.0232633947398</v>
      </c>
      <c r="W55" s="378">
        <v>10531.674064944</v>
      </c>
      <c r="X55" s="378">
        <v>11321.144273902</v>
      </c>
      <c r="Y55" s="378">
        <v>12113.889553524999</v>
      </c>
      <c r="Z55" s="378">
        <v>12933.7706584272</v>
      </c>
      <c r="AA55" s="378">
        <v>13773.2127360787</v>
      </c>
      <c r="AB55" s="378">
        <v>14621.9628468681</v>
      </c>
      <c r="AC55" s="378">
        <v>15478.7325087593</v>
      </c>
      <c r="AD55" s="378">
        <v>16485.543645723999</v>
      </c>
      <c r="AE55" s="378">
        <v>17472.335887269099</v>
      </c>
      <c r="AF55" s="378">
        <v>18435.8734555341</v>
      </c>
      <c r="AG55" s="378">
        <v>19370.670510470201</v>
      </c>
      <c r="AH55" s="378">
        <v>20052.475524892201</v>
      </c>
      <c r="AI55" s="378">
        <v>20727.358796722001</v>
      </c>
      <c r="AJ55" s="378">
        <v>21382.958657589799</v>
      </c>
      <c r="AK55" s="378">
        <v>22013.666458703199</v>
      </c>
      <c r="AL55" s="378">
        <v>22613.893406656902</v>
      </c>
      <c r="AM55" s="378">
        <v>23173.8417638801</v>
      </c>
    </row>
    <row r="56" spans="3:39" x14ac:dyDescent="0.25">
      <c r="C56" s="30" t="s">
        <v>129</v>
      </c>
      <c r="D56" s="378">
        <v>0.35349773729622902</v>
      </c>
      <c r="E56" s="378">
        <v>0.72539255381603995</v>
      </c>
      <c r="F56" s="378">
        <v>1.5255757631428</v>
      </c>
      <c r="G56" s="378">
        <v>3.3209938685229998</v>
      </c>
      <c r="H56" s="378">
        <v>6.8494463688077403</v>
      </c>
      <c r="I56" s="378">
        <v>13.4990413085269</v>
      </c>
      <c r="J56" s="378">
        <v>24.984284840392299</v>
      </c>
      <c r="K56" s="378">
        <v>50.654401748876701</v>
      </c>
      <c r="L56" s="378">
        <v>86.371955276690798</v>
      </c>
      <c r="M56" s="378">
        <v>152.51589001232</v>
      </c>
      <c r="N56" s="378">
        <v>234.299933959469</v>
      </c>
      <c r="O56" s="378">
        <v>332.88946418575699</v>
      </c>
      <c r="P56" s="378">
        <v>436.83230962828299</v>
      </c>
      <c r="Q56" s="378">
        <v>528.898241322942</v>
      </c>
      <c r="R56" s="378">
        <v>614.57578927549696</v>
      </c>
      <c r="S56" s="378">
        <v>696.38602786813203</v>
      </c>
      <c r="T56" s="378">
        <v>803.12921576982399</v>
      </c>
      <c r="U56" s="378">
        <v>914.09948909062098</v>
      </c>
      <c r="V56" s="378">
        <v>1026.9926338548901</v>
      </c>
      <c r="W56" s="378">
        <v>1145.6717836236501</v>
      </c>
      <c r="X56" s="378">
        <v>1274.0615492654999</v>
      </c>
      <c r="Y56" s="378">
        <v>1407.8724068281699</v>
      </c>
      <c r="Z56" s="378">
        <v>1545.6630146621401</v>
      </c>
      <c r="AA56" s="378">
        <v>1687.2161112561901</v>
      </c>
      <c r="AB56" s="378">
        <v>1828.8226952279099</v>
      </c>
      <c r="AC56" s="378">
        <v>1968.5366518728399</v>
      </c>
      <c r="AD56" s="378">
        <v>2091.7594866925101</v>
      </c>
      <c r="AE56" s="378">
        <v>2209.3066020398801</v>
      </c>
      <c r="AF56" s="378">
        <v>2319.8765941209999</v>
      </c>
      <c r="AG56" s="378">
        <v>2420.7359049069801</v>
      </c>
      <c r="AH56" s="378">
        <v>2512.9945669005801</v>
      </c>
      <c r="AI56" s="378">
        <v>2598.1994049984801</v>
      </c>
      <c r="AJ56" s="378">
        <v>2677.9185005671502</v>
      </c>
      <c r="AK56" s="378">
        <v>2753.45713329911</v>
      </c>
      <c r="AL56" s="378">
        <v>2827.2116459405702</v>
      </c>
      <c r="AM56" s="378">
        <v>2901.5772291278099</v>
      </c>
    </row>
    <row r="57" spans="3:39" x14ac:dyDescent="0.25">
      <c r="C57" s="30" t="s">
        <v>130</v>
      </c>
      <c r="D57" s="378">
        <v>7.8290457547520495E-2</v>
      </c>
      <c r="E57" s="378">
        <v>0.12714519920026501</v>
      </c>
      <c r="F57" s="378">
        <v>2.2638356773116302</v>
      </c>
      <c r="G57" s="378">
        <v>7.0819616451509901</v>
      </c>
      <c r="H57" s="378">
        <v>15.144106073202</v>
      </c>
      <c r="I57" s="378">
        <v>25.3253487090014</v>
      </c>
      <c r="J57" s="378">
        <v>33.165571902478298</v>
      </c>
      <c r="K57" s="378">
        <v>46.652982153063199</v>
      </c>
      <c r="L57" s="378">
        <v>59.716701553942201</v>
      </c>
      <c r="M57" s="378">
        <v>85.986188710124395</v>
      </c>
      <c r="N57" s="378">
        <v>116.225539052432</v>
      </c>
      <c r="O57" s="378">
        <v>150.29730383094599</v>
      </c>
      <c r="P57" s="378">
        <v>186.65566756606401</v>
      </c>
      <c r="Q57" s="378">
        <v>227.21782113414801</v>
      </c>
      <c r="R57" s="378">
        <v>274.43291697360797</v>
      </c>
      <c r="S57" s="378">
        <v>328.07506532563798</v>
      </c>
      <c r="T57" s="378">
        <v>383.38281391871601</v>
      </c>
      <c r="U57" s="378">
        <v>439.58841927792901</v>
      </c>
      <c r="V57" s="378">
        <v>497.775402189761</v>
      </c>
      <c r="W57" s="378">
        <v>561.61394767573097</v>
      </c>
      <c r="X57" s="378">
        <v>633.44365189123505</v>
      </c>
      <c r="Y57" s="378">
        <v>708.32678328958298</v>
      </c>
      <c r="Z57" s="378">
        <v>793.41038664658299</v>
      </c>
      <c r="AA57" s="378">
        <v>886.30896840718003</v>
      </c>
      <c r="AB57" s="378">
        <v>988.84568430601303</v>
      </c>
      <c r="AC57" s="378">
        <v>1098.9079881887701</v>
      </c>
      <c r="AD57" s="378">
        <v>1202.44696655301</v>
      </c>
      <c r="AE57" s="378">
        <v>1311.88874101439</v>
      </c>
      <c r="AF57" s="378">
        <v>1424.68982724687</v>
      </c>
      <c r="AG57" s="378">
        <v>1539.8206627541399</v>
      </c>
      <c r="AH57" s="378">
        <v>1656.0507692026599</v>
      </c>
      <c r="AI57" s="378">
        <v>1772.99019174821</v>
      </c>
      <c r="AJ57" s="378">
        <v>1890.0829877737699</v>
      </c>
      <c r="AK57" s="378">
        <v>2007.6137288822199</v>
      </c>
      <c r="AL57" s="378">
        <v>2125.0467528398099</v>
      </c>
      <c r="AM57" s="378">
        <v>2243.3171035107098</v>
      </c>
    </row>
    <row r="58" spans="3:39" x14ac:dyDescent="0.25">
      <c r="C58" s="30" t="s">
        <v>131</v>
      </c>
      <c r="D58" s="378">
        <v>1.9198306861166401E-12</v>
      </c>
      <c r="E58" s="378">
        <v>2.5368591776298</v>
      </c>
      <c r="F58" s="378">
        <v>7.2843883436736201</v>
      </c>
      <c r="G58" s="378">
        <v>11.4538494976895</v>
      </c>
      <c r="H58" s="378">
        <v>16.457195643368699</v>
      </c>
      <c r="I58" s="378">
        <v>20.571929929060602</v>
      </c>
      <c r="J58" s="378">
        <v>31.020656673883099</v>
      </c>
      <c r="K58" s="378">
        <v>47.686065671746803</v>
      </c>
      <c r="L58" s="378">
        <v>62.210614924090002</v>
      </c>
      <c r="M58" s="378">
        <v>76.625709414639005</v>
      </c>
      <c r="N58" s="378">
        <v>90.167654494062305</v>
      </c>
      <c r="O58" s="378">
        <v>102.557143077506</v>
      </c>
      <c r="P58" s="378">
        <v>113.681467159463</v>
      </c>
      <c r="Q58" s="378">
        <v>123.344484256564</v>
      </c>
      <c r="R58" s="378">
        <v>131.769462036482</v>
      </c>
      <c r="S58" s="378">
        <v>139.48745258091401</v>
      </c>
      <c r="T58" s="378">
        <v>148.53321417086201</v>
      </c>
      <c r="U58" s="378">
        <v>164.81563975207899</v>
      </c>
      <c r="V58" s="378">
        <v>192.88442967520501</v>
      </c>
      <c r="W58" s="378">
        <v>225.96202266944499</v>
      </c>
      <c r="X58" s="378">
        <v>258.43849632854301</v>
      </c>
      <c r="Y58" s="378">
        <v>287.37252851794898</v>
      </c>
      <c r="Z58" s="378">
        <v>312.61011684233802</v>
      </c>
      <c r="AA58" s="378">
        <v>335.50298309339001</v>
      </c>
      <c r="AB58" s="378">
        <v>355.51537541730403</v>
      </c>
      <c r="AC58" s="378">
        <v>372.64129247046202</v>
      </c>
      <c r="AD58" s="378">
        <v>387.35015846192499</v>
      </c>
      <c r="AE58" s="378">
        <v>399.32673405432803</v>
      </c>
      <c r="AF58" s="378">
        <v>408.81603729770302</v>
      </c>
      <c r="AG58" s="378">
        <v>415.98090994606503</v>
      </c>
      <c r="AH58" s="378">
        <v>420.76099575757701</v>
      </c>
      <c r="AI58" s="378">
        <v>422.63276034715602</v>
      </c>
      <c r="AJ58" s="378">
        <v>422.50339669084298</v>
      </c>
      <c r="AK58" s="378">
        <v>420.42978131268302</v>
      </c>
      <c r="AL58" s="378">
        <v>417.07117124979601</v>
      </c>
      <c r="AM58" s="378">
        <v>412.792907147709</v>
      </c>
    </row>
    <row r="59" spans="3:39" x14ac:dyDescent="0.25">
      <c r="C59" s="30" t="s">
        <v>132</v>
      </c>
      <c r="D59" s="378">
        <v>0</v>
      </c>
      <c r="E59" s="378">
        <v>0</v>
      </c>
      <c r="F59" s="378">
        <v>0</v>
      </c>
      <c r="G59" s="378">
        <v>0</v>
      </c>
      <c r="H59" s="378">
        <v>0</v>
      </c>
      <c r="I59" s="378">
        <v>0.73874179925844896</v>
      </c>
      <c r="J59" s="378">
        <v>1.5309666025449999</v>
      </c>
      <c r="K59" s="378">
        <v>2.3287090130714998</v>
      </c>
      <c r="L59" s="378">
        <v>3.1486685067579101</v>
      </c>
      <c r="M59" s="378">
        <v>3.9848829595567601</v>
      </c>
      <c r="N59" s="378">
        <v>4.8429700534147004</v>
      </c>
      <c r="O59" s="378">
        <v>5.7342521639812798</v>
      </c>
      <c r="P59" s="378">
        <v>6.6576507636665898</v>
      </c>
      <c r="Q59" s="378">
        <v>7.5929293634341999</v>
      </c>
      <c r="R59" s="378">
        <v>8.5425183662504605</v>
      </c>
      <c r="S59" s="378">
        <v>9.5370283349019296</v>
      </c>
      <c r="T59" s="378">
        <v>9.7984378017132006</v>
      </c>
      <c r="U59" s="378">
        <v>11.3750169689673</v>
      </c>
      <c r="V59" s="378">
        <v>12.506531809701199</v>
      </c>
      <c r="W59" s="378">
        <v>13.6269079648601</v>
      </c>
      <c r="X59" s="378">
        <v>14.727347085216</v>
      </c>
      <c r="Y59" s="378">
        <v>15.8714570512427</v>
      </c>
      <c r="Z59" s="378">
        <v>17.042310540011499</v>
      </c>
      <c r="AA59" s="378">
        <v>18.2415584463124</v>
      </c>
      <c r="AB59" s="378">
        <v>19.465428337142001</v>
      </c>
      <c r="AC59" s="378">
        <v>20.712118937084998</v>
      </c>
      <c r="AD59" s="378">
        <v>21.985353917085401</v>
      </c>
      <c r="AE59" s="378">
        <v>23.2839055344927</v>
      </c>
      <c r="AF59" s="378">
        <v>24.607722938022601</v>
      </c>
      <c r="AG59" s="378">
        <v>25.956833520417</v>
      </c>
      <c r="AH59" s="378">
        <v>27.330589265899398</v>
      </c>
      <c r="AI59" s="378">
        <v>28.7281741397254</v>
      </c>
      <c r="AJ59" s="378">
        <v>30.1502349502661</v>
      </c>
      <c r="AK59" s="378">
        <v>31.597434091346098</v>
      </c>
      <c r="AL59" s="378">
        <v>33.069571560348002</v>
      </c>
      <c r="AM59" s="378">
        <v>34.563772516825999</v>
      </c>
    </row>
    <row r="60" spans="3:39" x14ac:dyDescent="0.25">
      <c r="C60" s="30" t="s">
        <v>133</v>
      </c>
      <c r="D60" s="378">
        <v>0</v>
      </c>
      <c r="E60" s="378">
        <v>0</v>
      </c>
      <c r="F60" s="378">
        <v>0</v>
      </c>
      <c r="G60" s="378">
        <v>0</v>
      </c>
      <c r="H60" s="378">
        <v>0</v>
      </c>
      <c r="I60" s="378">
        <v>10.538872626087599</v>
      </c>
      <c r="J60" s="378">
        <v>21.7304825422103</v>
      </c>
      <c r="K60" s="378">
        <v>33.529217844116701</v>
      </c>
      <c r="L60" s="378">
        <v>46.033852811415002</v>
      </c>
      <c r="M60" s="378">
        <v>59.219264282808098</v>
      </c>
      <c r="N60" s="378">
        <v>73.163880634775595</v>
      </c>
      <c r="O60" s="378">
        <v>87.791565983683398</v>
      </c>
      <c r="P60" s="378">
        <v>103.092440340251</v>
      </c>
      <c r="Q60" s="378">
        <v>119.137566470596</v>
      </c>
      <c r="R60" s="378">
        <v>135.82012629780499</v>
      </c>
      <c r="S60" s="378">
        <v>153.18604541972499</v>
      </c>
      <c r="T60" s="378">
        <v>171.11289667526299</v>
      </c>
      <c r="U60" s="378">
        <v>189.55987623615201</v>
      </c>
      <c r="V60" s="378">
        <v>208.520748483125</v>
      </c>
      <c r="W60" s="378">
        <v>227.874255085752</v>
      </c>
      <c r="X60" s="378">
        <v>247.55875117219901</v>
      </c>
      <c r="Y60" s="378">
        <v>267.95201367481002</v>
      </c>
      <c r="Z60" s="378">
        <v>288.929182333261</v>
      </c>
      <c r="AA60" s="378">
        <v>310.49108777049997</v>
      </c>
      <c r="AB60" s="378">
        <v>332.63856060947302</v>
      </c>
      <c r="AC60" s="378">
        <v>355.37243147312699</v>
      </c>
      <c r="AD60" s="378">
        <v>378.69353098441002</v>
      </c>
      <c r="AE60" s="378">
        <v>402.60268976626702</v>
      </c>
      <c r="AF60" s="378">
        <v>427.10073844164702</v>
      </c>
      <c r="AG60" s="378">
        <v>452.18850763349502</v>
      </c>
      <c r="AH60" s="378">
        <v>477.86682796475998</v>
      </c>
      <c r="AI60" s="378">
        <v>504.136530058387</v>
      </c>
      <c r="AJ60" s="378">
        <v>530.99844453732396</v>
      </c>
      <c r="AK60" s="378">
        <v>558.45340202451803</v>
      </c>
      <c r="AL60" s="378">
        <v>586.502233142916</v>
      </c>
      <c r="AM60" s="378">
        <v>615.14576851546406</v>
      </c>
    </row>
    <row r="61" spans="3:39" x14ac:dyDescent="0.25">
      <c r="C61" s="30" t="s">
        <v>134</v>
      </c>
      <c r="D61" s="378">
        <v>0</v>
      </c>
      <c r="E61" s="378">
        <v>0</v>
      </c>
      <c r="F61" s="378">
        <v>0</v>
      </c>
      <c r="G61" s="378">
        <v>0</v>
      </c>
      <c r="H61" s="378">
        <v>0</v>
      </c>
      <c r="I61" s="378">
        <v>0</v>
      </c>
      <c r="J61" s="378">
        <v>0</v>
      </c>
      <c r="K61" s="378">
        <v>0</v>
      </c>
      <c r="L61" s="378">
        <v>0</v>
      </c>
      <c r="M61" s="378">
        <v>0</v>
      </c>
      <c r="N61" s="378">
        <v>0</v>
      </c>
      <c r="O61" s="378">
        <v>0</v>
      </c>
      <c r="P61" s="378">
        <v>0</v>
      </c>
      <c r="Q61" s="378">
        <v>0</v>
      </c>
      <c r="R61" s="378">
        <v>0</v>
      </c>
      <c r="S61" s="378">
        <v>0</v>
      </c>
      <c r="T61" s="378">
        <v>0</v>
      </c>
      <c r="U61" s="378">
        <v>0</v>
      </c>
      <c r="V61" s="378">
        <v>0</v>
      </c>
      <c r="W61" s="378">
        <v>0</v>
      </c>
      <c r="X61" s="378">
        <v>0</v>
      </c>
      <c r="Y61" s="378">
        <v>0</v>
      </c>
      <c r="Z61" s="378">
        <v>0</v>
      </c>
      <c r="AA61" s="378">
        <v>0</v>
      </c>
      <c r="AB61" s="378">
        <v>0</v>
      </c>
      <c r="AC61" s="378">
        <v>0</v>
      </c>
      <c r="AD61" s="378">
        <v>0</v>
      </c>
      <c r="AE61" s="378">
        <v>0</v>
      </c>
      <c r="AF61" s="378">
        <v>0</v>
      </c>
      <c r="AG61" s="378">
        <v>0</v>
      </c>
      <c r="AH61" s="378">
        <v>0</v>
      </c>
      <c r="AI61" s="378">
        <v>0</v>
      </c>
      <c r="AJ61" s="378">
        <v>0</v>
      </c>
      <c r="AK61" s="378">
        <v>0</v>
      </c>
      <c r="AL61" s="378">
        <v>0</v>
      </c>
      <c r="AM61" s="378">
        <v>0</v>
      </c>
    </row>
    <row r="62" spans="3:39" x14ac:dyDescent="0.25">
      <c r="C62" s="30" t="s">
        <v>135</v>
      </c>
      <c r="D62" s="378">
        <v>427.01877976803002</v>
      </c>
      <c r="E62" s="378">
        <v>547.88944967359998</v>
      </c>
      <c r="F62" s="378">
        <v>667.347448040617</v>
      </c>
      <c r="G62" s="378">
        <v>840.60219914655602</v>
      </c>
      <c r="H62" s="378">
        <v>1009.007345668</v>
      </c>
      <c r="I62" s="378">
        <v>1206.5819840801801</v>
      </c>
      <c r="J62" s="378">
        <v>1313.41247966433</v>
      </c>
      <c r="K62" s="378">
        <v>1425.0302346763001</v>
      </c>
      <c r="L62" s="378">
        <v>1541.4516863551</v>
      </c>
      <c r="M62" s="378">
        <v>1671.4686768967799</v>
      </c>
      <c r="N62" s="378">
        <v>1806.0121077604099</v>
      </c>
      <c r="O62" s="378">
        <v>1956.48421658555</v>
      </c>
      <c r="P62" s="378">
        <v>2110.8522475693699</v>
      </c>
      <c r="Q62" s="378">
        <v>2269.04262513087</v>
      </c>
      <c r="R62" s="378">
        <v>2430.9822262642401</v>
      </c>
      <c r="S62" s="378">
        <v>2596.59838053884</v>
      </c>
      <c r="T62" s="378">
        <v>2779.4213882706699</v>
      </c>
      <c r="U62" s="378">
        <v>2964.7363980986102</v>
      </c>
      <c r="V62" s="378">
        <v>3152.40688463273</v>
      </c>
      <c r="W62" s="378">
        <v>3342.2967750582702</v>
      </c>
      <c r="X62" s="378">
        <v>3534.2704491356399</v>
      </c>
      <c r="Y62" s="378">
        <v>3743.1378515025399</v>
      </c>
      <c r="Z62" s="378">
        <v>3952.0682474335299</v>
      </c>
      <c r="AA62" s="378">
        <v>4160.8387339432102</v>
      </c>
      <c r="AB62" s="378">
        <v>4369.2268606213302</v>
      </c>
      <c r="AC62" s="378">
        <v>4577.0106296328104</v>
      </c>
      <c r="AD62" s="378">
        <v>4805.3688412291503</v>
      </c>
      <c r="AE62" s="378">
        <v>5028.4050200675902</v>
      </c>
      <c r="AF62" s="378">
        <v>5245.7183028425898</v>
      </c>
      <c r="AG62" s="378">
        <v>5456.9082788237902</v>
      </c>
      <c r="AH62" s="378">
        <v>5661.5749898559598</v>
      </c>
      <c r="AI62" s="378">
        <v>5859.3189303590898</v>
      </c>
      <c r="AJ62" s="378">
        <v>6049.7410473282998</v>
      </c>
      <c r="AK62" s="378">
        <v>6232.4427403338896</v>
      </c>
      <c r="AL62" s="378">
        <v>6407.0258615213397</v>
      </c>
      <c r="AM62" s="378">
        <v>6573.0927156112803</v>
      </c>
    </row>
    <row r="63" spans="3:39" x14ac:dyDescent="0.25">
      <c r="C63" s="30" t="s">
        <v>136</v>
      </c>
      <c r="D63" s="378">
        <v>0</v>
      </c>
      <c r="E63" s="378">
        <v>0</v>
      </c>
      <c r="F63" s="378">
        <v>0</v>
      </c>
      <c r="G63" s="378">
        <v>0</v>
      </c>
      <c r="H63" s="378">
        <v>0</v>
      </c>
      <c r="I63" s="378">
        <v>78.926197325991396</v>
      </c>
      <c r="J63" s="378">
        <v>158.61010139353601</v>
      </c>
      <c r="K63" s="378">
        <v>239.02017769072799</v>
      </c>
      <c r="L63" s="378">
        <v>320.125089875257</v>
      </c>
      <c r="M63" s="378">
        <v>401.64910952497797</v>
      </c>
      <c r="N63" s="378">
        <v>483.561296636777</v>
      </c>
      <c r="O63" s="378">
        <v>566.84188240814206</v>
      </c>
      <c r="P63" s="378">
        <v>650.38412607763996</v>
      </c>
      <c r="Q63" s="378">
        <v>734.54902655005105</v>
      </c>
      <c r="R63" s="378">
        <v>819.3308955256</v>
      </c>
      <c r="S63" s="378">
        <v>904.72424287411104</v>
      </c>
      <c r="T63" s="378">
        <v>990.67795400678096</v>
      </c>
      <c r="U63" s="378">
        <v>1077.25277552741</v>
      </c>
      <c r="V63" s="378">
        <v>1164.4495001144101</v>
      </c>
      <c r="W63" s="378">
        <v>1252.2689204461601</v>
      </c>
      <c r="X63" s="378">
        <v>1340.71182920106</v>
      </c>
      <c r="Y63" s="378">
        <v>1429.7790190574999</v>
      </c>
      <c r="Z63" s="378">
        <v>1519.4712826938801</v>
      </c>
      <c r="AA63" s="378">
        <v>1609.78941278858</v>
      </c>
      <c r="AB63" s="378">
        <v>1700.7342020200099</v>
      </c>
      <c r="AC63" s="378">
        <v>1792.3064430665499</v>
      </c>
      <c r="AD63" s="378">
        <v>1884.5069286066</v>
      </c>
      <c r="AE63" s="378">
        <v>1977.33645131855</v>
      </c>
      <c r="AF63" s="378">
        <v>2070.7958038808001</v>
      </c>
      <c r="AG63" s="378">
        <v>2164.8857789717399</v>
      </c>
      <c r="AH63" s="378">
        <v>2259.6071692697701</v>
      </c>
      <c r="AI63" s="378">
        <v>2354.9607674532699</v>
      </c>
      <c r="AJ63" s="378">
        <v>2450.9473662006399</v>
      </c>
      <c r="AK63" s="378">
        <v>2547.5677581902701</v>
      </c>
      <c r="AL63" s="378">
        <v>2644.8227361005702</v>
      </c>
      <c r="AM63" s="378">
        <v>2742.7130926099098</v>
      </c>
    </row>
    <row r="64" spans="3:39" x14ac:dyDescent="0.25">
      <c r="C64" s="30" t="s">
        <v>137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  <c r="Y64" s="378">
        <v>0</v>
      </c>
      <c r="Z64" s="378">
        <v>0</v>
      </c>
      <c r="AA64" s="378">
        <v>0</v>
      </c>
      <c r="AB64" s="378">
        <v>0</v>
      </c>
      <c r="AC64" s="378">
        <v>0</v>
      </c>
      <c r="AD64" s="378">
        <v>0</v>
      </c>
      <c r="AE64" s="378">
        <v>0</v>
      </c>
      <c r="AF64" s="378">
        <v>0</v>
      </c>
      <c r="AG64" s="378">
        <v>0</v>
      </c>
      <c r="AH64" s="378">
        <v>0</v>
      </c>
      <c r="AI64" s="378">
        <v>0</v>
      </c>
      <c r="AJ64" s="378">
        <v>0</v>
      </c>
      <c r="AK64" s="378">
        <v>0</v>
      </c>
      <c r="AL64" s="378">
        <v>0</v>
      </c>
      <c r="AM64" s="378">
        <v>0</v>
      </c>
    </row>
    <row r="65" spans="3:39" x14ac:dyDescent="0.25">
      <c r="C65" s="32" t="s">
        <v>138</v>
      </c>
      <c r="D65" s="377">
        <v>284757.93725811702</v>
      </c>
      <c r="E65" s="377">
        <v>286388.61456948402</v>
      </c>
      <c r="F65" s="377">
        <v>288140.93434820202</v>
      </c>
      <c r="G65" s="377">
        <v>289803.283897024</v>
      </c>
      <c r="H65" s="377">
        <v>291570.90808729897</v>
      </c>
      <c r="I65" s="377">
        <v>292569.371614773</v>
      </c>
      <c r="J65" s="377">
        <v>292351.52758510702</v>
      </c>
      <c r="K65" s="377">
        <v>292061.51581034902</v>
      </c>
      <c r="L65" s="377">
        <v>291650.30434508598</v>
      </c>
      <c r="M65" s="377">
        <v>291114.68129199801</v>
      </c>
      <c r="N65" s="377">
        <v>291119.93286948098</v>
      </c>
      <c r="O65" s="377">
        <v>290913.70529514301</v>
      </c>
      <c r="P65" s="377">
        <v>290590.515915228</v>
      </c>
      <c r="Q65" s="377">
        <v>290247.75724626199</v>
      </c>
      <c r="R65" s="377">
        <v>289923.56326784199</v>
      </c>
      <c r="S65" s="377">
        <v>289721.38444408099</v>
      </c>
      <c r="T65" s="377">
        <v>289831.38348982</v>
      </c>
      <c r="U65" s="377">
        <v>290185.11549805902</v>
      </c>
      <c r="V65" s="377">
        <v>290847.92294843501</v>
      </c>
      <c r="W65" s="377">
        <v>291762.49285289302</v>
      </c>
      <c r="X65" s="377">
        <v>292957.55041043402</v>
      </c>
      <c r="Y65" s="377">
        <v>294463.15745845402</v>
      </c>
      <c r="Z65" s="377">
        <v>296210.303770439</v>
      </c>
      <c r="AA65" s="377">
        <v>298169.52155896398</v>
      </c>
      <c r="AB65" s="377">
        <v>300287.83732601698</v>
      </c>
      <c r="AC65" s="377">
        <v>302533.31967465603</v>
      </c>
      <c r="AD65" s="377">
        <v>305038.69161842001</v>
      </c>
      <c r="AE65" s="377">
        <v>307607.94152268599</v>
      </c>
      <c r="AF65" s="377">
        <v>310217.48441522702</v>
      </c>
      <c r="AG65" s="377">
        <v>312843.39187862101</v>
      </c>
      <c r="AH65" s="377">
        <v>315247.11042712402</v>
      </c>
      <c r="AI65" s="377">
        <v>317662.87108966499</v>
      </c>
      <c r="AJ65" s="377">
        <v>320072.92578192201</v>
      </c>
      <c r="AK65" s="377">
        <v>322468.25706232397</v>
      </c>
      <c r="AL65" s="377">
        <v>324838.227748217</v>
      </c>
      <c r="AM65" s="377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81" customFormat="1" ht="18.75" x14ac:dyDescent="0.3">
      <c r="A118" s="380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1573</v>
      </c>
      <c r="F1" s="315"/>
      <c r="G1" s="208"/>
    </row>
    <row r="2" spans="1:8" ht="30" x14ac:dyDescent="0.25">
      <c r="B2" s="391" t="s">
        <v>1508</v>
      </c>
      <c r="C2" s="391" t="s">
        <v>1484</v>
      </c>
      <c r="D2" s="391">
        <f>SUM('E3-Pathways-electricity'!H4,'E3-Pathways-electricity'!H13:H40)</f>
        <v>71426.124278741016</v>
      </c>
      <c r="E2" s="401" t="s">
        <v>1575</v>
      </c>
      <c r="F2" s="46"/>
      <c r="G2" s="2"/>
      <c r="H2" s="240"/>
    </row>
    <row r="3" spans="1:8" ht="15" x14ac:dyDescent="0.25">
      <c r="B3" s="392" t="s">
        <v>158</v>
      </c>
      <c r="C3" s="313" t="s">
        <v>52</v>
      </c>
      <c r="D3" s="394">
        <f>'E3-Pathways-electricity'!H4</f>
        <v>23041.006764891499</v>
      </c>
      <c r="E3" s="44">
        <v>1</v>
      </c>
      <c r="F3" s="315"/>
      <c r="G3" s="314"/>
    </row>
    <row r="4" spans="1:8" ht="15" x14ac:dyDescent="0.25">
      <c r="B4" s="392" t="s">
        <v>86</v>
      </c>
      <c r="C4" s="313" t="s">
        <v>55</v>
      </c>
      <c r="D4" s="394">
        <f>'E3-Pathways-electricity'!H13</f>
        <v>369.80963963234501</v>
      </c>
      <c r="E4" s="44">
        <f>D4/SUM($D$4:$D$5)</f>
        <v>5.9922332609000546E-2</v>
      </c>
      <c r="F4" s="315"/>
      <c r="G4" s="314"/>
    </row>
    <row r="5" spans="1:8" ht="15" x14ac:dyDescent="0.25">
      <c r="B5" s="392" t="s">
        <v>86</v>
      </c>
      <c r="C5" s="313" t="s">
        <v>54</v>
      </c>
      <c r="D5" s="394">
        <f>'E3-Pathways-electricity'!H39</f>
        <v>5801.6730702513196</v>
      </c>
      <c r="E5" s="44">
        <f>D5/SUM($D$4:$D$5)</f>
        <v>0.94007766739099941</v>
      </c>
      <c r="F5" s="315"/>
      <c r="G5" s="314"/>
    </row>
    <row r="6" spans="1:8" ht="15" x14ac:dyDescent="0.25">
      <c r="B6" s="392" t="s">
        <v>86</v>
      </c>
      <c r="C6" s="313" t="s">
        <v>53</v>
      </c>
      <c r="D6" s="394">
        <v>0</v>
      </c>
      <c r="E6" s="394">
        <v>0</v>
      </c>
      <c r="F6" s="315"/>
      <c r="G6" s="314"/>
    </row>
    <row r="7" spans="1:8" ht="15" x14ac:dyDescent="0.25">
      <c r="B7" s="392" t="s">
        <v>1574</v>
      </c>
      <c r="C7" s="313" t="s">
        <v>56</v>
      </c>
      <c r="D7" s="394">
        <f>SUMIFS('E3-Pathways-electricity'!H:H,'E3-Pathways-electricity'!A:A,C7)</f>
        <v>5103.4056721892703</v>
      </c>
      <c r="E7" s="44">
        <f>D7/SUM($D$7:$D$27)</f>
        <v>0.13198446849256285</v>
      </c>
      <c r="F7" s="315"/>
      <c r="G7" s="314"/>
    </row>
    <row r="8" spans="1:8" ht="15" x14ac:dyDescent="0.25">
      <c r="B8" s="392" t="s">
        <v>1574</v>
      </c>
      <c r="C8" s="313" t="s">
        <v>57</v>
      </c>
      <c r="D8" s="394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5"/>
      <c r="G8" s="314"/>
    </row>
    <row r="9" spans="1:8" ht="15" x14ac:dyDescent="0.25">
      <c r="B9" s="392" t="s">
        <v>1574</v>
      </c>
      <c r="C9" s="313" t="s">
        <v>58</v>
      </c>
      <c r="D9" s="394">
        <f>SUMIFS('E3-Pathways-electricity'!H:H,'E3-Pathways-electricity'!A:A,C9)</f>
        <v>413.95500315373698</v>
      </c>
      <c r="E9" s="44">
        <f t="shared" si="0"/>
        <v>1.0705719784107509E-2</v>
      </c>
      <c r="F9" s="315"/>
      <c r="G9" s="314"/>
    </row>
    <row r="10" spans="1:8" ht="15" x14ac:dyDescent="0.25">
      <c r="B10" s="392" t="s">
        <v>1574</v>
      </c>
      <c r="C10" s="313" t="s">
        <v>59</v>
      </c>
      <c r="D10" s="394">
        <f>SUMIFS('E3-Pathways-electricity'!H:H,'E3-Pathways-electricity'!A:A,C10)</f>
        <v>1887.1906973865521</v>
      </c>
      <c r="E10" s="44">
        <f t="shared" si="0"/>
        <v>4.88065964451974E-2</v>
      </c>
      <c r="F10" s="315"/>
      <c r="G10" s="314"/>
    </row>
    <row r="11" spans="1:8" ht="15" x14ac:dyDescent="0.25">
      <c r="B11" s="392" t="s">
        <v>1574</v>
      </c>
      <c r="C11" s="313" t="s">
        <v>60</v>
      </c>
      <c r="D11" s="394">
        <f>SUMIFS('E3-Pathways-electricity'!H:H,'E3-Pathways-electricity'!A:A,C11)</f>
        <v>7481.6699637821202</v>
      </c>
      <c r="E11" s="44">
        <f t="shared" si="0"/>
        <v>0.19349122860988444</v>
      </c>
      <c r="F11" s="315"/>
      <c r="G11" s="314"/>
    </row>
    <row r="12" spans="1:8" ht="15" x14ac:dyDescent="0.25">
      <c r="B12" s="392" t="s">
        <v>1574</v>
      </c>
      <c r="C12" s="313" t="s">
        <v>61</v>
      </c>
      <c r="D12" s="394">
        <f>SUMIFS('E3-Pathways-electricity'!H:H,'E3-Pathways-electricity'!A:A,C12)</f>
        <v>2831.2001483652398</v>
      </c>
      <c r="E12" s="44">
        <f t="shared" si="0"/>
        <v>7.3220604196599481E-2</v>
      </c>
      <c r="F12" s="315"/>
      <c r="G12" s="314"/>
    </row>
    <row r="13" spans="1:8" ht="15" x14ac:dyDescent="0.25">
      <c r="B13" s="392" t="s">
        <v>1574</v>
      </c>
      <c r="C13" s="313" t="s">
        <v>62</v>
      </c>
      <c r="D13" s="394">
        <f>SUMIFS('E3-Pathways-electricity'!H:H,'E3-Pathways-electricity'!A:A,C13)</f>
        <v>2034.5231364593401</v>
      </c>
      <c r="E13" s="44">
        <f t="shared" si="0"/>
        <v>5.2616913498513877E-2</v>
      </c>
      <c r="F13" s="315"/>
      <c r="G13" s="314"/>
    </row>
    <row r="14" spans="1:8" ht="15" x14ac:dyDescent="0.25">
      <c r="B14" s="392" t="s">
        <v>1574</v>
      </c>
      <c r="C14" s="313" t="s">
        <v>63</v>
      </c>
      <c r="D14" s="394">
        <f>SUMIFS('E3-Pathways-electricity'!H:H,'E3-Pathways-electricity'!A:A,C14)</f>
        <v>3848.92800469344</v>
      </c>
      <c r="E14" s="44">
        <f t="shared" si="0"/>
        <v>9.9541120106111755E-2</v>
      </c>
      <c r="F14" s="315"/>
      <c r="G14" s="314"/>
    </row>
    <row r="15" spans="1:8" ht="15" x14ac:dyDescent="0.25">
      <c r="B15" s="392" t="s">
        <v>1574</v>
      </c>
      <c r="C15" s="313" t="s">
        <v>64</v>
      </c>
      <c r="D15" s="394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5" x14ac:dyDescent="0.25">
      <c r="B16" s="392" t="s">
        <v>1574</v>
      </c>
      <c r="C16" s="313" t="s">
        <v>65</v>
      </c>
      <c r="D16" s="394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92" t="s">
        <v>1574</v>
      </c>
      <c r="C17" s="313" t="s">
        <v>66</v>
      </c>
      <c r="D17" s="394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5" x14ac:dyDescent="0.25">
      <c r="B18" s="392" t="s">
        <v>1574</v>
      </c>
      <c r="C18" s="313" t="s">
        <v>67</v>
      </c>
      <c r="D18" s="394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92" t="s">
        <v>1574</v>
      </c>
      <c r="C19" s="313" t="s">
        <v>68</v>
      </c>
      <c r="D19" s="394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92" t="s">
        <v>1574</v>
      </c>
      <c r="C20" s="313" t="s">
        <v>69</v>
      </c>
      <c r="D20" s="394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5" x14ac:dyDescent="0.25">
      <c r="B21" s="392" t="s">
        <v>1574</v>
      </c>
      <c r="C21" s="313" t="s">
        <v>70</v>
      </c>
      <c r="D21" s="394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5" x14ac:dyDescent="0.25">
      <c r="B22" s="392" t="s">
        <v>1574</v>
      </c>
      <c r="C22" s="313" t="s">
        <v>71</v>
      </c>
      <c r="D22" s="394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5" x14ac:dyDescent="0.25">
      <c r="B23" s="392" t="s">
        <v>1574</v>
      </c>
      <c r="C23" s="313" t="s">
        <v>72</v>
      </c>
      <c r="D23" s="394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92" t="s">
        <v>1574</v>
      </c>
      <c r="C24" s="313" t="s">
        <v>73</v>
      </c>
      <c r="D24" s="394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5" x14ac:dyDescent="0.25">
      <c r="B25" s="392" t="s">
        <v>1574</v>
      </c>
      <c r="C25" s="313" t="s">
        <v>74</v>
      </c>
      <c r="D25" s="394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92" t="s">
        <v>1574</v>
      </c>
      <c r="C26" s="313" t="s">
        <v>75</v>
      </c>
      <c r="D26" s="394">
        <f>SUMIFS('E3-Pathways-electricity'!H:H,'E3-Pathways-electricity'!A:A,C26)</f>
        <v>0</v>
      </c>
      <c r="E26" s="44">
        <f t="shared" si="0"/>
        <v>0</v>
      </c>
    </row>
    <row r="27" spans="2:7" ht="15" x14ac:dyDescent="0.25">
      <c r="B27" s="392" t="s">
        <v>1574</v>
      </c>
      <c r="C27" s="313" t="s">
        <v>76</v>
      </c>
      <c r="D27" s="394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2">
      <c r="D29" s="142"/>
      <c r="E29" s="44"/>
    </row>
    <row r="30" spans="2:7" x14ac:dyDescent="0.2">
      <c r="D30" s="314"/>
      <c r="E30" s="397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29.125" style="190" bestFit="1" customWidth="1"/>
    <col min="4" max="4" width="10.25" style="190" bestFit="1" customWidth="1"/>
    <col min="5" max="16384" width="9" style="190"/>
  </cols>
  <sheetData>
    <row r="1" spans="1:39" x14ac:dyDescent="0.25">
      <c r="C1" s="194" t="s">
        <v>139</v>
      </c>
      <c r="D1" s="191">
        <v>2015</v>
      </c>
      <c r="E1" s="191">
        <v>2016</v>
      </c>
      <c r="F1" s="191">
        <v>2017</v>
      </c>
      <c r="G1" s="191">
        <v>2018</v>
      </c>
      <c r="H1" s="191">
        <v>2019</v>
      </c>
      <c r="I1" s="191">
        <v>2020</v>
      </c>
      <c r="J1" s="191">
        <v>2021</v>
      </c>
      <c r="K1" s="191">
        <v>2022</v>
      </c>
      <c r="L1" s="191">
        <v>2023</v>
      </c>
      <c r="M1" s="191">
        <v>2024</v>
      </c>
      <c r="N1" s="191">
        <v>2025</v>
      </c>
      <c r="O1" s="191">
        <v>2026</v>
      </c>
      <c r="P1" s="191">
        <v>2027</v>
      </c>
      <c r="Q1" s="191">
        <v>2028</v>
      </c>
      <c r="R1" s="191">
        <v>2029</v>
      </c>
      <c r="S1" s="191">
        <v>2030</v>
      </c>
      <c r="T1" s="191">
        <v>2031</v>
      </c>
      <c r="U1" s="191">
        <v>2032</v>
      </c>
      <c r="V1" s="191">
        <v>2033</v>
      </c>
      <c r="W1" s="191">
        <v>2034</v>
      </c>
      <c r="X1" s="191">
        <v>2035</v>
      </c>
      <c r="Y1" s="191">
        <v>2036</v>
      </c>
      <c r="Z1" s="191">
        <v>2037</v>
      </c>
      <c r="AA1" s="191">
        <v>2038</v>
      </c>
      <c r="AB1" s="191">
        <v>2039</v>
      </c>
      <c r="AC1" s="191">
        <v>2040</v>
      </c>
      <c r="AD1" s="191">
        <v>2041</v>
      </c>
      <c r="AE1" s="191">
        <v>2042</v>
      </c>
      <c r="AF1" s="191">
        <v>2043</v>
      </c>
      <c r="AG1" s="191">
        <v>2044</v>
      </c>
      <c r="AH1" s="191">
        <v>2045</v>
      </c>
      <c r="AI1" s="191">
        <v>2046</v>
      </c>
      <c r="AJ1" s="191">
        <v>2047</v>
      </c>
      <c r="AK1" s="191">
        <v>2048</v>
      </c>
      <c r="AL1" s="191">
        <v>2049</v>
      </c>
      <c r="AM1" s="191">
        <v>2050</v>
      </c>
    </row>
    <row r="3" spans="1:39" x14ac:dyDescent="0.25">
      <c r="C3" s="192" t="s">
        <v>1440</v>
      </c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</row>
    <row r="4" spans="1:39" x14ac:dyDescent="0.25">
      <c r="A4" s="4" t="s">
        <v>52</v>
      </c>
      <c r="B4" s="30" t="s">
        <v>590</v>
      </c>
      <c r="C4" s="190" t="s">
        <v>77</v>
      </c>
      <c r="D4" s="196">
        <v>271129321.04833603</v>
      </c>
      <c r="E4" s="196">
        <v>271577413.88502502</v>
      </c>
      <c r="F4" s="196">
        <v>272025506.72171497</v>
      </c>
      <c r="G4" s="196">
        <v>272473599.55840498</v>
      </c>
      <c r="H4" s="196">
        <v>272921692.39509398</v>
      </c>
      <c r="I4" s="196">
        <v>273369785.23178399</v>
      </c>
      <c r="J4" s="196">
        <v>273817878.06847298</v>
      </c>
      <c r="K4" s="196">
        <v>274265970.90516299</v>
      </c>
      <c r="L4" s="196">
        <v>274714063.74185199</v>
      </c>
      <c r="M4" s="196">
        <v>275162156.57854199</v>
      </c>
      <c r="N4" s="196">
        <v>275610249.415232</v>
      </c>
      <c r="O4" s="196">
        <v>276058342.251921</v>
      </c>
      <c r="P4" s="196">
        <v>276506435.08861101</v>
      </c>
      <c r="Q4" s="196">
        <v>276954527.9253</v>
      </c>
      <c r="R4" s="196">
        <v>277402620.76199001</v>
      </c>
      <c r="S4" s="196">
        <v>277850713.59867901</v>
      </c>
      <c r="T4" s="196">
        <v>278298806.43536901</v>
      </c>
      <c r="U4" s="196">
        <v>278746899.27205902</v>
      </c>
      <c r="V4" s="196">
        <v>279194992.10874802</v>
      </c>
      <c r="W4" s="196">
        <v>279643084.94543803</v>
      </c>
      <c r="X4" s="196">
        <v>280091177.78212702</v>
      </c>
      <c r="Y4" s="196">
        <v>280539270.61881697</v>
      </c>
      <c r="Z4" s="196">
        <v>280987363.45550603</v>
      </c>
      <c r="AA4" s="196">
        <v>281435456.29219598</v>
      </c>
      <c r="AB4" s="196">
        <v>281883549.12888598</v>
      </c>
      <c r="AC4" s="196">
        <v>282331641.96557498</v>
      </c>
      <c r="AD4" s="196">
        <v>282779734.80226499</v>
      </c>
      <c r="AE4" s="196">
        <v>283227827.63895398</v>
      </c>
      <c r="AF4" s="196">
        <v>283675920.47564399</v>
      </c>
      <c r="AG4" s="196">
        <v>284124013.31233299</v>
      </c>
      <c r="AH4" s="196">
        <v>284572106.149023</v>
      </c>
      <c r="AI4" s="196">
        <v>285020198.98571301</v>
      </c>
      <c r="AJ4" s="196">
        <v>285468291.822402</v>
      </c>
      <c r="AK4" s="196">
        <v>285916384.65909201</v>
      </c>
      <c r="AL4" s="196">
        <v>286364477.495781</v>
      </c>
      <c r="AM4" s="196">
        <v>286812570.33247101</v>
      </c>
    </row>
    <row r="5" spans="1:39" x14ac:dyDescent="0.25">
      <c r="C5" s="190" t="s">
        <v>78</v>
      </c>
      <c r="D5" s="190" t="s">
        <v>1432</v>
      </c>
      <c r="E5" s="190" t="s">
        <v>1432</v>
      </c>
      <c r="F5" s="190" t="s">
        <v>1432</v>
      </c>
      <c r="G5" s="190" t="s">
        <v>1432</v>
      </c>
      <c r="H5" s="190" t="s">
        <v>1432</v>
      </c>
      <c r="I5" s="190" t="s">
        <v>1432</v>
      </c>
      <c r="J5" s="190" t="s">
        <v>1432</v>
      </c>
      <c r="K5" s="190" t="s">
        <v>1432</v>
      </c>
      <c r="L5" s="190" t="s">
        <v>1432</v>
      </c>
      <c r="M5" s="190" t="s">
        <v>1432</v>
      </c>
      <c r="N5" s="190" t="s">
        <v>1432</v>
      </c>
      <c r="O5" s="190" t="s">
        <v>1432</v>
      </c>
      <c r="P5" s="190" t="s">
        <v>1432</v>
      </c>
      <c r="Q5" s="190" t="s">
        <v>1432</v>
      </c>
      <c r="R5" s="190" t="s">
        <v>1432</v>
      </c>
      <c r="S5" s="190" t="s">
        <v>1432</v>
      </c>
      <c r="T5" s="190" t="s">
        <v>1432</v>
      </c>
      <c r="U5" s="190" t="s">
        <v>1432</v>
      </c>
      <c r="V5" s="190" t="s">
        <v>1432</v>
      </c>
      <c r="W5" s="190" t="s">
        <v>1432</v>
      </c>
      <c r="X5" s="190" t="s">
        <v>1432</v>
      </c>
      <c r="Y5" s="190" t="s">
        <v>1432</v>
      </c>
      <c r="Z5" s="190" t="s">
        <v>1432</v>
      </c>
      <c r="AA5" s="190" t="s">
        <v>1432</v>
      </c>
      <c r="AB5" s="190" t="s">
        <v>1432</v>
      </c>
      <c r="AC5" s="190" t="s">
        <v>1432</v>
      </c>
      <c r="AD5" s="190" t="s">
        <v>1432</v>
      </c>
      <c r="AE5" s="190" t="s">
        <v>1432</v>
      </c>
      <c r="AF5" s="190" t="s">
        <v>1432</v>
      </c>
      <c r="AG5" s="190" t="s">
        <v>1432</v>
      </c>
      <c r="AH5" s="190" t="s">
        <v>1432</v>
      </c>
      <c r="AI5" s="190" t="s">
        <v>1432</v>
      </c>
      <c r="AJ5" s="190" t="s">
        <v>1432</v>
      </c>
      <c r="AK5" s="190" t="s">
        <v>1432</v>
      </c>
      <c r="AL5" s="190" t="s">
        <v>1432</v>
      </c>
      <c r="AM5" s="190" t="s">
        <v>1432</v>
      </c>
    </row>
    <row r="6" spans="1:39" x14ac:dyDescent="0.25">
      <c r="C6" s="190" t="s">
        <v>79</v>
      </c>
      <c r="D6" s="190" t="s">
        <v>1432</v>
      </c>
      <c r="E6" s="190" t="s">
        <v>1432</v>
      </c>
      <c r="F6" s="190" t="s">
        <v>1432</v>
      </c>
      <c r="G6" s="190" t="s">
        <v>1432</v>
      </c>
      <c r="H6" s="190" t="s">
        <v>1432</v>
      </c>
      <c r="I6" s="190" t="s">
        <v>1432</v>
      </c>
      <c r="J6" s="190" t="s">
        <v>1432</v>
      </c>
      <c r="K6" s="190" t="s">
        <v>1432</v>
      </c>
      <c r="L6" s="190" t="s">
        <v>1432</v>
      </c>
      <c r="M6" s="190" t="s">
        <v>1432</v>
      </c>
      <c r="N6" s="190" t="s">
        <v>1432</v>
      </c>
      <c r="O6" s="190" t="s">
        <v>1432</v>
      </c>
      <c r="P6" s="190" t="s">
        <v>1432</v>
      </c>
      <c r="Q6" s="190" t="s">
        <v>1432</v>
      </c>
      <c r="R6" s="190" t="s">
        <v>1432</v>
      </c>
      <c r="S6" s="190" t="s">
        <v>1432</v>
      </c>
      <c r="T6" s="190" t="s">
        <v>1432</v>
      </c>
      <c r="U6" s="190" t="s">
        <v>1432</v>
      </c>
      <c r="V6" s="190" t="s">
        <v>1432</v>
      </c>
      <c r="W6" s="190" t="s">
        <v>1432</v>
      </c>
      <c r="X6" s="190" t="s">
        <v>1432</v>
      </c>
      <c r="Y6" s="190" t="s">
        <v>1432</v>
      </c>
      <c r="Z6" s="190" t="s">
        <v>1432</v>
      </c>
      <c r="AA6" s="190" t="s">
        <v>1432</v>
      </c>
      <c r="AB6" s="190" t="s">
        <v>1432</v>
      </c>
      <c r="AC6" s="190" t="s">
        <v>1432</v>
      </c>
      <c r="AD6" s="190" t="s">
        <v>1432</v>
      </c>
      <c r="AE6" s="190" t="s">
        <v>1432</v>
      </c>
      <c r="AF6" s="190" t="s">
        <v>1432</v>
      </c>
      <c r="AG6" s="190" t="s">
        <v>1432</v>
      </c>
      <c r="AH6" s="190" t="s">
        <v>1432</v>
      </c>
      <c r="AI6" s="190" t="s">
        <v>1432</v>
      </c>
      <c r="AJ6" s="190" t="s">
        <v>1432</v>
      </c>
      <c r="AK6" s="190" t="s">
        <v>1432</v>
      </c>
      <c r="AL6" s="190" t="s">
        <v>1432</v>
      </c>
      <c r="AM6" s="190" t="s">
        <v>1432</v>
      </c>
    </row>
    <row r="7" spans="1:39" x14ac:dyDescent="0.25">
      <c r="C7" s="190" t="s">
        <v>80</v>
      </c>
      <c r="D7" s="190" t="s">
        <v>1432</v>
      </c>
      <c r="E7" s="190" t="s">
        <v>1432</v>
      </c>
      <c r="F7" s="190" t="s">
        <v>1432</v>
      </c>
      <c r="G7" s="190" t="s">
        <v>1432</v>
      </c>
      <c r="H7" s="190" t="s">
        <v>1432</v>
      </c>
      <c r="I7" s="190" t="s">
        <v>1432</v>
      </c>
      <c r="J7" s="190" t="s">
        <v>1432</v>
      </c>
      <c r="K7" s="190" t="s">
        <v>1432</v>
      </c>
      <c r="L7" s="190" t="s">
        <v>1432</v>
      </c>
      <c r="M7" s="190" t="s">
        <v>1432</v>
      </c>
      <c r="N7" s="190" t="s">
        <v>1432</v>
      </c>
      <c r="O7" s="190" t="s">
        <v>1432</v>
      </c>
      <c r="P7" s="190" t="s">
        <v>1432</v>
      </c>
      <c r="Q7" s="190" t="s">
        <v>1432</v>
      </c>
      <c r="R7" s="190" t="s">
        <v>1432</v>
      </c>
      <c r="S7" s="190" t="s">
        <v>1432</v>
      </c>
      <c r="T7" s="190" t="s">
        <v>1432</v>
      </c>
      <c r="U7" s="190" t="s">
        <v>1432</v>
      </c>
      <c r="V7" s="190" t="s">
        <v>1432</v>
      </c>
      <c r="W7" s="190" t="s">
        <v>1432</v>
      </c>
      <c r="X7" s="190" t="s">
        <v>1432</v>
      </c>
      <c r="Y7" s="190" t="s">
        <v>1432</v>
      </c>
      <c r="Z7" s="190" t="s">
        <v>1432</v>
      </c>
      <c r="AA7" s="190" t="s">
        <v>1432</v>
      </c>
      <c r="AB7" s="190" t="s">
        <v>1432</v>
      </c>
      <c r="AC7" s="190" t="s">
        <v>1432</v>
      </c>
      <c r="AD7" s="190" t="s">
        <v>1432</v>
      </c>
      <c r="AE7" s="190" t="s">
        <v>1432</v>
      </c>
      <c r="AF7" s="190" t="s">
        <v>1432</v>
      </c>
      <c r="AG7" s="190" t="s">
        <v>1432</v>
      </c>
      <c r="AH7" s="190" t="s">
        <v>1432</v>
      </c>
      <c r="AI7" s="190" t="s">
        <v>1432</v>
      </c>
      <c r="AJ7" s="190" t="s">
        <v>1432</v>
      </c>
      <c r="AK7" s="190" t="s">
        <v>1432</v>
      </c>
      <c r="AL7" s="190" t="s">
        <v>1432</v>
      </c>
      <c r="AM7" s="190" t="s">
        <v>1432</v>
      </c>
    </row>
    <row r="8" spans="1:39" x14ac:dyDescent="0.25">
      <c r="C8" s="190" t="s">
        <v>81</v>
      </c>
      <c r="D8" s="190" t="s">
        <v>1432</v>
      </c>
      <c r="E8" s="190" t="s">
        <v>1432</v>
      </c>
      <c r="F8" s="190" t="s">
        <v>1432</v>
      </c>
      <c r="G8" s="190" t="s">
        <v>1432</v>
      </c>
      <c r="H8" s="190" t="s">
        <v>1432</v>
      </c>
      <c r="I8" s="190" t="s">
        <v>1432</v>
      </c>
      <c r="J8" s="190" t="s">
        <v>1432</v>
      </c>
      <c r="K8" s="190" t="s">
        <v>1432</v>
      </c>
      <c r="L8" s="190" t="s">
        <v>1432</v>
      </c>
      <c r="M8" s="190" t="s">
        <v>1432</v>
      </c>
      <c r="N8" s="190" t="s">
        <v>1432</v>
      </c>
      <c r="O8" s="190" t="s">
        <v>1432</v>
      </c>
      <c r="P8" s="190" t="s">
        <v>1432</v>
      </c>
      <c r="Q8" s="190" t="s">
        <v>1432</v>
      </c>
      <c r="R8" s="190" t="s">
        <v>1432</v>
      </c>
      <c r="S8" s="190" t="s">
        <v>1432</v>
      </c>
      <c r="T8" s="190" t="s">
        <v>1432</v>
      </c>
      <c r="U8" s="190" t="s">
        <v>1432</v>
      </c>
      <c r="V8" s="190" t="s">
        <v>1432</v>
      </c>
      <c r="W8" s="190" t="s">
        <v>1432</v>
      </c>
      <c r="X8" s="190" t="s">
        <v>1432</v>
      </c>
      <c r="Y8" s="190" t="s">
        <v>1432</v>
      </c>
      <c r="Z8" s="190" t="s">
        <v>1432</v>
      </c>
      <c r="AA8" s="190" t="s">
        <v>1432</v>
      </c>
      <c r="AB8" s="190" t="s">
        <v>1432</v>
      </c>
      <c r="AC8" s="190" t="s">
        <v>1432</v>
      </c>
      <c r="AD8" s="190" t="s">
        <v>1432</v>
      </c>
      <c r="AE8" s="190" t="s">
        <v>1432</v>
      </c>
      <c r="AF8" s="190" t="s">
        <v>1432</v>
      </c>
      <c r="AG8" s="190" t="s">
        <v>1432</v>
      </c>
      <c r="AH8" s="190" t="s">
        <v>1432</v>
      </c>
      <c r="AI8" s="190" t="s">
        <v>1432</v>
      </c>
      <c r="AJ8" s="190" t="s">
        <v>1432</v>
      </c>
      <c r="AK8" s="190" t="s">
        <v>1432</v>
      </c>
      <c r="AL8" s="190" t="s">
        <v>1432</v>
      </c>
      <c r="AM8" s="190" t="s">
        <v>1432</v>
      </c>
    </row>
    <row r="9" spans="1:39" x14ac:dyDescent="0.25">
      <c r="C9" s="190" t="s">
        <v>82</v>
      </c>
      <c r="D9" s="190" t="s">
        <v>1432</v>
      </c>
      <c r="E9" s="190" t="s">
        <v>1432</v>
      </c>
      <c r="F9" s="190" t="s">
        <v>1432</v>
      </c>
      <c r="G9" s="190" t="s">
        <v>1432</v>
      </c>
      <c r="H9" s="190" t="s">
        <v>1432</v>
      </c>
      <c r="I9" s="190" t="s">
        <v>1432</v>
      </c>
      <c r="J9" s="190" t="s">
        <v>1432</v>
      </c>
      <c r="K9" s="190" t="s">
        <v>1432</v>
      </c>
      <c r="L9" s="190" t="s">
        <v>1432</v>
      </c>
      <c r="M9" s="190" t="s">
        <v>1432</v>
      </c>
      <c r="N9" s="190" t="s">
        <v>1432</v>
      </c>
      <c r="O9" s="190" t="s">
        <v>1432</v>
      </c>
      <c r="P9" s="190" t="s">
        <v>1432</v>
      </c>
      <c r="Q9" s="190" t="s">
        <v>1432</v>
      </c>
      <c r="R9" s="190" t="s">
        <v>1432</v>
      </c>
      <c r="S9" s="190" t="s">
        <v>1432</v>
      </c>
      <c r="T9" s="190" t="s">
        <v>1432</v>
      </c>
      <c r="U9" s="190" t="s">
        <v>1432</v>
      </c>
      <c r="V9" s="190" t="s">
        <v>1432</v>
      </c>
      <c r="W9" s="190" t="s">
        <v>1432</v>
      </c>
      <c r="X9" s="190" t="s">
        <v>1432</v>
      </c>
      <c r="Y9" s="190" t="s">
        <v>1432</v>
      </c>
      <c r="Z9" s="190" t="s">
        <v>1432</v>
      </c>
      <c r="AA9" s="190" t="s">
        <v>1432</v>
      </c>
      <c r="AB9" s="190" t="s">
        <v>1432</v>
      </c>
      <c r="AC9" s="190" t="s">
        <v>1432</v>
      </c>
      <c r="AD9" s="190" t="s">
        <v>1432</v>
      </c>
      <c r="AE9" s="190" t="s">
        <v>1432</v>
      </c>
      <c r="AF9" s="190" t="s">
        <v>1432</v>
      </c>
      <c r="AG9" s="190" t="s">
        <v>1432</v>
      </c>
      <c r="AH9" s="190" t="s">
        <v>1432</v>
      </c>
      <c r="AI9" s="190" t="s">
        <v>1432</v>
      </c>
      <c r="AJ9" s="190" t="s">
        <v>1432</v>
      </c>
      <c r="AK9" s="190" t="s">
        <v>1432</v>
      </c>
      <c r="AL9" s="190" t="s">
        <v>1432</v>
      </c>
      <c r="AM9" s="190" t="s">
        <v>1432</v>
      </c>
    </row>
    <row r="10" spans="1:39" x14ac:dyDescent="0.25">
      <c r="C10" s="190" t="s">
        <v>83</v>
      </c>
      <c r="D10" s="190" t="s">
        <v>1432</v>
      </c>
      <c r="E10" s="190" t="s">
        <v>1432</v>
      </c>
      <c r="F10" s="190" t="s">
        <v>1432</v>
      </c>
      <c r="G10" s="190" t="s">
        <v>1432</v>
      </c>
      <c r="H10" s="190" t="s">
        <v>1432</v>
      </c>
      <c r="I10" s="190" t="s">
        <v>1432</v>
      </c>
      <c r="J10" s="190" t="s">
        <v>1432</v>
      </c>
      <c r="K10" s="190" t="s">
        <v>1432</v>
      </c>
      <c r="L10" s="190" t="s">
        <v>1432</v>
      </c>
      <c r="M10" s="190" t="s">
        <v>1432</v>
      </c>
      <c r="N10" s="190" t="s">
        <v>1432</v>
      </c>
      <c r="O10" s="190" t="s">
        <v>1432</v>
      </c>
      <c r="P10" s="190" t="s">
        <v>1432</v>
      </c>
      <c r="Q10" s="190" t="s">
        <v>1432</v>
      </c>
      <c r="R10" s="190" t="s">
        <v>1432</v>
      </c>
      <c r="S10" s="190" t="s">
        <v>1432</v>
      </c>
      <c r="T10" s="190" t="s">
        <v>1432</v>
      </c>
      <c r="U10" s="190" t="s">
        <v>1432</v>
      </c>
      <c r="V10" s="190" t="s">
        <v>1432</v>
      </c>
      <c r="W10" s="190" t="s">
        <v>1432</v>
      </c>
      <c r="X10" s="190" t="s">
        <v>1432</v>
      </c>
      <c r="Y10" s="190" t="s">
        <v>1432</v>
      </c>
      <c r="Z10" s="190" t="s">
        <v>1432</v>
      </c>
      <c r="AA10" s="190" t="s">
        <v>1432</v>
      </c>
      <c r="AB10" s="190" t="s">
        <v>1432</v>
      </c>
      <c r="AC10" s="190" t="s">
        <v>1432</v>
      </c>
      <c r="AD10" s="190" t="s">
        <v>1432</v>
      </c>
      <c r="AE10" s="190" t="s">
        <v>1432</v>
      </c>
      <c r="AF10" s="190" t="s">
        <v>1432</v>
      </c>
      <c r="AG10" s="190" t="s">
        <v>1432</v>
      </c>
      <c r="AH10" s="190" t="s">
        <v>1432</v>
      </c>
      <c r="AI10" s="190" t="s">
        <v>1432</v>
      </c>
      <c r="AJ10" s="190" t="s">
        <v>1432</v>
      </c>
      <c r="AK10" s="190" t="s">
        <v>1432</v>
      </c>
      <c r="AL10" s="190" t="s">
        <v>1432</v>
      </c>
      <c r="AM10" s="190" t="s">
        <v>1432</v>
      </c>
    </row>
    <row r="11" spans="1:39" x14ac:dyDescent="0.25">
      <c r="C11" s="190" t="s">
        <v>84</v>
      </c>
      <c r="D11" s="190" t="s">
        <v>1432</v>
      </c>
      <c r="E11" s="190" t="s">
        <v>1432</v>
      </c>
      <c r="F11" s="190" t="s">
        <v>1432</v>
      </c>
      <c r="G11" s="190" t="s">
        <v>1432</v>
      </c>
      <c r="H11" s="190" t="s">
        <v>1432</v>
      </c>
      <c r="I11" s="190" t="s">
        <v>1432</v>
      </c>
      <c r="J11" s="190" t="s">
        <v>1432</v>
      </c>
      <c r="K11" s="190" t="s">
        <v>1432</v>
      </c>
      <c r="L11" s="190" t="s">
        <v>1432</v>
      </c>
      <c r="M11" s="190" t="s">
        <v>1432</v>
      </c>
      <c r="N11" s="190" t="s">
        <v>1432</v>
      </c>
      <c r="O11" s="190" t="s">
        <v>1432</v>
      </c>
      <c r="P11" s="190" t="s">
        <v>1432</v>
      </c>
      <c r="Q11" s="190" t="s">
        <v>1432</v>
      </c>
      <c r="R11" s="190" t="s">
        <v>1432</v>
      </c>
      <c r="S11" s="190" t="s">
        <v>1432</v>
      </c>
      <c r="T11" s="190" t="s">
        <v>1432</v>
      </c>
      <c r="U11" s="190" t="s">
        <v>1432</v>
      </c>
      <c r="V11" s="190" t="s">
        <v>1432</v>
      </c>
      <c r="W11" s="190" t="s">
        <v>1432</v>
      </c>
      <c r="X11" s="190" t="s">
        <v>1432</v>
      </c>
      <c r="Y11" s="190" t="s">
        <v>1432</v>
      </c>
      <c r="Z11" s="190" t="s">
        <v>1432</v>
      </c>
      <c r="AA11" s="190" t="s">
        <v>1432</v>
      </c>
      <c r="AB11" s="190" t="s">
        <v>1432</v>
      </c>
      <c r="AC11" s="190" t="s">
        <v>1432</v>
      </c>
      <c r="AD11" s="190" t="s">
        <v>1432</v>
      </c>
      <c r="AE11" s="190" t="s">
        <v>1432</v>
      </c>
      <c r="AF11" s="190" t="s">
        <v>1432</v>
      </c>
      <c r="AG11" s="190" t="s">
        <v>1432</v>
      </c>
      <c r="AH11" s="190" t="s">
        <v>1432</v>
      </c>
      <c r="AI11" s="190" t="s">
        <v>1432</v>
      </c>
      <c r="AJ11" s="190" t="s">
        <v>1432</v>
      </c>
      <c r="AK11" s="190" t="s">
        <v>1432</v>
      </c>
      <c r="AL11" s="190" t="s">
        <v>1432</v>
      </c>
      <c r="AM11" s="190" t="s">
        <v>1432</v>
      </c>
    </row>
    <row r="12" spans="1:39" x14ac:dyDescent="0.25">
      <c r="C12" s="190" t="s">
        <v>85</v>
      </c>
      <c r="D12" s="190" t="s">
        <v>1432</v>
      </c>
      <c r="E12" s="190" t="s">
        <v>1432</v>
      </c>
      <c r="F12" s="190" t="s">
        <v>1432</v>
      </c>
      <c r="G12" s="190" t="s">
        <v>1432</v>
      </c>
      <c r="H12" s="190" t="s">
        <v>1432</v>
      </c>
      <c r="I12" s="190" t="s">
        <v>1432</v>
      </c>
      <c r="J12" s="190" t="s">
        <v>1432</v>
      </c>
      <c r="K12" s="190" t="s">
        <v>1432</v>
      </c>
      <c r="L12" s="190" t="s">
        <v>1432</v>
      </c>
      <c r="M12" s="190" t="s">
        <v>1432</v>
      </c>
      <c r="N12" s="190" t="s">
        <v>1432</v>
      </c>
      <c r="O12" s="190" t="s">
        <v>1432</v>
      </c>
      <c r="P12" s="190" t="s">
        <v>1432</v>
      </c>
      <c r="Q12" s="190" t="s">
        <v>1432</v>
      </c>
      <c r="R12" s="190" t="s">
        <v>1432</v>
      </c>
      <c r="S12" s="190" t="s">
        <v>1432</v>
      </c>
      <c r="T12" s="190" t="s">
        <v>1432</v>
      </c>
      <c r="U12" s="190" t="s">
        <v>1432</v>
      </c>
      <c r="V12" s="190" t="s">
        <v>1432</v>
      </c>
      <c r="W12" s="190" t="s">
        <v>1432</v>
      </c>
      <c r="X12" s="190" t="s">
        <v>1432</v>
      </c>
      <c r="Y12" s="190" t="s">
        <v>1432</v>
      </c>
      <c r="Z12" s="190" t="s">
        <v>1432</v>
      </c>
      <c r="AA12" s="190" t="s">
        <v>1432</v>
      </c>
      <c r="AB12" s="190" t="s">
        <v>1432</v>
      </c>
      <c r="AC12" s="190" t="s">
        <v>1432</v>
      </c>
      <c r="AD12" s="190" t="s">
        <v>1432</v>
      </c>
      <c r="AE12" s="190" t="s">
        <v>1432</v>
      </c>
      <c r="AF12" s="190" t="s">
        <v>1432</v>
      </c>
      <c r="AG12" s="190" t="s">
        <v>1432</v>
      </c>
      <c r="AH12" s="190" t="s">
        <v>1432</v>
      </c>
      <c r="AI12" s="190" t="s">
        <v>1432</v>
      </c>
      <c r="AJ12" s="190" t="s">
        <v>1432</v>
      </c>
      <c r="AK12" s="190" t="s">
        <v>1432</v>
      </c>
      <c r="AL12" s="190" t="s">
        <v>1432</v>
      </c>
      <c r="AM12" s="190" t="s">
        <v>1432</v>
      </c>
    </row>
    <row r="13" spans="1:39" x14ac:dyDescent="0.25">
      <c r="A13" s="4" t="s">
        <v>55</v>
      </c>
      <c r="B13" s="30" t="s">
        <v>590</v>
      </c>
      <c r="C13" s="190" t="s">
        <v>86</v>
      </c>
      <c r="D13" s="196">
        <v>109104232.268813</v>
      </c>
      <c r="E13" s="196">
        <v>113626051.979139</v>
      </c>
      <c r="F13" s="196">
        <v>117803050.999817</v>
      </c>
      <c r="G13" s="196">
        <v>122324870.710144</v>
      </c>
      <c r="H13" s="196">
        <v>126846690.42047</v>
      </c>
      <c r="I13" s="196">
        <v>131023689.441148</v>
      </c>
      <c r="J13" s="196">
        <v>135545509.151474</v>
      </c>
      <c r="K13" s="196">
        <v>140067328.86179999</v>
      </c>
      <c r="L13" s="196">
        <v>144589148.572126</v>
      </c>
      <c r="M13" s="196">
        <v>148766147.59280401</v>
      </c>
      <c r="N13" s="196">
        <v>150874222.47559199</v>
      </c>
      <c r="O13" s="196">
        <v>152637476.66873199</v>
      </c>
      <c r="P13" s="196">
        <v>154400730.86187199</v>
      </c>
      <c r="Q13" s="196">
        <v>156163985.05501199</v>
      </c>
      <c r="R13" s="196">
        <v>157927239.24815199</v>
      </c>
      <c r="S13" s="196">
        <v>159690493.44129199</v>
      </c>
      <c r="T13" s="196">
        <v>161453747.63443199</v>
      </c>
      <c r="U13" s="196">
        <v>163217001.82757199</v>
      </c>
      <c r="V13" s="196">
        <v>164980256.02071199</v>
      </c>
      <c r="W13" s="196">
        <v>166743510.21385199</v>
      </c>
      <c r="X13" s="196">
        <v>168506764.40699199</v>
      </c>
      <c r="Y13" s="196">
        <v>170270018.60013199</v>
      </c>
      <c r="Z13" s="196">
        <v>172033272.79327199</v>
      </c>
      <c r="AA13" s="196">
        <v>173796526.98641199</v>
      </c>
      <c r="AB13" s="196">
        <v>175559781.17955199</v>
      </c>
      <c r="AC13" s="196">
        <v>177323035.37269199</v>
      </c>
      <c r="AD13" s="196">
        <v>179086289.56583199</v>
      </c>
      <c r="AE13" s="196">
        <v>180849543.75897199</v>
      </c>
      <c r="AF13" s="196">
        <v>182612797.95211199</v>
      </c>
      <c r="AG13" s="196">
        <v>184376052.14525199</v>
      </c>
      <c r="AH13" s="196">
        <v>186139306.33839199</v>
      </c>
      <c r="AI13" s="196">
        <v>187902560.53153199</v>
      </c>
      <c r="AJ13" s="196">
        <v>189665814.72467199</v>
      </c>
      <c r="AK13" s="196">
        <v>191429068.91781199</v>
      </c>
      <c r="AL13" s="196">
        <v>193192323.11095199</v>
      </c>
      <c r="AM13" s="196">
        <v>194955577.30409199</v>
      </c>
    </row>
    <row r="14" spans="1:39" x14ac:dyDescent="0.25">
      <c r="A14" s="4" t="s">
        <v>76</v>
      </c>
      <c r="B14" s="30" t="s">
        <v>590</v>
      </c>
      <c r="C14" s="190" t="s">
        <v>87</v>
      </c>
      <c r="D14" s="196">
        <v>109104232.268813</v>
      </c>
      <c r="E14" s="196">
        <v>113626051.979139</v>
      </c>
      <c r="F14" s="196">
        <v>117803050.999817</v>
      </c>
      <c r="G14" s="196">
        <v>122324870.710144</v>
      </c>
      <c r="H14" s="196">
        <v>126846690.42047</v>
      </c>
      <c r="I14" s="196">
        <v>131023689.441148</v>
      </c>
      <c r="J14" s="196">
        <v>135545509.151474</v>
      </c>
      <c r="K14" s="196">
        <v>140067328.86179999</v>
      </c>
      <c r="L14" s="196">
        <v>144589148.572126</v>
      </c>
      <c r="M14" s="196">
        <v>148766147.59280401</v>
      </c>
      <c r="N14" s="196">
        <v>150874222.47559199</v>
      </c>
      <c r="O14" s="196">
        <v>152637476.66873199</v>
      </c>
      <c r="P14" s="196">
        <v>154400730.86187199</v>
      </c>
      <c r="Q14" s="196">
        <v>156163985.05501199</v>
      </c>
      <c r="R14" s="196">
        <v>157927239.24815199</v>
      </c>
      <c r="S14" s="196">
        <v>159690493.44129199</v>
      </c>
      <c r="T14" s="196">
        <v>161453747.63443199</v>
      </c>
      <c r="U14" s="196">
        <v>163217001.82757199</v>
      </c>
      <c r="V14" s="196">
        <v>164980256.02071199</v>
      </c>
      <c r="W14" s="196">
        <v>166743510.21385199</v>
      </c>
      <c r="X14" s="196">
        <v>168506764.40699199</v>
      </c>
      <c r="Y14" s="196">
        <v>170270018.60013199</v>
      </c>
      <c r="Z14" s="196">
        <v>172033272.79327199</v>
      </c>
      <c r="AA14" s="196">
        <v>173796526.98641199</v>
      </c>
      <c r="AB14" s="196">
        <v>175559781.17955199</v>
      </c>
      <c r="AC14" s="196">
        <v>177323035.37269199</v>
      </c>
      <c r="AD14" s="196">
        <v>179086289.56583199</v>
      </c>
      <c r="AE14" s="196">
        <v>180849543.75897199</v>
      </c>
      <c r="AF14" s="196">
        <v>182612797.95211199</v>
      </c>
      <c r="AG14" s="196">
        <v>184376052.14525199</v>
      </c>
      <c r="AH14" s="196">
        <v>186139306.33839199</v>
      </c>
      <c r="AI14" s="196">
        <v>187902560.53153199</v>
      </c>
      <c r="AJ14" s="196">
        <v>189665814.72467199</v>
      </c>
      <c r="AK14" s="196">
        <v>191429068.91781199</v>
      </c>
      <c r="AL14" s="196">
        <v>193192323.11095199</v>
      </c>
      <c r="AM14" s="196">
        <v>194955577.30409199</v>
      </c>
    </row>
    <row r="15" spans="1:39" x14ac:dyDescent="0.25">
      <c r="A15" s="4" t="s">
        <v>56</v>
      </c>
      <c r="B15" s="30" t="s">
        <v>590</v>
      </c>
      <c r="C15" s="190" t="s">
        <v>88</v>
      </c>
      <c r="D15" s="196">
        <v>2554639.16749642</v>
      </c>
      <c r="E15" s="196">
        <v>2593789.91239502</v>
      </c>
      <c r="F15" s="196">
        <v>2632940.6572936201</v>
      </c>
      <c r="G15" s="196">
        <v>2672091.4021922201</v>
      </c>
      <c r="H15" s="196">
        <v>2711242.1470908201</v>
      </c>
      <c r="I15" s="196">
        <v>2750392.8919894202</v>
      </c>
      <c r="J15" s="196">
        <v>2789543.6368880202</v>
      </c>
      <c r="K15" s="196">
        <v>2828694.3817866198</v>
      </c>
      <c r="L15" s="196">
        <v>2867845.1266852198</v>
      </c>
      <c r="M15" s="196">
        <v>2906995.8715838301</v>
      </c>
      <c r="N15" s="196">
        <v>2946146.6164824301</v>
      </c>
      <c r="O15" s="196">
        <v>2985297.3613810302</v>
      </c>
      <c r="P15" s="196">
        <v>3024448.1062796302</v>
      </c>
      <c r="Q15" s="196">
        <v>3063598.8511782298</v>
      </c>
      <c r="R15" s="196">
        <v>3102749.5960768298</v>
      </c>
      <c r="S15" s="196">
        <v>3141900.3409754299</v>
      </c>
      <c r="T15" s="196">
        <v>3181051.0858740299</v>
      </c>
      <c r="U15" s="196">
        <v>3220201.8307726299</v>
      </c>
      <c r="V15" s="196">
        <v>3259352.57567123</v>
      </c>
      <c r="W15" s="196">
        <v>3298503.32056983</v>
      </c>
      <c r="X15" s="196">
        <v>3337654.0654684301</v>
      </c>
      <c r="Y15" s="196">
        <v>3376804.8103670301</v>
      </c>
      <c r="Z15" s="196">
        <v>3415955.5552656399</v>
      </c>
      <c r="AA15" s="196">
        <v>3455106.3001642399</v>
      </c>
      <c r="AB15" s="196">
        <v>3494257.04506284</v>
      </c>
      <c r="AC15" s="196">
        <v>3533407.78996144</v>
      </c>
      <c r="AD15" s="196">
        <v>3572558.5348600401</v>
      </c>
      <c r="AE15" s="196">
        <v>3611709.2797586401</v>
      </c>
      <c r="AF15" s="196">
        <v>3650860.0246572401</v>
      </c>
      <c r="AG15" s="196">
        <v>3690010.7695558402</v>
      </c>
      <c r="AH15" s="196">
        <v>3729161.5144544402</v>
      </c>
      <c r="AI15" s="196">
        <v>3768312.2593530398</v>
      </c>
      <c r="AJ15" s="196">
        <v>3807463.0042516398</v>
      </c>
      <c r="AK15" s="196">
        <v>3846613.7491502399</v>
      </c>
      <c r="AL15" s="196">
        <v>3885764.4940488399</v>
      </c>
      <c r="AM15" s="196">
        <v>3924915.2389474399</v>
      </c>
    </row>
    <row r="16" spans="1:39" x14ac:dyDescent="0.25">
      <c r="A16" s="4" t="s">
        <v>56</v>
      </c>
      <c r="B16" s="30" t="s">
        <v>590</v>
      </c>
      <c r="C16" s="190" t="s">
        <v>89</v>
      </c>
      <c r="D16" s="196">
        <v>2554639.16749642</v>
      </c>
      <c r="E16" s="196">
        <v>2593789.91239502</v>
      </c>
      <c r="F16" s="196">
        <v>2632940.6572936201</v>
      </c>
      <c r="G16" s="196">
        <v>2672091.4021922201</v>
      </c>
      <c r="H16" s="196">
        <v>2711242.1470908201</v>
      </c>
      <c r="I16" s="196">
        <v>2750392.8919894202</v>
      </c>
      <c r="J16" s="196">
        <v>2789543.6368880202</v>
      </c>
      <c r="K16" s="196">
        <v>2828694.3817866198</v>
      </c>
      <c r="L16" s="196">
        <v>2867845.1266852198</v>
      </c>
      <c r="M16" s="196">
        <v>2906995.8715838301</v>
      </c>
      <c r="N16" s="196">
        <v>2946146.6164824301</v>
      </c>
      <c r="O16" s="196">
        <v>2985297.3613810302</v>
      </c>
      <c r="P16" s="196">
        <v>3024448.1062796302</v>
      </c>
      <c r="Q16" s="196">
        <v>3063598.8511782298</v>
      </c>
      <c r="R16" s="196">
        <v>3102749.5960768298</v>
      </c>
      <c r="S16" s="196">
        <v>3141900.3409754299</v>
      </c>
      <c r="T16" s="196">
        <v>3181051.0858740299</v>
      </c>
      <c r="U16" s="196">
        <v>3220201.8307726299</v>
      </c>
      <c r="V16" s="196">
        <v>3259352.57567123</v>
      </c>
      <c r="W16" s="196">
        <v>3298503.32056983</v>
      </c>
      <c r="X16" s="196">
        <v>3337654.0654684301</v>
      </c>
      <c r="Y16" s="196">
        <v>3376804.8103670301</v>
      </c>
      <c r="Z16" s="196">
        <v>3415955.5552656399</v>
      </c>
      <c r="AA16" s="196">
        <v>3455106.3001642399</v>
      </c>
      <c r="AB16" s="196">
        <v>3494257.04506284</v>
      </c>
      <c r="AC16" s="196">
        <v>3533407.78996144</v>
      </c>
      <c r="AD16" s="196">
        <v>3572558.5348600401</v>
      </c>
      <c r="AE16" s="196">
        <v>3611709.2797586401</v>
      </c>
      <c r="AF16" s="196">
        <v>3650860.0246572401</v>
      </c>
      <c r="AG16" s="196">
        <v>3690010.7695558402</v>
      </c>
      <c r="AH16" s="196">
        <v>3729161.5144544402</v>
      </c>
      <c r="AI16" s="196">
        <v>3768312.2593530398</v>
      </c>
      <c r="AJ16" s="196">
        <v>3807463.0042516398</v>
      </c>
      <c r="AK16" s="196">
        <v>3846613.7491502399</v>
      </c>
      <c r="AL16" s="196">
        <v>3885764.4940488399</v>
      </c>
      <c r="AM16" s="196">
        <v>3924915.2389474399</v>
      </c>
    </row>
    <row r="17" spans="1:39" x14ac:dyDescent="0.25">
      <c r="A17" s="4" t="s">
        <v>57</v>
      </c>
      <c r="B17" s="30" t="s">
        <v>590</v>
      </c>
      <c r="C17" s="190" t="s">
        <v>90</v>
      </c>
      <c r="D17" s="196">
        <v>2554639.16749642</v>
      </c>
      <c r="E17" s="196">
        <v>2593789.91239502</v>
      </c>
      <c r="F17" s="196">
        <v>2632940.6572936201</v>
      </c>
      <c r="G17" s="196">
        <v>2672091.4021922201</v>
      </c>
      <c r="H17" s="196">
        <v>2711242.1470908201</v>
      </c>
      <c r="I17" s="196">
        <v>2750392.8919894202</v>
      </c>
      <c r="J17" s="196">
        <v>2789543.6368880202</v>
      </c>
      <c r="K17" s="196">
        <v>2828694.3817866198</v>
      </c>
      <c r="L17" s="196">
        <v>2867845.1266852198</v>
      </c>
      <c r="M17" s="196">
        <v>2906995.8715838301</v>
      </c>
      <c r="N17" s="196">
        <v>2946146.6164824301</v>
      </c>
      <c r="O17" s="196">
        <v>2985297.3613810302</v>
      </c>
      <c r="P17" s="196">
        <v>3024448.1062796302</v>
      </c>
      <c r="Q17" s="196">
        <v>3063598.8511782298</v>
      </c>
      <c r="R17" s="196">
        <v>3102749.5960768298</v>
      </c>
      <c r="S17" s="196">
        <v>3141900.3409754299</v>
      </c>
      <c r="T17" s="196">
        <v>3181051.0858740299</v>
      </c>
      <c r="U17" s="196">
        <v>3220201.8307726299</v>
      </c>
      <c r="V17" s="196">
        <v>3259352.57567123</v>
      </c>
      <c r="W17" s="196">
        <v>3298503.32056983</v>
      </c>
      <c r="X17" s="196">
        <v>3337654.0654684301</v>
      </c>
      <c r="Y17" s="196">
        <v>3376804.8103670301</v>
      </c>
      <c r="Z17" s="196">
        <v>3415955.5552656399</v>
      </c>
      <c r="AA17" s="196">
        <v>3455106.3001642399</v>
      </c>
      <c r="AB17" s="196">
        <v>3494257.04506284</v>
      </c>
      <c r="AC17" s="196">
        <v>3533407.78996144</v>
      </c>
      <c r="AD17" s="196">
        <v>3572558.5348600401</v>
      </c>
      <c r="AE17" s="196">
        <v>3611709.2797586401</v>
      </c>
      <c r="AF17" s="196">
        <v>3650860.0246572401</v>
      </c>
      <c r="AG17" s="196">
        <v>3690010.7695558402</v>
      </c>
      <c r="AH17" s="196">
        <v>3729161.5144544402</v>
      </c>
      <c r="AI17" s="196">
        <v>3768312.2593530398</v>
      </c>
      <c r="AJ17" s="196">
        <v>3807463.0042516398</v>
      </c>
      <c r="AK17" s="196">
        <v>3846613.7491502399</v>
      </c>
      <c r="AL17" s="196">
        <v>3885764.4940488399</v>
      </c>
      <c r="AM17" s="196">
        <v>3924915.2389474399</v>
      </c>
    </row>
    <row r="18" spans="1:39" x14ac:dyDescent="0.25">
      <c r="A18" s="4" t="s">
        <v>57</v>
      </c>
      <c r="B18" s="30" t="s">
        <v>590</v>
      </c>
      <c r="C18" s="190" t="s">
        <v>91</v>
      </c>
      <c r="D18" s="196">
        <v>2554639.16749642</v>
      </c>
      <c r="E18" s="196">
        <v>2593789.91239502</v>
      </c>
      <c r="F18" s="196">
        <v>2632940.6572936201</v>
      </c>
      <c r="G18" s="196">
        <v>2672091.4021922201</v>
      </c>
      <c r="H18" s="196">
        <v>2711242.1470908201</v>
      </c>
      <c r="I18" s="196">
        <v>2750392.8919894202</v>
      </c>
      <c r="J18" s="196">
        <v>2789543.6368880202</v>
      </c>
      <c r="K18" s="196">
        <v>2828694.3817866198</v>
      </c>
      <c r="L18" s="196">
        <v>2867845.1266852198</v>
      </c>
      <c r="M18" s="196">
        <v>2906995.8715838301</v>
      </c>
      <c r="N18" s="196">
        <v>2946146.6164824301</v>
      </c>
      <c r="O18" s="196">
        <v>2985297.3613810302</v>
      </c>
      <c r="P18" s="196">
        <v>3024448.1062796302</v>
      </c>
      <c r="Q18" s="196">
        <v>3063598.8511782298</v>
      </c>
      <c r="R18" s="196">
        <v>3102749.5960768298</v>
      </c>
      <c r="S18" s="196">
        <v>3141900.3409754299</v>
      </c>
      <c r="T18" s="196">
        <v>3181051.0858740299</v>
      </c>
      <c r="U18" s="196">
        <v>3220201.8307726299</v>
      </c>
      <c r="V18" s="196">
        <v>3259352.57567123</v>
      </c>
      <c r="W18" s="196">
        <v>3298503.32056983</v>
      </c>
      <c r="X18" s="196">
        <v>3337654.0654684301</v>
      </c>
      <c r="Y18" s="196">
        <v>3376804.8103670301</v>
      </c>
      <c r="Z18" s="196">
        <v>3415955.5552656399</v>
      </c>
      <c r="AA18" s="196">
        <v>3455106.3001642399</v>
      </c>
      <c r="AB18" s="196">
        <v>3494257.04506284</v>
      </c>
      <c r="AC18" s="196">
        <v>3533407.78996144</v>
      </c>
      <c r="AD18" s="196">
        <v>3572558.5348600401</v>
      </c>
      <c r="AE18" s="196">
        <v>3611709.2797586401</v>
      </c>
      <c r="AF18" s="196">
        <v>3650860.0246572401</v>
      </c>
      <c r="AG18" s="196">
        <v>3690010.7695558402</v>
      </c>
      <c r="AH18" s="196">
        <v>3729161.5144544402</v>
      </c>
      <c r="AI18" s="196">
        <v>3768312.2593530398</v>
      </c>
      <c r="AJ18" s="196">
        <v>3807463.0042516398</v>
      </c>
      <c r="AK18" s="196">
        <v>3846613.7491502399</v>
      </c>
      <c r="AL18" s="196">
        <v>3885764.4940488399</v>
      </c>
      <c r="AM18" s="196">
        <v>3924915.2389474399</v>
      </c>
    </row>
    <row r="19" spans="1:39" x14ac:dyDescent="0.25">
      <c r="A19" s="4" t="s">
        <v>57</v>
      </c>
      <c r="B19" s="30" t="s">
        <v>590</v>
      </c>
      <c r="C19" s="190" t="s">
        <v>92</v>
      </c>
      <c r="D19" s="196">
        <v>2554639.16749642</v>
      </c>
      <c r="E19" s="196">
        <v>2593789.91239502</v>
      </c>
      <c r="F19" s="196">
        <v>2632940.6572936201</v>
      </c>
      <c r="G19" s="196">
        <v>2672091.4021922201</v>
      </c>
      <c r="H19" s="196">
        <v>2711242.1470908201</v>
      </c>
      <c r="I19" s="196">
        <v>2750392.8919894202</v>
      </c>
      <c r="J19" s="196">
        <v>2789543.6368880202</v>
      </c>
      <c r="K19" s="196">
        <v>2828694.3817866198</v>
      </c>
      <c r="L19" s="196">
        <v>2867845.1266852198</v>
      </c>
      <c r="M19" s="196">
        <v>2906995.8715838301</v>
      </c>
      <c r="N19" s="196">
        <v>2946146.6164824301</v>
      </c>
      <c r="O19" s="196">
        <v>2985297.3613810302</v>
      </c>
      <c r="P19" s="196">
        <v>3024448.1062796302</v>
      </c>
      <c r="Q19" s="196">
        <v>3063598.8511782298</v>
      </c>
      <c r="R19" s="196">
        <v>3102749.5960768298</v>
      </c>
      <c r="S19" s="196">
        <v>3141900.3409754299</v>
      </c>
      <c r="T19" s="196">
        <v>3181051.0858740299</v>
      </c>
      <c r="U19" s="196">
        <v>3220201.8307726299</v>
      </c>
      <c r="V19" s="196">
        <v>3259352.57567123</v>
      </c>
      <c r="W19" s="196">
        <v>3298503.32056983</v>
      </c>
      <c r="X19" s="196">
        <v>3337654.0654684301</v>
      </c>
      <c r="Y19" s="196">
        <v>3376804.8103670301</v>
      </c>
      <c r="Z19" s="196">
        <v>3415955.5552656399</v>
      </c>
      <c r="AA19" s="196">
        <v>3455106.3001642399</v>
      </c>
      <c r="AB19" s="196">
        <v>3494257.04506284</v>
      </c>
      <c r="AC19" s="196">
        <v>3533407.78996144</v>
      </c>
      <c r="AD19" s="196">
        <v>3572558.5348600401</v>
      </c>
      <c r="AE19" s="196">
        <v>3611709.2797586401</v>
      </c>
      <c r="AF19" s="196">
        <v>3650860.0246572401</v>
      </c>
      <c r="AG19" s="196">
        <v>3690010.7695558402</v>
      </c>
      <c r="AH19" s="196">
        <v>3729161.5144544402</v>
      </c>
      <c r="AI19" s="196">
        <v>3768312.2593530398</v>
      </c>
      <c r="AJ19" s="196">
        <v>3807463.0042516398</v>
      </c>
      <c r="AK19" s="196">
        <v>3846613.7491502399</v>
      </c>
      <c r="AL19" s="196">
        <v>3885764.4940488399</v>
      </c>
      <c r="AM19" s="196">
        <v>3924915.2389474399</v>
      </c>
    </row>
    <row r="20" spans="1:39" x14ac:dyDescent="0.25">
      <c r="A20" s="144" t="s">
        <v>58</v>
      </c>
      <c r="B20" s="30" t="s">
        <v>590</v>
      </c>
      <c r="C20" s="190" t="s">
        <v>93</v>
      </c>
      <c r="D20" s="196">
        <v>2554639.16749642</v>
      </c>
      <c r="E20" s="196">
        <v>2593789.91239502</v>
      </c>
      <c r="F20" s="196">
        <v>2632940.6572936201</v>
      </c>
      <c r="G20" s="196">
        <v>2672091.4021922201</v>
      </c>
      <c r="H20" s="196">
        <v>2711242.1470908201</v>
      </c>
      <c r="I20" s="196">
        <v>2750392.8919894202</v>
      </c>
      <c r="J20" s="196">
        <v>2789543.6368880202</v>
      </c>
      <c r="K20" s="196">
        <v>2828694.3817866198</v>
      </c>
      <c r="L20" s="196">
        <v>2867845.1266852198</v>
      </c>
      <c r="M20" s="196">
        <v>2906995.8715838301</v>
      </c>
      <c r="N20" s="196">
        <v>2946146.6164824301</v>
      </c>
      <c r="O20" s="196">
        <v>2985297.3613810302</v>
      </c>
      <c r="P20" s="196">
        <v>3024448.1062796302</v>
      </c>
      <c r="Q20" s="196">
        <v>3063598.8511782298</v>
      </c>
      <c r="R20" s="196">
        <v>3102749.5960768298</v>
      </c>
      <c r="S20" s="196">
        <v>3141900.3409754299</v>
      </c>
      <c r="T20" s="196">
        <v>3181051.0858740299</v>
      </c>
      <c r="U20" s="196">
        <v>3220201.8307726299</v>
      </c>
      <c r="V20" s="196">
        <v>3259352.57567123</v>
      </c>
      <c r="W20" s="196">
        <v>3298503.32056983</v>
      </c>
      <c r="X20" s="196">
        <v>3337654.0654684301</v>
      </c>
      <c r="Y20" s="196">
        <v>3376804.8103670301</v>
      </c>
      <c r="Z20" s="196">
        <v>3415955.5552656399</v>
      </c>
      <c r="AA20" s="196">
        <v>3455106.3001642399</v>
      </c>
      <c r="AB20" s="196">
        <v>3494257.04506284</v>
      </c>
      <c r="AC20" s="196">
        <v>3533407.78996144</v>
      </c>
      <c r="AD20" s="196">
        <v>3572558.5348600401</v>
      </c>
      <c r="AE20" s="196">
        <v>3611709.2797586401</v>
      </c>
      <c r="AF20" s="196">
        <v>3650860.0246572401</v>
      </c>
      <c r="AG20" s="196">
        <v>3690010.7695558402</v>
      </c>
      <c r="AH20" s="196">
        <v>3729161.5144544402</v>
      </c>
      <c r="AI20" s="196">
        <v>3768312.2593530398</v>
      </c>
      <c r="AJ20" s="196">
        <v>3807463.0042516398</v>
      </c>
      <c r="AK20" s="196">
        <v>3846613.7491502399</v>
      </c>
      <c r="AL20" s="196">
        <v>3885764.4940488399</v>
      </c>
      <c r="AM20" s="196">
        <v>3924915.2389474399</v>
      </c>
    </row>
    <row r="21" spans="1:39" x14ac:dyDescent="0.25">
      <c r="A21" s="4" t="s">
        <v>59</v>
      </c>
      <c r="B21" s="30" t="s">
        <v>590</v>
      </c>
      <c r="C21" s="190" t="s">
        <v>94</v>
      </c>
      <c r="D21" s="196">
        <v>2554639.16749642</v>
      </c>
      <c r="E21" s="196">
        <v>2593789.91239502</v>
      </c>
      <c r="F21" s="196">
        <v>2632940.6572936201</v>
      </c>
      <c r="G21" s="196">
        <v>2672091.4021922201</v>
      </c>
      <c r="H21" s="196">
        <v>2711242.1470908201</v>
      </c>
      <c r="I21" s="196">
        <v>2750392.8919894202</v>
      </c>
      <c r="J21" s="196">
        <v>2789543.6368880202</v>
      </c>
      <c r="K21" s="196">
        <v>2828694.3817866198</v>
      </c>
      <c r="L21" s="196">
        <v>2867845.1266852198</v>
      </c>
      <c r="M21" s="196">
        <v>2906995.8715838301</v>
      </c>
      <c r="N21" s="196">
        <v>2946146.6164824301</v>
      </c>
      <c r="O21" s="196">
        <v>2985297.3613810302</v>
      </c>
      <c r="P21" s="196">
        <v>3024448.1062796302</v>
      </c>
      <c r="Q21" s="196">
        <v>3063598.8511782298</v>
      </c>
      <c r="R21" s="196">
        <v>3102749.5960768298</v>
      </c>
      <c r="S21" s="196">
        <v>3141900.3409754299</v>
      </c>
      <c r="T21" s="196">
        <v>3181051.0858740299</v>
      </c>
      <c r="U21" s="196">
        <v>3220201.8307726299</v>
      </c>
      <c r="V21" s="196">
        <v>3259352.57567123</v>
      </c>
      <c r="W21" s="196">
        <v>3298503.32056983</v>
      </c>
      <c r="X21" s="196">
        <v>3337654.0654684301</v>
      </c>
      <c r="Y21" s="196">
        <v>3376804.8103670301</v>
      </c>
      <c r="Z21" s="196">
        <v>3415955.5552656399</v>
      </c>
      <c r="AA21" s="196">
        <v>3455106.3001642399</v>
      </c>
      <c r="AB21" s="196">
        <v>3494257.04506284</v>
      </c>
      <c r="AC21" s="196">
        <v>3533407.78996144</v>
      </c>
      <c r="AD21" s="196">
        <v>3572558.5348600401</v>
      </c>
      <c r="AE21" s="196">
        <v>3611709.2797586401</v>
      </c>
      <c r="AF21" s="196">
        <v>3650860.0246572401</v>
      </c>
      <c r="AG21" s="196">
        <v>3690010.7695558402</v>
      </c>
      <c r="AH21" s="196">
        <v>3729161.5144544402</v>
      </c>
      <c r="AI21" s="196">
        <v>3768312.2593530398</v>
      </c>
      <c r="AJ21" s="196">
        <v>3807463.0042516398</v>
      </c>
      <c r="AK21" s="196">
        <v>3846613.7491502399</v>
      </c>
      <c r="AL21" s="196">
        <v>3885764.4940488399</v>
      </c>
      <c r="AM21" s="196">
        <v>3924915.2389474399</v>
      </c>
    </row>
    <row r="22" spans="1:39" x14ac:dyDescent="0.25">
      <c r="A22" s="4" t="s">
        <v>59</v>
      </c>
      <c r="B22" s="30" t="s">
        <v>590</v>
      </c>
      <c r="C22" s="190" t="s">
        <v>95</v>
      </c>
      <c r="D22" s="196">
        <v>2554639.16749642</v>
      </c>
      <c r="E22" s="196">
        <v>2593789.91239502</v>
      </c>
      <c r="F22" s="196">
        <v>2632940.6572936201</v>
      </c>
      <c r="G22" s="196">
        <v>2672091.4021922201</v>
      </c>
      <c r="H22" s="196">
        <v>2711242.1470908201</v>
      </c>
      <c r="I22" s="196">
        <v>2750392.8919894202</v>
      </c>
      <c r="J22" s="196">
        <v>2789543.6368880202</v>
      </c>
      <c r="K22" s="196">
        <v>2828694.3817866198</v>
      </c>
      <c r="L22" s="196">
        <v>2867845.1266852198</v>
      </c>
      <c r="M22" s="196">
        <v>2906995.8715838301</v>
      </c>
      <c r="N22" s="196">
        <v>2946146.6164824301</v>
      </c>
      <c r="O22" s="196">
        <v>2985297.3613810302</v>
      </c>
      <c r="P22" s="196">
        <v>3024448.1062796302</v>
      </c>
      <c r="Q22" s="196">
        <v>3063598.8511782298</v>
      </c>
      <c r="R22" s="196">
        <v>3102749.5960768298</v>
      </c>
      <c r="S22" s="196">
        <v>3141900.3409754299</v>
      </c>
      <c r="T22" s="196">
        <v>3181051.0858740299</v>
      </c>
      <c r="U22" s="196">
        <v>3220201.8307726299</v>
      </c>
      <c r="V22" s="196">
        <v>3259352.57567123</v>
      </c>
      <c r="W22" s="196">
        <v>3298503.32056983</v>
      </c>
      <c r="X22" s="196">
        <v>3337654.0654684301</v>
      </c>
      <c r="Y22" s="196">
        <v>3376804.8103670301</v>
      </c>
      <c r="Z22" s="196">
        <v>3415955.5552656399</v>
      </c>
      <c r="AA22" s="196">
        <v>3455106.3001642399</v>
      </c>
      <c r="AB22" s="196">
        <v>3494257.04506284</v>
      </c>
      <c r="AC22" s="196">
        <v>3533407.78996144</v>
      </c>
      <c r="AD22" s="196">
        <v>3572558.5348600401</v>
      </c>
      <c r="AE22" s="196">
        <v>3611709.2797586401</v>
      </c>
      <c r="AF22" s="196">
        <v>3650860.0246572401</v>
      </c>
      <c r="AG22" s="196">
        <v>3690010.7695558402</v>
      </c>
      <c r="AH22" s="196">
        <v>3729161.5144544402</v>
      </c>
      <c r="AI22" s="196">
        <v>3768312.2593530398</v>
      </c>
      <c r="AJ22" s="196">
        <v>3807463.0042516398</v>
      </c>
      <c r="AK22" s="196">
        <v>3846613.7491502399</v>
      </c>
      <c r="AL22" s="196">
        <v>3885764.4940488399</v>
      </c>
      <c r="AM22" s="196">
        <v>3924915.2389474399</v>
      </c>
    </row>
    <row r="23" spans="1:39" x14ac:dyDescent="0.25">
      <c r="A23" s="4" t="s">
        <v>59</v>
      </c>
      <c r="B23" s="30" t="s">
        <v>590</v>
      </c>
      <c r="C23" s="190" t="s">
        <v>96</v>
      </c>
      <c r="D23" s="196">
        <v>2554639.16749642</v>
      </c>
      <c r="E23" s="196">
        <v>2593789.91239502</v>
      </c>
      <c r="F23" s="196">
        <v>2632940.6572936201</v>
      </c>
      <c r="G23" s="196">
        <v>2672091.4021922201</v>
      </c>
      <c r="H23" s="196">
        <v>2711242.1470908201</v>
      </c>
      <c r="I23" s="196">
        <v>2750392.8919894202</v>
      </c>
      <c r="J23" s="196">
        <v>2789543.6368880202</v>
      </c>
      <c r="K23" s="196">
        <v>2828694.3817866198</v>
      </c>
      <c r="L23" s="196">
        <v>2867845.1266852198</v>
      </c>
      <c r="M23" s="196">
        <v>2906995.8715838301</v>
      </c>
      <c r="N23" s="196">
        <v>2946146.6164824301</v>
      </c>
      <c r="O23" s="196">
        <v>2985297.3613810302</v>
      </c>
      <c r="P23" s="196">
        <v>3024448.1062796302</v>
      </c>
      <c r="Q23" s="196">
        <v>3063598.8511782298</v>
      </c>
      <c r="R23" s="196">
        <v>3102749.5960768298</v>
      </c>
      <c r="S23" s="196">
        <v>3141900.3409754299</v>
      </c>
      <c r="T23" s="196">
        <v>3181051.0858740299</v>
      </c>
      <c r="U23" s="196">
        <v>3220201.8307726299</v>
      </c>
      <c r="V23" s="196">
        <v>3259352.57567123</v>
      </c>
      <c r="W23" s="196">
        <v>3298503.32056983</v>
      </c>
      <c r="X23" s="196">
        <v>3337654.0654684301</v>
      </c>
      <c r="Y23" s="196">
        <v>3376804.8103670301</v>
      </c>
      <c r="Z23" s="196">
        <v>3415955.5552656399</v>
      </c>
      <c r="AA23" s="196">
        <v>3455106.3001642399</v>
      </c>
      <c r="AB23" s="196">
        <v>3494257.04506284</v>
      </c>
      <c r="AC23" s="196">
        <v>3533407.78996144</v>
      </c>
      <c r="AD23" s="196">
        <v>3572558.5348600401</v>
      </c>
      <c r="AE23" s="196">
        <v>3611709.2797586401</v>
      </c>
      <c r="AF23" s="196">
        <v>3650860.0246572401</v>
      </c>
      <c r="AG23" s="196">
        <v>3690010.7695558402</v>
      </c>
      <c r="AH23" s="196">
        <v>3729161.5144544402</v>
      </c>
      <c r="AI23" s="196">
        <v>3768312.2593530398</v>
      </c>
      <c r="AJ23" s="196">
        <v>3807463.0042516398</v>
      </c>
      <c r="AK23" s="196">
        <v>3846613.7491502399</v>
      </c>
      <c r="AL23" s="196">
        <v>3885764.4940488399</v>
      </c>
      <c r="AM23" s="196">
        <v>3924915.2389474399</v>
      </c>
    </row>
    <row r="24" spans="1:39" x14ac:dyDescent="0.25">
      <c r="A24" s="4" t="s">
        <v>61</v>
      </c>
      <c r="B24" s="30" t="s">
        <v>590</v>
      </c>
      <c r="C24" s="190" t="s">
        <v>97</v>
      </c>
      <c r="D24" s="196">
        <v>2554639.16749642</v>
      </c>
      <c r="E24" s="196">
        <v>2593789.91239502</v>
      </c>
      <c r="F24" s="196">
        <v>2632940.6572936201</v>
      </c>
      <c r="G24" s="196">
        <v>2672091.4021922201</v>
      </c>
      <c r="H24" s="196">
        <v>2711242.1470908201</v>
      </c>
      <c r="I24" s="196">
        <v>2750392.8919894202</v>
      </c>
      <c r="J24" s="196">
        <v>2789543.6368880202</v>
      </c>
      <c r="K24" s="196">
        <v>2828694.3817866198</v>
      </c>
      <c r="L24" s="196">
        <v>2867845.1266852198</v>
      </c>
      <c r="M24" s="196">
        <v>2906995.8715838301</v>
      </c>
      <c r="N24" s="196">
        <v>2946146.6164824301</v>
      </c>
      <c r="O24" s="196">
        <v>2985297.3613810302</v>
      </c>
      <c r="P24" s="196">
        <v>3024448.1062796302</v>
      </c>
      <c r="Q24" s="196">
        <v>3063598.8511782298</v>
      </c>
      <c r="R24" s="196">
        <v>3102749.5960768298</v>
      </c>
      <c r="S24" s="196">
        <v>3141900.3409754299</v>
      </c>
      <c r="T24" s="196">
        <v>3181051.0858740299</v>
      </c>
      <c r="U24" s="196">
        <v>3220201.8307726299</v>
      </c>
      <c r="V24" s="196">
        <v>3259352.57567123</v>
      </c>
      <c r="W24" s="196">
        <v>3298503.32056983</v>
      </c>
      <c r="X24" s="196">
        <v>3337654.0654684301</v>
      </c>
      <c r="Y24" s="196">
        <v>3376804.8103670301</v>
      </c>
      <c r="Z24" s="196">
        <v>3415955.5552656399</v>
      </c>
      <c r="AA24" s="196">
        <v>3455106.3001642399</v>
      </c>
      <c r="AB24" s="196">
        <v>3494257.04506284</v>
      </c>
      <c r="AC24" s="196">
        <v>3533407.78996144</v>
      </c>
      <c r="AD24" s="196">
        <v>3572558.5348600401</v>
      </c>
      <c r="AE24" s="196">
        <v>3611709.2797586401</v>
      </c>
      <c r="AF24" s="196">
        <v>3650860.0246572401</v>
      </c>
      <c r="AG24" s="196">
        <v>3690010.7695558402</v>
      </c>
      <c r="AH24" s="196">
        <v>3729161.5144544402</v>
      </c>
      <c r="AI24" s="196">
        <v>3768312.2593530398</v>
      </c>
      <c r="AJ24" s="196">
        <v>3807463.0042516398</v>
      </c>
      <c r="AK24" s="196">
        <v>3846613.7491502399</v>
      </c>
      <c r="AL24" s="196">
        <v>3885764.4940488399</v>
      </c>
      <c r="AM24" s="196">
        <v>3924915.2389474399</v>
      </c>
    </row>
    <row r="25" spans="1:39" x14ac:dyDescent="0.25">
      <c r="A25" s="4" t="s">
        <v>62</v>
      </c>
      <c r="B25" s="30" t="s">
        <v>590</v>
      </c>
      <c r="C25" s="190" t="s">
        <v>98</v>
      </c>
      <c r="D25" s="196">
        <v>2554639.16749642</v>
      </c>
      <c r="E25" s="196">
        <v>2593789.91239502</v>
      </c>
      <c r="F25" s="196">
        <v>2632940.6572936201</v>
      </c>
      <c r="G25" s="196">
        <v>2672091.4021922201</v>
      </c>
      <c r="H25" s="196">
        <v>2711242.1470908201</v>
      </c>
      <c r="I25" s="196">
        <v>2750392.8919894202</v>
      </c>
      <c r="J25" s="196">
        <v>2789543.6368880202</v>
      </c>
      <c r="K25" s="196">
        <v>2828694.3817866198</v>
      </c>
      <c r="L25" s="196">
        <v>2867845.1266852198</v>
      </c>
      <c r="M25" s="196">
        <v>2906995.8715838301</v>
      </c>
      <c r="N25" s="196">
        <v>2946146.6164824301</v>
      </c>
      <c r="O25" s="196">
        <v>2985297.3613810302</v>
      </c>
      <c r="P25" s="196">
        <v>3024448.1062796302</v>
      </c>
      <c r="Q25" s="196">
        <v>3063598.8511782298</v>
      </c>
      <c r="R25" s="196">
        <v>3102749.5960768298</v>
      </c>
      <c r="S25" s="196">
        <v>3141900.3409754299</v>
      </c>
      <c r="T25" s="196">
        <v>3181051.0858740299</v>
      </c>
      <c r="U25" s="196">
        <v>3220201.8307726299</v>
      </c>
      <c r="V25" s="196">
        <v>3259352.57567123</v>
      </c>
      <c r="W25" s="196">
        <v>3298503.32056983</v>
      </c>
      <c r="X25" s="196">
        <v>3337654.0654684301</v>
      </c>
      <c r="Y25" s="196">
        <v>3376804.8103670301</v>
      </c>
      <c r="Z25" s="196">
        <v>3415955.5552656399</v>
      </c>
      <c r="AA25" s="196">
        <v>3455106.3001642399</v>
      </c>
      <c r="AB25" s="196">
        <v>3494257.04506284</v>
      </c>
      <c r="AC25" s="196">
        <v>3533407.78996144</v>
      </c>
      <c r="AD25" s="196">
        <v>3572558.5348600401</v>
      </c>
      <c r="AE25" s="196">
        <v>3611709.2797586401</v>
      </c>
      <c r="AF25" s="196">
        <v>3650860.0246572401</v>
      </c>
      <c r="AG25" s="196">
        <v>3690010.7695558402</v>
      </c>
      <c r="AH25" s="196">
        <v>3729161.5144544402</v>
      </c>
      <c r="AI25" s="196">
        <v>3768312.2593530398</v>
      </c>
      <c r="AJ25" s="196">
        <v>3807463.0042516398</v>
      </c>
      <c r="AK25" s="196">
        <v>3846613.7491502399</v>
      </c>
      <c r="AL25" s="196">
        <v>3885764.4940488399</v>
      </c>
      <c r="AM25" s="196">
        <v>3924915.2389474399</v>
      </c>
    </row>
    <row r="26" spans="1:39" x14ac:dyDescent="0.25">
      <c r="A26" s="4" t="s">
        <v>64</v>
      </c>
      <c r="B26" s="30" t="s">
        <v>590</v>
      </c>
      <c r="C26" s="190" t="s">
        <v>99</v>
      </c>
      <c r="D26" s="196">
        <v>2554639.16749642</v>
      </c>
      <c r="E26" s="196">
        <v>2593789.91239502</v>
      </c>
      <c r="F26" s="196">
        <v>2632940.6572936201</v>
      </c>
      <c r="G26" s="196">
        <v>2672091.4021922201</v>
      </c>
      <c r="H26" s="196">
        <v>2711242.1470908201</v>
      </c>
      <c r="I26" s="196">
        <v>2750392.8919894202</v>
      </c>
      <c r="J26" s="196">
        <v>2789543.6368880202</v>
      </c>
      <c r="K26" s="196">
        <v>2828694.3817866198</v>
      </c>
      <c r="L26" s="196">
        <v>2867845.1266852198</v>
      </c>
      <c r="M26" s="196">
        <v>2906995.8715838301</v>
      </c>
      <c r="N26" s="196">
        <v>2946146.6164824301</v>
      </c>
      <c r="O26" s="196">
        <v>2985297.3613810302</v>
      </c>
      <c r="P26" s="196">
        <v>3024448.1062796302</v>
      </c>
      <c r="Q26" s="196">
        <v>3063598.8511782298</v>
      </c>
      <c r="R26" s="196">
        <v>3102749.5960768298</v>
      </c>
      <c r="S26" s="196">
        <v>3141900.3409754299</v>
      </c>
      <c r="T26" s="196">
        <v>3181051.0858740299</v>
      </c>
      <c r="U26" s="196">
        <v>3220201.8307726299</v>
      </c>
      <c r="V26" s="196">
        <v>3259352.57567123</v>
      </c>
      <c r="W26" s="196">
        <v>3298503.32056983</v>
      </c>
      <c r="X26" s="196">
        <v>3337654.0654684301</v>
      </c>
      <c r="Y26" s="196">
        <v>3376804.8103670301</v>
      </c>
      <c r="Z26" s="196">
        <v>3415955.5552656399</v>
      </c>
      <c r="AA26" s="196">
        <v>3455106.3001642399</v>
      </c>
      <c r="AB26" s="196">
        <v>3494257.04506284</v>
      </c>
      <c r="AC26" s="196">
        <v>3533407.78996144</v>
      </c>
      <c r="AD26" s="196">
        <v>3572558.5348600401</v>
      </c>
      <c r="AE26" s="196">
        <v>3611709.2797586401</v>
      </c>
      <c r="AF26" s="196">
        <v>3650860.0246572401</v>
      </c>
      <c r="AG26" s="196">
        <v>3690010.7695558402</v>
      </c>
      <c r="AH26" s="196">
        <v>3729161.5144544402</v>
      </c>
      <c r="AI26" s="196">
        <v>3768312.2593530398</v>
      </c>
      <c r="AJ26" s="196">
        <v>3807463.0042516398</v>
      </c>
      <c r="AK26" s="196">
        <v>3846613.7491502399</v>
      </c>
      <c r="AL26" s="196">
        <v>3885764.4940488399</v>
      </c>
      <c r="AM26" s="196">
        <v>3924915.2389474399</v>
      </c>
    </row>
    <row r="27" spans="1:39" x14ac:dyDescent="0.25">
      <c r="A27" s="4" t="s">
        <v>63</v>
      </c>
      <c r="B27" s="30" t="s">
        <v>590</v>
      </c>
      <c r="C27" s="190" t="s">
        <v>100</v>
      </c>
      <c r="D27" s="196">
        <v>2554639.16749642</v>
      </c>
      <c r="E27" s="196">
        <v>2593789.91239502</v>
      </c>
      <c r="F27" s="196">
        <v>2632940.6572936201</v>
      </c>
      <c r="G27" s="196">
        <v>2672091.4021922201</v>
      </c>
      <c r="H27" s="196">
        <v>2711242.1470908201</v>
      </c>
      <c r="I27" s="196">
        <v>2750392.8919894202</v>
      </c>
      <c r="J27" s="196">
        <v>2789543.6368880202</v>
      </c>
      <c r="K27" s="196">
        <v>2828694.3817866198</v>
      </c>
      <c r="L27" s="196">
        <v>2867845.1266852198</v>
      </c>
      <c r="M27" s="196">
        <v>2906995.8715838301</v>
      </c>
      <c r="N27" s="196">
        <v>2946146.6164824301</v>
      </c>
      <c r="O27" s="196">
        <v>2985297.3613810302</v>
      </c>
      <c r="P27" s="196">
        <v>3024448.1062796302</v>
      </c>
      <c r="Q27" s="196">
        <v>3063598.8511782298</v>
      </c>
      <c r="R27" s="196">
        <v>3102749.5960768298</v>
      </c>
      <c r="S27" s="196">
        <v>3141900.3409754299</v>
      </c>
      <c r="T27" s="196">
        <v>3181051.0858740299</v>
      </c>
      <c r="U27" s="196">
        <v>3220201.8307726299</v>
      </c>
      <c r="V27" s="196">
        <v>3259352.57567123</v>
      </c>
      <c r="W27" s="196">
        <v>3298503.32056983</v>
      </c>
      <c r="X27" s="196">
        <v>3337654.0654684301</v>
      </c>
      <c r="Y27" s="196">
        <v>3376804.8103670301</v>
      </c>
      <c r="Z27" s="196">
        <v>3415955.5552656399</v>
      </c>
      <c r="AA27" s="196">
        <v>3455106.3001642399</v>
      </c>
      <c r="AB27" s="196">
        <v>3494257.04506284</v>
      </c>
      <c r="AC27" s="196">
        <v>3533407.78996144</v>
      </c>
      <c r="AD27" s="196">
        <v>3572558.5348600401</v>
      </c>
      <c r="AE27" s="196">
        <v>3611709.2797586401</v>
      </c>
      <c r="AF27" s="196">
        <v>3650860.0246572401</v>
      </c>
      <c r="AG27" s="196">
        <v>3690010.7695558402</v>
      </c>
      <c r="AH27" s="196">
        <v>3729161.5144544402</v>
      </c>
      <c r="AI27" s="196">
        <v>3768312.2593530398</v>
      </c>
      <c r="AJ27" s="196">
        <v>3807463.0042516398</v>
      </c>
      <c r="AK27" s="196">
        <v>3846613.7491502399</v>
      </c>
      <c r="AL27" s="196">
        <v>3885764.4940488399</v>
      </c>
      <c r="AM27" s="196">
        <v>3924915.2389474399</v>
      </c>
    </row>
    <row r="28" spans="1:39" x14ac:dyDescent="0.25">
      <c r="A28" s="4" t="s">
        <v>64</v>
      </c>
      <c r="B28" s="30" t="s">
        <v>590</v>
      </c>
      <c r="C28" s="190" t="s">
        <v>101</v>
      </c>
      <c r="D28" s="196">
        <v>2554639.16749642</v>
      </c>
      <c r="E28" s="196">
        <v>2593789.91239502</v>
      </c>
      <c r="F28" s="196">
        <v>2632940.6572936201</v>
      </c>
      <c r="G28" s="196">
        <v>2672091.4021922201</v>
      </c>
      <c r="H28" s="196">
        <v>2711242.1470908201</v>
      </c>
      <c r="I28" s="196">
        <v>2750392.8919894202</v>
      </c>
      <c r="J28" s="196">
        <v>2789543.6368880202</v>
      </c>
      <c r="K28" s="196">
        <v>2828694.3817866198</v>
      </c>
      <c r="L28" s="196">
        <v>2867845.1266852198</v>
      </c>
      <c r="M28" s="196">
        <v>2906995.8715838301</v>
      </c>
      <c r="N28" s="196">
        <v>2946146.6164824301</v>
      </c>
      <c r="O28" s="196">
        <v>2985297.3613810302</v>
      </c>
      <c r="P28" s="196">
        <v>3024448.1062796302</v>
      </c>
      <c r="Q28" s="196">
        <v>3063598.8511782298</v>
      </c>
      <c r="R28" s="196">
        <v>3102749.5960768298</v>
      </c>
      <c r="S28" s="196">
        <v>3141900.3409754299</v>
      </c>
      <c r="T28" s="196">
        <v>3181051.0858740299</v>
      </c>
      <c r="U28" s="196">
        <v>3220201.8307726299</v>
      </c>
      <c r="V28" s="196">
        <v>3259352.57567123</v>
      </c>
      <c r="W28" s="196">
        <v>3298503.32056983</v>
      </c>
      <c r="X28" s="196">
        <v>3337654.0654684301</v>
      </c>
      <c r="Y28" s="196">
        <v>3376804.8103670301</v>
      </c>
      <c r="Z28" s="196">
        <v>3415955.5552656399</v>
      </c>
      <c r="AA28" s="196">
        <v>3455106.3001642399</v>
      </c>
      <c r="AB28" s="196">
        <v>3494257.04506284</v>
      </c>
      <c r="AC28" s="196">
        <v>3533407.78996144</v>
      </c>
      <c r="AD28" s="196">
        <v>3572558.5348600401</v>
      </c>
      <c r="AE28" s="196">
        <v>3611709.2797586401</v>
      </c>
      <c r="AF28" s="196">
        <v>3650860.0246572401</v>
      </c>
      <c r="AG28" s="196">
        <v>3690010.7695558402</v>
      </c>
      <c r="AH28" s="196">
        <v>3729161.5144544402</v>
      </c>
      <c r="AI28" s="196">
        <v>3768312.2593530398</v>
      </c>
      <c r="AJ28" s="196">
        <v>3807463.0042516398</v>
      </c>
      <c r="AK28" s="196">
        <v>3846613.7491502399</v>
      </c>
      <c r="AL28" s="196">
        <v>3885764.4940488399</v>
      </c>
      <c r="AM28" s="196">
        <v>3924915.2389474399</v>
      </c>
    </row>
    <row r="29" spans="1:39" x14ac:dyDescent="0.25">
      <c r="A29" s="4" t="s">
        <v>66</v>
      </c>
      <c r="B29" s="30" t="s">
        <v>590</v>
      </c>
      <c r="C29" s="190" t="s">
        <v>102</v>
      </c>
      <c r="D29" s="196">
        <v>2554639.16749642</v>
      </c>
      <c r="E29" s="196">
        <v>2593789.91239502</v>
      </c>
      <c r="F29" s="196">
        <v>2632940.6572936201</v>
      </c>
      <c r="G29" s="196">
        <v>2672091.4021922201</v>
      </c>
      <c r="H29" s="196">
        <v>2711242.1470908201</v>
      </c>
      <c r="I29" s="196">
        <v>2750392.8919894202</v>
      </c>
      <c r="J29" s="196">
        <v>2789543.6368880202</v>
      </c>
      <c r="K29" s="196">
        <v>2828694.3817866198</v>
      </c>
      <c r="L29" s="196">
        <v>2867845.1266852198</v>
      </c>
      <c r="M29" s="196">
        <v>2906995.8715838301</v>
      </c>
      <c r="N29" s="196">
        <v>2946146.6164824301</v>
      </c>
      <c r="O29" s="196">
        <v>2985297.3613810302</v>
      </c>
      <c r="P29" s="196">
        <v>3024448.1062796302</v>
      </c>
      <c r="Q29" s="196">
        <v>3063598.8511782298</v>
      </c>
      <c r="R29" s="196">
        <v>3102749.5960768298</v>
      </c>
      <c r="S29" s="196">
        <v>3141900.3409754299</v>
      </c>
      <c r="T29" s="196">
        <v>3181051.0858740299</v>
      </c>
      <c r="U29" s="196">
        <v>3220201.8307726299</v>
      </c>
      <c r="V29" s="196">
        <v>3259352.57567123</v>
      </c>
      <c r="W29" s="196">
        <v>3298503.32056983</v>
      </c>
      <c r="X29" s="196">
        <v>3337654.0654684301</v>
      </c>
      <c r="Y29" s="196">
        <v>3376804.8103670301</v>
      </c>
      <c r="Z29" s="196">
        <v>3415955.5552656399</v>
      </c>
      <c r="AA29" s="196">
        <v>3455106.3001642399</v>
      </c>
      <c r="AB29" s="196">
        <v>3494257.04506284</v>
      </c>
      <c r="AC29" s="196">
        <v>3533407.78996144</v>
      </c>
      <c r="AD29" s="196">
        <v>3572558.5348600401</v>
      </c>
      <c r="AE29" s="196">
        <v>3611709.2797586401</v>
      </c>
      <c r="AF29" s="196">
        <v>3650860.0246572401</v>
      </c>
      <c r="AG29" s="196">
        <v>3690010.7695558402</v>
      </c>
      <c r="AH29" s="196">
        <v>3729161.5144544402</v>
      </c>
      <c r="AI29" s="196">
        <v>3768312.2593530398</v>
      </c>
      <c r="AJ29" s="196">
        <v>3807463.0042516398</v>
      </c>
      <c r="AK29" s="196">
        <v>3846613.7491502399</v>
      </c>
      <c r="AL29" s="196">
        <v>3885764.4940488399</v>
      </c>
      <c r="AM29" s="196">
        <v>3924915.2389474399</v>
      </c>
    </row>
    <row r="30" spans="1:39" x14ac:dyDescent="0.25">
      <c r="A30" s="4" t="s">
        <v>66</v>
      </c>
      <c r="B30" s="30" t="s">
        <v>590</v>
      </c>
      <c r="C30" s="190" t="s">
        <v>103</v>
      </c>
      <c r="D30" s="196">
        <v>2554639.16749642</v>
      </c>
      <c r="E30" s="196">
        <v>2593789.91239502</v>
      </c>
      <c r="F30" s="196">
        <v>2632940.6572936201</v>
      </c>
      <c r="G30" s="196">
        <v>2672091.4021922201</v>
      </c>
      <c r="H30" s="196">
        <v>2711242.1470908201</v>
      </c>
      <c r="I30" s="196">
        <v>2750392.8919894202</v>
      </c>
      <c r="J30" s="196">
        <v>2789543.6368880202</v>
      </c>
      <c r="K30" s="196">
        <v>2828694.3817866198</v>
      </c>
      <c r="L30" s="196">
        <v>2867845.1266852198</v>
      </c>
      <c r="M30" s="196">
        <v>2906995.8715838301</v>
      </c>
      <c r="N30" s="196">
        <v>2946146.6164824301</v>
      </c>
      <c r="O30" s="196">
        <v>2985297.3613810302</v>
      </c>
      <c r="P30" s="196">
        <v>3024448.1062796302</v>
      </c>
      <c r="Q30" s="196">
        <v>3063598.8511782298</v>
      </c>
      <c r="R30" s="196">
        <v>3102749.5960768298</v>
      </c>
      <c r="S30" s="196">
        <v>3141900.3409754299</v>
      </c>
      <c r="T30" s="196">
        <v>3181051.0858740299</v>
      </c>
      <c r="U30" s="196">
        <v>3220201.8307726299</v>
      </c>
      <c r="V30" s="196">
        <v>3259352.57567123</v>
      </c>
      <c r="W30" s="196">
        <v>3298503.32056983</v>
      </c>
      <c r="X30" s="196">
        <v>3337654.0654684301</v>
      </c>
      <c r="Y30" s="196">
        <v>3376804.8103670301</v>
      </c>
      <c r="Z30" s="196">
        <v>3415955.5552656399</v>
      </c>
      <c r="AA30" s="196">
        <v>3455106.3001642399</v>
      </c>
      <c r="AB30" s="196">
        <v>3494257.04506284</v>
      </c>
      <c r="AC30" s="196">
        <v>3533407.78996144</v>
      </c>
      <c r="AD30" s="196">
        <v>3572558.5348600401</v>
      </c>
      <c r="AE30" s="196">
        <v>3611709.2797586401</v>
      </c>
      <c r="AF30" s="196">
        <v>3650860.0246572401</v>
      </c>
      <c r="AG30" s="196">
        <v>3690010.7695558402</v>
      </c>
      <c r="AH30" s="196">
        <v>3729161.5144544402</v>
      </c>
      <c r="AI30" s="196">
        <v>3768312.2593530398</v>
      </c>
      <c r="AJ30" s="196">
        <v>3807463.0042516398</v>
      </c>
      <c r="AK30" s="196">
        <v>3846613.7491502399</v>
      </c>
      <c r="AL30" s="196">
        <v>3885764.4940488399</v>
      </c>
      <c r="AM30" s="196">
        <v>3924915.2389474399</v>
      </c>
    </row>
    <row r="31" spans="1:39" x14ac:dyDescent="0.25">
      <c r="A31" s="4" t="s">
        <v>70</v>
      </c>
      <c r="B31" s="30" t="s">
        <v>590</v>
      </c>
      <c r="C31" s="190" t="s">
        <v>104</v>
      </c>
      <c r="D31" s="196">
        <v>2554639.16749642</v>
      </c>
      <c r="E31" s="196">
        <v>2593789.91239502</v>
      </c>
      <c r="F31" s="196">
        <v>2632940.6572936201</v>
      </c>
      <c r="G31" s="196">
        <v>2672091.4021922201</v>
      </c>
      <c r="H31" s="196">
        <v>2711242.1470908201</v>
      </c>
      <c r="I31" s="196">
        <v>2750392.8919894202</v>
      </c>
      <c r="J31" s="196">
        <v>2789543.6368880202</v>
      </c>
      <c r="K31" s="196">
        <v>2828694.3817866198</v>
      </c>
      <c r="L31" s="196">
        <v>2867845.1266852198</v>
      </c>
      <c r="M31" s="196">
        <v>2906995.8715838301</v>
      </c>
      <c r="N31" s="196">
        <v>2946146.6164824301</v>
      </c>
      <c r="O31" s="196">
        <v>2985297.3613810302</v>
      </c>
      <c r="P31" s="196">
        <v>3024448.1062796302</v>
      </c>
      <c r="Q31" s="196">
        <v>3063598.8511782298</v>
      </c>
      <c r="R31" s="196">
        <v>3102749.5960768298</v>
      </c>
      <c r="S31" s="196">
        <v>3141900.3409754299</v>
      </c>
      <c r="T31" s="196">
        <v>3181051.0858740299</v>
      </c>
      <c r="U31" s="196">
        <v>3220201.8307726299</v>
      </c>
      <c r="V31" s="196">
        <v>3259352.57567123</v>
      </c>
      <c r="W31" s="196">
        <v>3298503.32056983</v>
      </c>
      <c r="X31" s="196">
        <v>3337654.0654684301</v>
      </c>
      <c r="Y31" s="196">
        <v>3376804.8103670301</v>
      </c>
      <c r="Z31" s="196">
        <v>3415955.5552656399</v>
      </c>
      <c r="AA31" s="196">
        <v>3455106.3001642399</v>
      </c>
      <c r="AB31" s="196">
        <v>3494257.04506284</v>
      </c>
      <c r="AC31" s="196">
        <v>3533407.78996144</v>
      </c>
      <c r="AD31" s="196">
        <v>3572558.5348600401</v>
      </c>
      <c r="AE31" s="196">
        <v>3611709.2797586401</v>
      </c>
      <c r="AF31" s="196">
        <v>3650860.0246572401</v>
      </c>
      <c r="AG31" s="196">
        <v>3690010.7695558402</v>
      </c>
      <c r="AH31" s="196">
        <v>3729161.5144544402</v>
      </c>
      <c r="AI31" s="196">
        <v>3768312.2593530398</v>
      </c>
      <c r="AJ31" s="196">
        <v>3807463.0042516398</v>
      </c>
      <c r="AK31" s="196">
        <v>3846613.7491502399</v>
      </c>
      <c r="AL31" s="196">
        <v>3885764.4940488399</v>
      </c>
      <c r="AM31" s="196">
        <v>3924915.2389474399</v>
      </c>
    </row>
    <row r="32" spans="1:39" x14ac:dyDescent="0.25">
      <c r="A32" s="4" t="s">
        <v>69</v>
      </c>
      <c r="B32" s="30" t="s">
        <v>590</v>
      </c>
      <c r="C32" s="190" t="s">
        <v>105</v>
      </c>
      <c r="D32" s="196">
        <v>2554639.16749642</v>
      </c>
      <c r="E32" s="196">
        <v>2593789.91239502</v>
      </c>
      <c r="F32" s="196">
        <v>2632940.6572936201</v>
      </c>
      <c r="G32" s="196">
        <v>2672091.4021922201</v>
      </c>
      <c r="H32" s="196">
        <v>2711242.1470908201</v>
      </c>
      <c r="I32" s="196">
        <v>2750392.8919894202</v>
      </c>
      <c r="J32" s="196">
        <v>2789543.6368880202</v>
      </c>
      <c r="K32" s="196">
        <v>2828694.3817866198</v>
      </c>
      <c r="L32" s="196">
        <v>2867845.1266852198</v>
      </c>
      <c r="M32" s="196">
        <v>2906995.8715838301</v>
      </c>
      <c r="N32" s="196">
        <v>2946146.6164824301</v>
      </c>
      <c r="O32" s="196">
        <v>2985297.3613810302</v>
      </c>
      <c r="P32" s="196">
        <v>3024448.1062796302</v>
      </c>
      <c r="Q32" s="196">
        <v>3063598.8511782298</v>
      </c>
      <c r="R32" s="196">
        <v>3102749.5960768298</v>
      </c>
      <c r="S32" s="196">
        <v>3141900.3409754299</v>
      </c>
      <c r="T32" s="196">
        <v>3181051.0858740299</v>
      </c>
      <c r="U32" s="196">
        <v>3220201.8307726299</v>
      </c>
      <c r="V32" s="196">
        <v>3259352.57567123</v>
      </c>
      <c r="W32" s="196">
        <v>3298503.32056983</v>
      </c>
      <c r="X32" s="196">
        <v>3337654.0654684301</v>
      </c>
      <c r="Y32" s="196">
        <v>3376804.8103670301</v>
      </c>
      <c r="Z32" s="196">
        <v>3415955.5552656399</v>
      </c>
      <c r="AA32" s="196">
        <v>3455106.3001642399</v>
      </c>
      <c r="AB32" s="196">
        <v>3494257.04506284</v>
      </c>
      <c r="AC32" s="196">
        <v>3533407.78996144</v>
      </c>
      <c r="AD32" s="196">
        <v>3572558.5348600401</v>
      </c>
      <c r="AE32" s="196">
        <v>3611709.2797586401</v>
      </c>
      <c r="AF32" s="196">
        <v>3650860.0246572401</v>
      </c>
      <c r="AG32" s="196">
        <v>3690010.7695558402</v>
      </c>
      <c r="AH32" s="196">
        <v>3729161.5144544402</v>
      </c>
      <c r="AI32" s="196">
        <v>3768312.2593530398</v>
      </c>
      <c r="AJ32" s="196">
        <v>3807463.0042516398</v>
      </c>
      <c r="AK32" s="196">
        <v>3846613.7491502399</v>
      </c>
      <c r="AL32" s="196">
        <v>3885764.4940488399</v>
      </c>
      <c r="AM32" s="196">
        <v>3924915.2389474399</v>
      </c>
    </row>
    <row r="33" spans="1:39" x14ac:dyDescent="0.25">
      <c r="A33" s="4" t="s">
        <v>69</v>
      </c>
      <c r="B33" s="30" t="s">
        <v>590</v>
      </c>
      <c r="C33" s="190" t="s">
        <v>106</v>
      </c>
      <c r="D33" s="196">
        <v>2554639.16749642</v>
      </c>
      <c r="E33" s="196">
        <v>2593789.91239502</v>
      </c>
      <c r="F33" s="196">
        <v>2632940.6572936201</v>
      </c>
      <c r="G33" s="196">
        <v>2672091.4021922201</v>
      </c>
      <c r="H33" s="196">
        <v>2711242.1470908201</v>
      </c>
      <c r="I33" s="196">
        <v>2750392.8919894202</v>
      </c>
      <c r="J33" s="196">
        <v>2789543.6368880202</v>
      </c>
      <c r="K33" s="196">
        <v>2828694.3817866198</v>
      </c>
      <c r="L33" s="196">
        <v>2867845.1266852198</v>
      </c>
      <c r="M33" s="196">
        <v>2906995.8715838301</v>
      </c>
      <c r="N33" s="196">
        <v>2946146.6164824301</v>
      </c>
      <c r="O33" s="196">
        <v>2985297.3613810302</v>
      </c>
      <c r="P33" s="196">
        <v>3024448.1062796302</v>
      </c>
      <c r="Q33" s="196">
        <v>3063598.8511782298</v>
      </c>
      <c r="R33" s="196">
        <v>3102749.5960768298</v>
      </c>
      <c r="S33" s="196">
        <v>3141900.3409754299</v>
      </c>
      <c r="T33" s="196">
        <v>3181051.0858740299</v>
      </c>
      <c r="U33" s="196">
        <v>3220201.8307726299</v>
      </c>
      <c r="V33" s="196">
        <v>3259352.57567123</v>
      </c>
      <c r="W33" s="196">
        <v>3298503.32056983</v>
      </c>
      <c r="X33" s="196">
        <v>3337654.0654684301</v>
      </c>
      <c r="Y33" s="196">
        <v>3376804.8103670301</v>
      </c>
      <c r="Z33" s="196">
        <v>3415955.5552656399</v>
      </c>
      <c r="AA33" s="196">
        <v>3455106.3001642399</v>
      </c>
      <c r="AB33" s="196">
        <v>3494257.04506284</v>
      </c>
      <c r="AC33" s="196">
        <v>3533407.78996144</v>
      </c>
      <c r="AD33" s="196">
        <v>3572558.5348600401</v>
      </c>
      <c r="AE33" s="196">
        <v>3611709.2797586401</v>
      </c>
      <c r="AF33" s="196">
        <v>3650860.0246572401</v>
      </c>
      <c r="AG33" s="196">
        <v>3690010.7695558402</v>
      </c>
      <c r="AH33" s="196">
        <v>3729161.5144544402</v>
      </c>
      <c r="AI33" s="196">
        <v>3768312.2593530398</v>
      </c>
      <c r="AJ33" s="196">
        <v>3807463.0042516398</v>
      </c>
      <c r="AK33" s="196">
        <v>3846613.7491502399</v>
      </c>
      <c r="AL33" s="196">
        <v>3885764.4940488399</v>
      </c>
      <c r="AM33" s="196">
        <v>3924915.2389474399</v>
      </c>
    </row>
    <row r="34" spans="1:39" x14ac:dyDescent="0.25">
      <c r="A34" s="4" t="s">
        <v>69</v>
      </c>
      <c r="B34" s="30" t="s">
        <v>590</v>
      </c>
      <c r="C34" s="190" t="s">
        <v>107</v>
      </c>
      <c r="D34" s="196">
        <v>2554639.16749642</v>
      </c>
      <c r="E34" s="196">
        <v>2593789.91239502</v>
      </c>
      <c r="F34" s="196">
        <v>2632940.6572936201</v>
      </c>
      <c r="G34" s="196">
        <v>2672091.4021922201</v>
      </c>
      <c r="H34" s="196">
        <v>2711242.1470908201</v>
      </c>
      <c r="I34" s="196">
        <v>2750392.8919894202</v>
      </c>
      <c r="J34" s="196">
        <v>2789543.6368880202</v>
      </c>
      <c r="K34" s="196">
        <v>2828694.3817866198</v>
      </c>
      <c r="L34" s="196">
        <v>2867845.1266852198</v>
      </c>
      <c r="M34" s="196">
        <v>2906995.8715838301</v>
      </c>
      <c r="N34" s="196">
        <v>2946146.6164824301</v>
      </c>
      <c r="O34" s="196">
        <v>2985297.3613810302</v>
      </c>
      <c r="P34" s="196">
        <v>3024448.1062796302</v>
      </c>
      <c r="Q34" s="196">
        <v>3063598.8511782298</v>
      </c>
      <c r="R34" s="196">
        <v>3102749.5960768298</v>
      </c>
      <c r="S34" s="196">
        <v>3141900.3409754299</v>
      </c>
      <c r="T34" s="196">
        <v>3181051.0858740299</v>
      </c>
      <c r="U34" s="196">
        <v>3220201.8307726299</v>
      </c>
      <c r="V34" s="196">
        <v>3259352.57567123</v>
      </c>
      <c r="W34" s="196">
        <v>3298503.32056983</v>
      </c>
      <c r="X34" s="196">
        <v>3337654.0654684301</v>
      </c>
      <c r="Y34" s="196">
        <v>3376804.8103670301</v>
      </c>
      <c r="Z34" s="196">
        <v>3415955.5552656399</v>
      </c>
      <c r="AA34" s="196">
        <v>3455106.3001642399</v>
      </c>
      <c r="AB34" s="196">
        <v>3494257.04506284</v>
      </c>
      <c r="AC34" s="196">
        <v>3533407.78996144</v>
      </c>
      <c r="AD34" s="196">
        <v>3572558.5348600401</v>
      </c>
      <c r="AE34" s="196">
        <v>3611709.2797586401</v>
      </c>
      <c r="AF34" s="196">
        <v>3650860.0246572401</v>
      </c>
      <c r="AG34" s="196">
        <v>3690010.7695558402</v>
      </c>
      <c r="AH34" s="196">
        <v>3729161.5144544402</v>
      </c>
      <c r="AI34" s="196">
        <v>3768312.2593530398</v>
      </c>
      <c r="AJ34" s="196">
        <v>3807463.0042516398</v>
      </c>
      <c r="AK34" s="196">
        <v>3846613.7491502399</v>
      </c>
      <c r="AL34" s="196">
        <v>3885764.4940488399</v>
      </c>
      <c r="AM34" s="196">
        <v>3924915.2389474399</v>
      </c>
    </row>
    <row r="35" spans="1:39" x14ac:dyDescent="0.25">
      <c r="A35" s="4" t="s">
        <v>71</v>
      </c>
      <c r="B35" s="30" t="s">
        <v>590</v>
      </c>
      <c r="C35" s="190" t="s">
        <v>108</v>
      </c>
      <c r="D35" s="196">
        <v>2554639.16749642</v>
      </c>
      <c r="E35" s="196">
        <v>2593789.91239502</v>
      </c>
      <c r="F35" s="196">
        <v>2632940.6572936201</v>
      </c>
      <c r="G35" s="196">
        <v>2672091.4021922201</v>
      </c>
      <c r="H35" s="196">
        <v>2711242.1470908201</v>
      </c>
      <c r="I35" s="196">
        <v>2750392.8919894202</v>
      </c>
      <c r="J35" s="196">
        <v>2789543.6368880202</v>
      </c>
      <c r="K35" s="196">
        <v>2828694.3817866198</v>
      </c>
      <c r="L35" s="196">
        <v>2867845.1266852198</v>
      </c>
      <c r="M35" s="196">
        <v>2906995.8715838301</v>
      </c>
      <c r="N35" s="196">
        <v>2946146.6164824301</v>
      </c>
      <c r="O35" s="196">
        <v>2985297.3613810302</v>
      </c>
      <c r="P35" s="196">
        <v>3024448.1062796302</v>
      </c>
      <c r="Q35" s="196">
        <v>3063598.8511782298</v>
      </c>
      <c r="R35" s="196">
        <v>3102749.5960768298</v>
      </c>
      <c r="S35" s="196">
        <v>3141900.3409754299</v>
      </c>
      <c r="T35" s="196">
        <v>3181051.0858740299</v>
      </c>
      <c r="U35" s="196">
        <v>3220201.8307726299</v>
      </c>
      <c r="V35" s="196">
        <v>3259352.57567123</v>
      </c>
      <c r="W35" s="196">
        <v>3298503.32056983</v>
      </c>
      <c r="X35" s="196">
        <v>3337654.0654684301</v>
      </c>
      <c r="Y35" s="196">
        <v>3376804.8103670301</v>
      </c>
      <c r="Z35" s="196">
        <v>3415955.5552656399</v>
      </c>
      <c r="AA35" s="196">
        <v>3455106.3001642399</v>
      </c>
      <c r="AB35" s="196">
        <v>3494257.04506284</v>
      </c>
      <c r="AC35" s="196">
        <v>3533407.78996144</v>
      </c>
      <c r="AD35" s="196">
        <v>3572558.5348600401</v>
      </c>
      <c r="AE35" s="196">
        <v>3611709.2797586401</v>
      </c>
      <c r="AF35" s="196">
        <v>3650860.0246572401</v>
      </c>
      <c r="AG35" s="196">
        <v>3690010.7695558402</v>
      </c>
      <c r="AH35" s="196">
        <v>3729161.5144544402</v>
      </c>
      <c r="AI35" s="196">
        <v>3768312.2593530398</v>
      </c>
      <c r="AJ35" s="196">
        <v>3807463.0042516398</v>
      </c>
      <c r="AK35" s="196">
        <v>3846613.7491502399</v>
      </c>
      <c r="AL35" s="196">
        <v>3885764.4940488399</v>
      </c>
      <c r="AM35" s="196">
        <v>3924915.2389474399</v>
      </c>
    </row>
    <row r="36" spans="1:39" x14ac:dyDescent="0.25">
      <c r="A36" s="4" t="s">
        <v>73</v>
      </c>
      <c r="B36" s="30" t="s">
        <v>590</v>
      </c>
      <c r="C36" s="190" t="s">
        <v>109</v>
      </c>
      <c r="D36" s="196">
        <v>2554639.16749642</v>
      </c>
      <c r="E36" s="196">
        <v>2593789.91239502</v>
      </c>
      <c r="F36" s="196">
        <v>2632940.6572936201</v>
      </c>
      <c r="G36" s="196">
        <v>2672091.4021922201</v>
      </c>
      <c r="H36" s="196">
        <v>2711242.1470908201</v>
      </c>
      <c r="I36" s="196">
        <v>2750392.8919894202</v>
      </c>
      <c r="J36" s="196">
        <v>2789543.6368880202</v>
      </c>
      <c r="K36" s="196">
        <v>2828694.3817866198</v>
      </c>
      <c r="L36" s="196">
        <v>2867845.1266852198</v>
      </c>
      <c r="M36" s="196">
        <v>2906995.8715838301</v>
      </c>
      <c r="N36" s="196">
        <v>2946146.6164824301</v>
      </c>
      <c r="O36" s="196">
        <v>2985297.3613810302</v>
      </c>
      <c r="P36" s="196">
        <v>3024448.1062796302</v>
      </c>
      <c r="Q36" s="196">
        <v>3063598.8511782298</v>
      </c>
      <c r="R36" s="196">
        <v>3102749.5960768298</v>
      </c>
      <c r="S36" s="196">
        <v>3141900.3409754299</v>
      </c>
      <c r="T36" s="196">
        <v>3181051.0858740299</v>
      </c>
      <c r="U36" s="196">
        <v>3220201.8307726299</v>
      </c>
      <c r="V36" s="196">
        <v>3259352.57567123</v>
      </c>
      <c r="W36" s="196">
        <v>3298503.32056983</v>
      </c>
      <c r="X36" s="196">
        <v>3337654.0654684301</v>
      </c>
      <c r="Y36" s="196">
        <v>3376804.8103670301</v>
      </c>
      <c r="Z36" s="196">
        <v>3415955.5552656399</v>
      </c>
      <c r="AA36" s="196">
        <v>3455106.3001642399</v>
      </c>
      <c r="AB36" s="196">
        <v>3494257.04506284</v>
      </c>
      <c r="AC36" s="196">
        <v>3533407.78996144</v>
      </c>
      <c r="AD36" s="196">
        <v>3572558.5348600401</v>
      </c>
      <c r="AE36" s="196">
        <v>3611709.2797586401</v>
      </c>
      <c r="AF36" s="196">
        <v>3650860.0246572401</v>
      </c>
      <c r="AG36" s="196">
        <v>3690010.7695558402</v>
      </c>
      <c r="AH36" s="196">
        <v>3729161.5144544402</v>
      </c>
      <c r="AI36" s="196">
        <v>3768312.2593530398</v>
      </c>
      <c r="AJ36" s="196">
        <v>3807463.0042516398</v>
      </c>
      <c r="AK36" s="196">
        <v>3846613.7491502399</v>
      </c>
      <c r="AL36" s="196">
        <v>3885764.4940488399</v>
      </c>
      <c r="AM36" s="196">
        <v>3924915.2389474399</v>
      </c>
    </row>
    <row r="37" spans="1:39" x14ac:dyDescent="0.25">
      <c r="A37" s="201" t="s">
        <v>1446</v>
      </c>
      <c r="B37" s="30" t="s">
        <v>590</v>
      </c>
      <c r="C37" s="190" t="s">
        <v>110</v>
      </c>
      <c r="D37" s="196">
        <v>5109278.33499284</v>
      </c>
      <c r="E37" s="196">
        <v>5187579.82479004</v>
      </c>
      <c r="F37" s="196">
        <v>5265881.3145872401</v>
      </c>
      <c r="G37" s="196">
        <v>5344182.8043844504</v>
      </c>
      <c r="H37" s="196">
        <v>5422484.2941816496</v>
      </c>
      <c r="I37" s="196">
        <v>5500785.7839788496</v>
      </c>
      <c r="J37" s="196">
        <v>5579087.2737760497</v>
      </c>
      <c r="K37" s="196">
        <v>5657388.7635732498</v>
      </c>
      <c r="L37" s="196">
        <v>5735690.2533704499</v>
      </c>
      <c r="M37" s="196">
        <v>5813991.7431676602</v>
      </c>
      <c r="N37" s="196">
        <v>5892293.2329648603</v>
      </c>
      <c r="O37" s="196">
        <v>5970594.7227620604</v>
      </c>
      <c r="P37" s="196">
        <v>6048896.2125592604</v>
      </c>
      <c r="Q37" s="196">
        <v>6127197.7023564596</v>
      </c>
      <c r="R37" s="196">
        <v>6205499.1921536596</v>
      </c>
      <c r="S37" s="196">
        <v>6283800.6819508597</v>
      </c>
      <c r="T37" s="196">
        <v>6362102.17174807</v>
      </c>
      <c r="U37" s="196">
        <v>6440403.6615452701</v>
      </c>
      <c r="V37" s="196">
        <v>6518705.1513424702</v>
      </c>
      <c r="W37" s="196">
        <v>6597006.6411396703</v>
      </c>
      <c r="X37" s="196">
        <v>6675308.1309368704</v>
      </c>
      <c r="Y37" s="196">
        <v>6753609.6207340704</v>
      </c>
      <c r="Z37" s="196">
        <v>6831911.1105312798</v>
      </c>
      <c r="AA37" s="196">
        <v>6910212.6003284799</v>
      </c>
      <c r="AB37" s="196">
        <v>6988514.09012568</v>
      </c>
      <c r="AC37" s="196">
        <v>7066815.57992288</v>
      </c>
      <c r="AD37" s="196">
        <v>7145117.0697200801</v>
      </c>
      <c r="AE37" s="196">
        <v>7223418.5595172802</v>
      </c>
      <c r="AF37" s="196">
        <v>7301720.0493144803</v>
      </c>
      <c r="AG37" s="196">
        <v>7380021.5391116804</v>
      </c>
      <c r="AH37" s="196">
        <v>7458323.0289088897</v>
      </c>
      <c r="AI37" s="196">
        <v>7536624.5187060898</v>
      </c>
      <c r="AJ37" s="196">
        <v>7614926.0085032899</v>
      </c>
      <c r="AK37" s="196">
        <v>7693227.49830049</v>
      </c>
      <c r="AL37" s="196">
        <v>7771528.98809769</v>
      </c>
      <c r="AM37" s="196">
        <v>7849830.4778948901</v>
      </c>
    </row>
    <row r="38" spans="1:39" x14ac:dyDescent="0.25">
      <c r="A38" s="4" t="s">
        <v>59</v>
      </c>
      <c r="B38" s="30" t="s">
        <v>590</v>
      </c>
      <c r="C38" s="190" t="s">
        <v>111</v>
      </c>
      <c r="D38" s="196">
        <v>2554639.16749642</v>
      </c>
      <c r="E38" s="196">
        <v>2593789.91239502</v>
      </c>
      <c r="F38" s="196">
        <v>2632940.6572936201</v>
      </c>
      <c r="G38" s="196">
        <v>2672091.4021922201</v>
      </c>
      <c r="H38" s="196">
        <v>2711242.1470908201</v>
      </c>
      <c r="I38" s="196">
        <v>2750392.8919894202</v>
      </c>
      <c r="J38" s="196">
        <v>2789543.6368880202</v>
      </c>
      <c r="K38" s="196">
        <v>2828694.3817866198</v>
      </c>
      <c r="L38" s="196">
        <v>2867845.1266852198</v>
      </c>
      <c r="M38" s="196">
        <v>2906995.8715838301</v>
      </c>
      <c r="N38" s="196">
        <v>2946146.6164824301</v>
      </c>
      <c r="O38" s="196">
        <v>2985297.3613810302</v>
      </c>
      <c r="P38" s="196">
        <v>3024448.1062796302</v>
      </c>
      <c r="Q38" s="196">
        <v>3063598.8511782298</v>
      </c>
      <c r="R38" s="196">
        <v>3102749.5960768298</v>
      </c>
      <c r="S38" s="196">
        <v>3141900.3409754299</v>
      </c>
      <c r="T38" s="196">
        <v>3181051.0858740299</v>
      </c>
      <c r="U38" s="196">
        <v>3220201.8307726299</v>
      </c>
      <c r="V38" s="196">
        <v>3259352.57567123</v>
      </c>
      <c r="W38" s="196">
        <v>3298503.32056983</v>
      </c>
      <c r="X38" s="196">
        <v>3337654.0654684301</v>
      </c>
      <c r="Y38" s="196">
        <v>3376804.8103670301</v>
      </c>
      <c r="Z38" s="196">
        <v>3415955.5552656399</v>
      </c>
      <c r="AA38" s="196">
        <v>3455106.3001642399</v>
      </c>
      <c r="AB38" s="196">
        <v>3494257.04506284</v>
      </c>
      <c r="AC38" s="196">
        <v>3533407.78996144</v>
      </c>
      <c r="AD38" s="196">
        <v>3572558.5348600401</v>
      </c>
      <c r="AE38" s="196">
        <v>3611709.2797586401</v>
      </c>
      <c r="AF38" s="196">
        <v>3650860.0246572401</v>
      </c>
      <c r="AG38" s="196">
        <v>3690010.7695558402</v>
      </c>
      <c r="AH38" s="196">
        <v>3729161.5144544402</v>
      </c>
      <c r="AI38" s="196">
        <v>3768312.2593530398</v>
      </c>
      <c r="AJ38" s="196">
        <v>3807463.0042516398</v>
      </c>
      <c r="AK38" s="196">
        <v>3846613.7491502399</v>
      </c>
      <c r="AL38" s="196">
        <v>3885764.4940488399</v>
      </c>
      <c r="AM38" s="196">
        <v>3924915.2389474399</v>
      </c>
    </row>
    <row r="39" spans="1:39" x14ac:dyDescent="0.25">
      <c r="A39" s="4" t="s">
        <v>54</v>
      </c>
      <c r="B39" s="30" t="s">
        <v>590</v>
      </c>
      <c r="C39" s="190" t="s">
        <v>112</v>
      </c>
      <c r="D39" s="190">
        <v>0</v>
      </c>
      <c r="E39" s="190">
        <v>0</v>
      </c>
      <c r="F39" s="190">
        <v>0</v>
      </c>
      <c r="G39" s="190">
        <v>0</v>
      </c>
      <c r="H39" s="190">
        <v>0</v>
      </c>
      <c r="I39" s="190">
        <v>0</v>
      </c>
      <c r="J39" s="190">
        <v>0</v>
      </c>
      <c r="K39" s="190">
        <v>0</v>
      </c>
      <c r="L39" s="190">
        <v>0</v>
      </c>
      <c r="M39" s="190">
        <v>0</v>
      </c>
      <c r="N39" s="190">
        <v>0</v>
      </c>
      <c r="O39" s="190">
        <v>0</v>
      </c>
      <c r="P39" s="190">
        <v>0</v>
      </c>
      <c r="Q39" s="190">
        <v>0</v>
      </c>
      <c r="R39" s="190">
        <v>0</v>
      </c>
      <c r="S39" s="190">
        <v>0</v>
      </c>
      <c r="T39" s="190">
        <v>0</v>
      </c>
      <c r="U39" s="190">
        <v>0</v>
      </c>
      <c r="V39" s="190">
        <v>0</v>
      </c>
      <c r="W39" s="190">
        <v>0</v>
      </c>
      <c r="X39" s="190">
        <v>0</v>
      </c>
      <c r="Y39" s="190">
        <v>0</v>
      </c>
      <c r="Z39" s="190">
        <v>0</v>
      </c>
      <c r="AA39" s="190">
        <v>0</v>
      </c>
      <c r="AB39" s="190">
        <v>0</v>
      </c>
      <c r="AC39" s="190">
        <v>0</v>
      </c>
      <c r="AD39" s="190">
        <v>0</v>
      </c>
      <c r="AE39" s="190">
        <v>0</v>
      </c>
      <c r="AF39" s="190">
        <v>0</v>
      </c>
      <c r="AG39" s="190">
        <v>0</v>
      </c>
      <c r="AH39" s="190">
        <v>0</v>
      </c>
      <c r="AI39" s="190">
        <v>0</v>
      </c>
      <c r="AJ39" s="190">
        <v>0</v>
      </c>
      <c r="AK39" s="190">
        <v>0</v>
      </c>
      <c r="AL39" s="190">
        <v>0</v>
      </c>
      <c r="AM39" s="190">
        <v>0</v>
      </c>
    </row>
    <row r="40" spans="1:39" x14ac:dyDescent="0.25">
      <c r="A40" s="4" t="s">
        <v>60</v>
      </c>
      <c r="B40" s="30" t="s">
        <v>590</v>
      </c>
      <c r="C40" s="190" t="s">
        <v>113</v>
      </c>
      <c r="D40" s="190" t="s">
        <v>1432</v>
      </c>
      <c r="E40" s="190" t="s">
        <v>1432</v>
      </c>
      <c r="F40" s="190" t="s">
        <v>1432</v>
      </c>
      <c r="G40" s="190" t="s">
        <v>1432</v>
      </c>
      <c r="H40" s="190" t="s">
        <v>1432</v>
      </c>
      <c r="I40" s="190" t="s">
        <v>1432</v>
      </c>
      <c r="J40" s="190" t="s">
        <v>1432</v>
      </c>
      <c r="K40" s="190" t="s">
        <v>1432</v>
      </c>
      <c r="L40" s="190" t="s">
        <v>1432</v>
      </c>
      <c r="M40" s="190" t="s">
        <v>1432</v>
      </c>
      <c r="N40" s="190" t="s">
        <v>1432</v>
      </c>
      <c r="O40" s="190" t="s">
        <v>1432</v>
      </c>
      <c r="P40" s="190" t="s">
        <v>1432</v>
      </c>
      <c r="Q40" s="190" t="s">
        <v>1432</v>
      </c>
      <c r="R40" s="190" t="s">
        <v>1432</v>
      </c>
      <c r="S40" s="190" t="s">
        <v>1432</v>
      </c>
      <c r="T40" s="190" t="s">
        <v>1432</v>
      </c>
      <c r="U40" s="190" t="s">
        <v>1432</v>
      </c>
      <c r="V40" s="190" t="s">
        <v>1432</v>
      </c>
      <c r="W40" s="190" t="s">
        <v>1432</v>
      </c>
      <c r="X40" s="190" t="s">
        <v>1432</v>
      </c>
      <c r="Y40" s="190" t="s">
        <v>1432</v>
      </c>
      <c r="Z40" s="190" t="s">
        <v>1432</v>
      </c>
      <c r="AA40" s="190" t="s">
        <v>1432</v>
      </c>
      <c r="AB40" s="190" t="s">
        <v>1432</v>
      </c>
      <c r="AC40" s="190" t="s">
        <v>1432</v>
      </c>
      <c r="AD40" s="190" t="s">
        <v>1432</v>
      </c>
      <c r="AE40" s="190" t="s">
        <v>1432</v>
      </c>
      <c r="AF40" s="190" t="s">
        <v>1432</v>
      </c>
      <c r="AG40" s="190" t="s">
        <v>1432</v>
      </c>
      <c r="AH40" s="190" t="s">
        <v>1432</v>
      </c>
      <c r="AI40" s="190" t="s">
        <v>1432</v>
      </c>
      <c r="AJ40" s="190" t="s">
        <v>1432</v>
      </c>
      <c r="AK40" s="190" t="s">
        <v>1432</v>
      </c>
      <c r="AL40" s="190" t="s">
        <v>1432</v>
      </c>
      <c r="AM40" s="190" t="s">
        <v>1432</v>
      </c>
    </row>
    <row r="41" spans="1:39" x14ac:dyDescent="0.25">
      <c r="C41" s="190" t="s">
        <v>114</v>
      </c>
      <c r="D41" s="190" t="s">
        <v>1432</v>
      </c>
      <c r="E41" s="190" t="s">
        <v>1432</v>
      </c>
      <c r="F41" s="190" t="s">
        <v>1432</v>
      </c>
      <c r="G41" s="190" t="s">
        <v>1432</v>
      </c>
      <c r="H41" s="190" t="s">
        <v>1432</v>
      </c>
      <c r="I41" s="190" t="s">
        <v>1432</v>
      </c>
      <c r="J41" s="190" t="s">
        <v>1432</v>
      </c>
      <c r="K41" s="190" t="s">
        <v>1432</v>
      </c>
      <c r="L41" s="190" t="s">
        <v>1432</v>
      </c>
      <c r="M41" s="190" t="s">
        <v>1432</v>
      </c>
      <c r="N41" s="190" t="s">
        <v>1432</v>
      </c>
      <c r="O41" s="190" t="s">
        <v>1432</v>
      </c>
      <c r="P41" s="190" t="s">
        <v>1432</v>
      </c>
      <c r="Q41" s="190" t="s">
        <v>1432</v>
      </c>
      <c r="R41" s="190" t="s">
        <v>1432</v>
      </c>
      <c r="S41" s="190" t="s">
        <v>1432</v>
      </c>
      <c r="T41" s="190" t="s">
        <v>1432</v>
      </c>
      <c r="U41" s="190" t="s">
        <v>1432</v>
      </c>
      <c r="V41" s="190" t="s">
        <v>1432</v>
      </c>
      <c r="W41" s="190" t="s">
        <v>1432</v>
      </c>
      <c r="X41" s="190" t="s">
        <v>1432</v>
      </c>
      <c r="Y41" s="190" t="s">
        <v>1432</v>
      </c>
      <c r="Z41" s="190" t="s">
        <v>1432</v>
      </c>
      <c r="AA41" s="190" t="s">
        <v>1432</v>
      </c>
      <c r="AB41" s="190" t="s">
        <v>1432</v>
      </c>
      <c r="AC41" s="190" t="s">
        <v>1432</v>
      </c>
      <c r="AD41" s="190" t="s">
        <v>1432</v>
      </c>
      <c r="AE41" s="190" t="s">
        <v>1432</v>
      </c>
      <c r="AF41" s="190" t="s">
        <v>1432</v>
      </c>
      <c r="AG41" s="190" t="s">
        <v>1432</v>
      </c>
      <c r="AH41" s="190" t="s">
        <v>1432</v>
      </c>
      <c r="AI41" s="190" t="s">
        <v>1432</v>
      </c>
      <c r="AJ41" s="190" t="s">
        <v>1432</v>
      </c>
      <c r="AK41" s="190" t="s">
        <v>1432</v>
      </c>
      <c r="AL41" s="190" t="s">
        <v>1432</v>
      </c>
      <c r="AM41" s="190" t="s">
        <v>1432</v>
      </c>
    </row>
    <row r="42" spans="1:39" x14ac:dyDescent="0.25">
      <c r="C42" s="190" t="s">
        <v>115</v>
      </c>
      <c r="D42" s="190" t="s">
        <v>1432</v>
      </c>
      <c r="E42" s="190" t="s">
        <v>1432</v>
      </c>
      <c r="F42" s="190" t="s">
        <v>1432</v>
      </c>
      <c r="G42" s="190" t="s">
        <v>1432</v>
      </c>
      <c r="H42" s="190" t="s">
        <v>1432</v>
      </c>
      <c r="I42" s="190" t="s">
        <v>1432</v>
      </c>
      <c r="J42" s="190" t="s">
        <v>1432</v>
      </c>
      <c r="K42" s="190" t="s">
        <v>1432</v>
      </c>
      <c r="L42" s="190" t="s">
        <v>1432</v>
      </c>
      <c r="M42" s="190" t="s">
        <v>1432</v>
      </c>
      <c r="N42" s="190" t="s">
        <v>1432</v>
      </c>
      <c r="O42" s="190" t="s">
        <v>1432</v>
      </c>
      <c r="P42" s="190" t="s">
        <v>1432</v>
      </c>
      <c r="Q42" s="190" t="s">
        <v>1432</v>
      </c>
      <c r="R42" s="190" t="s">
        <v>1432</v>
      </c>
      <c r="S42" s="190" t="s">
        <v>1432</v>
      </c>
      <c r="T42" s="190" t="s">
        <v>1432</v>
      </c>
      <c r="U42" s="190" t="s">
        <v>1432</v>
      </c>
      <c r="V42" s="190" t="s">
        <v>1432</v>
      </c>
      <c r="W42" s="190" t="s">
        <v>1432</v>
      </c>
      <c r="X42" s="190" t="s">
        <v>1432</v>
      </c>
      <c r="Y42" s="190" t="s">
        <v>1432</v>
      </c>
      <c r="Z42" s="190" t="s">
        <v>1432</v>
      </c>
      <c r="AA42" s="190" t="s">
        <v>1432</v>
      </c>
      <c r="AB42" s="190" t="s">
        <v>1432</v>
      </c>
      <c r="AC42" s="190" t="s">
        <v>1432</v>
      </c>
      <c r="AD42" s="190" t="s">
        <v>1432</v>
      </c>
      <c r="AE42" s="190" t="s">
        <v>1432</v>
      </c>
      <c r="AF42" s="190" t="s">
        <v>1432</v>
      </c>
      <c r="AG42" s="190" t="s">
        <v>1432</v>
      </c>
      <c r="AH42" s="190" t="s">
        <v>1432</v>
      </c>
      <c r="AI42" s="190" t="s">
        <v>1432</v>
      </c>
      <c r="AJ42" s="190" t="s">
        <v>1432</v>
      </c>
      <c r="AK42" s="190" t="s">
        <v>1432</v>
      </c>
      <c r="AL42" s="190" t="s">
        <v>1432</v>
      </c>
      <c r="AM42" s="190" t="s">
        <v>1432</v>
      </c>
    </row>
    <row r="43" spans="1:39" x14ac:dyDescent="0.25">
      <c r="C43" s="190" t="s">
        <v>116</v>
      </c>
      <c r="D43" s="190" t="s">
        <v>1432</v>
      </c>
      <c r="E43" s="190" t="s">
        <v>1432</v>
      </c>
      <c r="F43" s="190" t="s">
        <v>1432</v>
      </c>
      <c r="G43" s="190" t="s">
        <v>1432</v>
      </c>
      <c r="H43" s="190" t="s">
        <v>1432</v>
      </c>
      <c r="I43" s="190" t="s">
        <v>1432</v>
      </c>
      <c r="J43" s="190" t="s">
        <v>1432</v>
      </c>
      <c r="K43" s="190" t="s">
        <v>1432</v>
      </c>
      <c r="L43" s="190" t="s">
        <v>1432</v>
      </c>
      <c r="M43" s="190" t="s">
        <v>1432</v>
      </c>
      <c r="N43" s="190" t="s">
        <v>1432</v>
      </c>
      <c r="O43" s="190" t="s">
        <v>1432</v>
      </c>
      <c r="P43" s="190" t="s">
        <v>1432</v>
      </c>
      <c r="Q43" s="190" t="s">
        <v>1432</v>
      </c>
      <c r="R43" s="190" t="s">
        <v>1432</v>
      </c>
      <c r="S43" s="190" t="s">
        <v>1432</v>
      </c>
      <c r="T43" s="190" t="s">
        <v>1432</v>
      </c>
      <c r="U43" s="190" t="s">
        <v>1432</v>
      </c>
      <c r="V43" s="190" t="s">
        <v>1432</v>
      </c>
      <c r="W43" s="190" t="s">
        <v>1432</v>
      </c>
      <c r="X43" s="190" t="s">
        <v>1432</v>
      </c>
      <c r="Y43" s="190" t="s">
        <v>1432</v>
      </c>
      <c r="Z43" s="190" t="s">
        <v>1432</v>
      </c>
      <c r="AA43" s="190" t="s">
        <v>1432</v>
      </c>
      <c r="AB43" s="190" t="s">
        <v>1432</v>
      </c>
      <c r="AC43" s="190" t="s">
        <v>1432</v>
      </c>
      <c r="AD43" s="190" t="s">
        <v>1432</v>
      </c>
      <c r="AE43" s="190" t="s">
        <v>1432</v>
      </c>
      <c r="AF43" s="190" t="s">
        <v>1432</v>
      </c>
      <c r="AG43" s="190" t="s">
        <v>1432</v>
      </c>
      <c r="AH43" s="190" t="s">
        <v>1432</v>
      </c>
      <c r="AI43" s="190" t="s">
        <v>1432</v>
      </c>
      <c r="AJ43" s="190" t="s">
        <v>1432</v>
      </c>
      <c r="AK43" s="190" t="s">
        <v>1432</v>
      </c>
      <c r="AL43" s="190" t="s">
        <v>1432</v>
      </c>
      <c r="AM43" s="190" t="s">
        <v>1432</v>
      </c>
    </row>
    <row r="44" spans="1:39" x14ac:dyDescent="0.25">
      <c r="C44" s="190" t="s">
        <v>117</v>
      </c>
      <c r="D44" s="190" t="s">
        <v>1432</v>
      </c>
      <c r="E44" s="190" t="s">
        <v>1432</v>
      </c>
      <c r="F44" s="190" t="s">
        <v>1432</v>
      </c>
      <c r="G44" s="190" t="s">
        <v>1432</v>
      </c>
      <c r="H44" s="190" t="s">
        <v>1432</v>
      </c>
      <c r="I44" s="190" t="s">
        <v>1432</v>
      </c>
      <c r="J44" s="190" t="s">
        <v>1432</v>
      </c>
      <c r="K44" s="190" t="s">
        <v>1432</v>
      </c>
      <c r="L44" s="190" t="s">
        <v>1432</v>
      </c>
      <c r="M44" s="190" t="s">
        <v>1432</v>
      </c>
      <c r="N44" s="190" t="s">
        <v>1432</v>
      </c>
      <c r="O44" s="190" t="s">
        <v>1432</v>
      </c>
      <c r="P44" s="190" t="s">
        <v>1432</v>
      </c>
      <c r="Q44" s="190" t="s">
        <v>1432</v>
      </c>
      <c r="R44" s="190" t="s">
        <v>1432</v>
      </c>
      <c r="S44" s="190" t="s">
        <v>1432</v>
      </c>
      <c r="T44" s="190" t="s">
        <v>1432</v>
      </c>
      <c r="U44" s="190" t="s">
        <v>1432</v>
      </c>
      <c r="V44" s="190" t="s">
        <v>1432</v>
      </c>
      <c r="W44" s="190" t="s">
        <v>1432</v>
      </c>
      <c r="X44" s="190" t="s">
        <v>1432</v>
      </c>
      <c r="Y44" s="190" t="s">
        <v>1432</v>
      </c>
      <c r="Z44" s="190" t="s">
        <v>1432</v>
      </c>
      <c r="AA44" s="190" t="s">
        <v>1432</v>
      </c>
      <c r="AB44" s="190" t="s">
        <v>1432</v>
      </c>
      <c r="AC44" s="190" t="s">
        <v>1432</v>
      </c>
      <c r="AD44" s="190" t="s">
        <v>1432</v>
      </c>
      <c r="AE44" s="190" t="s">
        <v>1432</v>
      </c>
      <c r="AF44" s="190" t="s">
        <v>1432</v>
      </c>
      <c r="AG44" s="190" t="s">
        <v>1432</v>
      </c>
      <c r="AH44" s="190" t="s">
        <v>1432</v>
      </c>
      <c r="AI44" s="190" t="s">
        <v>1432</v>
      </c>
      <c r="AJ44" s="190" t="s">
        <v>1432</v>
      </c>
      <c r="AK44" s="190" t="s">
        <v>1432</v>
      </c>
      <c r="AL44" s="190" t="s">
        <v>1432</v>
      </c>
      <c r="AM44" s="190" t="s">
        <v>1432</v>
      </c>
    </row>
    <row r="45" spans="1:39" x14ac:dyDescent="0.25">
      <c r="C45" s="190" t="s">
        <v>118</v>
      </c>
      <c r="D45" s="190" t="s">
        <v>1432</v>
      </c>
      <c r="E45" s="190" t="s">
        <v>1432</v>
      </c>
      <c r="F45" s="190" t="s">
        <v>1432</v>
      </c>
      <c r="G45" s="190" t="s">
        <v>1432</v>
      </c>
      <c r="H45" s="190" t="s">
        <v>1432</v>
      </c>
      <c r="I45" s="190" t="s">
        <v>1432</v>
      </c>
      <c r="J45" s="190" t="s">
        <v>1432</v>
      </c>
      <c r="K45" s="190" t="s">
        <v>1432</v>
      </c>
      <c r="L45" s="190" t="s">
        <v>1432</v>
      </c>
      <c r="M45" s="190" t="s">
        <v>1432</v>
      </c>
      <c r="N45" s="190" t="s">
        <v>1432</v>
      </c>
      <c r="O45" s="190" t="s">
        <v>1432</v>
      </c>
      <c r="P45" s="190" t="s">
        <v>1432</v>
      </c>
      <c r="Q45" s="190" t="s">
        <v>1432</v>
      </c>
      <c r="R45" s="190" t="s">
        <v>1432</v>
      </c>
      <c r="S45" s="190" t="s">
        <v>1432</v>
      </c>
      <c r="T45" s="190" t="s">
        <v>1432</v>
      </c>
      <c r="U45" s="190" t="s">
        <v>1432</v>
      </c>
      <c r="V45" s="190" t="s">
        <v>1432</v>
      </c>
      <c r="W45" s="190" t="s">
        <v>1432</v>
      </c>
      <c r="X45" s="190" t="s">
        <v>1432</v>
      </c>
      <c r="Y45" s="190" t="s">
        <v>1432</v>
      </c>
      <c r="Z45" s="190" t="s">
        <v>1432</v>
      </c>
      <c r="AA45" s="190" t="s">
        <v>1432</v>
      </c>
      <c r="AB45" s="190" t="s">
        <v>1432</v>
      </c>
      <c r="AC45" s="190" t="s">
        <v>1432</v>
      </c>
      <c r="AD45" s="190" t="s">
        <v>1432</v>
      </c>
      <c r="AE45" s="190" t="s">
        <v>1432</v>
      </c>
      <c r="AF45" s="190" t="s">
        <v>1432</v>
      </c>
      <c r="AG45" s="190" t="s">
        <v>1432</v>
      </c>
      <c r="AH45" s="190" t="s">
        <v>1432</v>
      </c>
      <c r="AI45" s="190" t="s">
        <v>1432</v>
      </c>
      <c r="AJ45" s="190" t="s">
        <v>1432</v>
      </c>
      <c r="AK45" s="190" t="s">
        <v>1432</v>
      </c>
      <c r="AL45" s="190" t="s">
        <v>1432</v>
      </c>
      <c r="AM45" s="190" t="s">
        <v>1432</v>
      </c>
    </row>
    <row r="46" spans="1:39" x14ac:dyDescent="0.25">
      <c r="C46" s="190" t="s">
        <v>119</v>
      </c>
      <c r="D46" s="190" t="s">
        <v>1432</v>
      </c>
      <c r="E46" s="190" t="s">
        <v>1432</v>
      </c>
      <c r="F46" s="190" t="s">
        <v>1432</v>
      </c>
      <c r="G46" s="190" t="s">
        <v>1432</v>
      </c>
      <c r="H46" s="190" t="s">
        <v>1432</v>
      </c>
      <c r="I46" s="190" t="s">
        <v>1432</v>
      </c>
      <c r="J46" s="190" t="s">
        <v>1432</v>
      </c>
      <c r="K46" s="190" t="s">
        <v>1432</v>
      </c>
      <c r="L46" s="190" t="s">
        <v>1432</v>
      </c>
      <c r="M46" s="190" t="s">
        <v>1432</v>
      </c>
      <c r="N46" s="190" t="s">
        <v>1432</v>
      </c>
      <c r="O46" s="190" t="s">
        <v>1432</v>
      </c>
      <c r="P46" s="190" t="s">
        <v>1432</v>
      </c>
      <c r="Q46" s="190" t="s">
        <v>1432</v>
      </c>
      <c r="R46" s="190" t="s">
        <v>1432</v>
      </c>
      <c r="S46" s="190" t="s">
        <v>1432</v>
      </c>
      <c r="T46" s="190" t="s">
        <v>1432</v>
      </c>
      <c r="U46" s="190" t="s">
        <v>1432</v>
      </c>
      <c r="V46" s="190" t="s">
        <v>1432</v>
      </c>
      <c r="W46" s="190" t="s">
        <v>1432</v>
      </c>
      <c r="X46" s="190" t="s">
        <v>1432</v>
      </c>
      <c r="Y46" s="190" t="s">
        <v>1432</v>
      </c>
      <c r="Z46" s="190" t="s">
        <v>1432</v>
      </c>
      <c r="AA46" s="190" t="s">
        <v>1432</v>
      </c>
      <c r="AB46" s="190" t="s">
        <v>1432</v>
      </c>
      <c r="AC46" s="190" t="s">
        <v>1432</v>
      </c>
      <c r="AD46" s="190" t="s">
        <v>1432</v>
      </c>
      <c r="AE46" s="190" t="s">
        <v>1432</v>
      </c>
      <c r="AF46" s="190" t="s">
        <v>1432</v>
      </c>
      <c r="AG46" s="190" t="s">
        <v>1432</v>
      </c>
      <c r="AH46" s="190" t="s">
        <v>1432</v>
      </c>
      <c r="AI46" s="190" t="s">
        <v>1432</v>
      </c>
      <c r="AJ46" s="190" t="s">
        <v>1432</v>
      </c>
      <c r="AK46" s="190" t="s">
        <v>1432</v>
      </c>
      <c r="AL46" s="190" t="s">
        <v>1432</v>
      </c>
      <c r="AM46" s="190" t="s">
        <v>1432</v>
      </c>
    </row>
    <row r="47" spans="1:39" x14ac:dyDescent="0.25">
      <c r="C47" s="190" t="s">
        <v>120</v>
      </c>
      <c r="D47" s="190" t="s">
        <v>1432</v>
      </c>
      <c r="E47" s="190" t="s">
        <v>1432</v>
      </c>
      <c r="F47" s="190" t="s">
        <v>1432</v>
      </c>
      <c r="G47" s="190" t="s">
        <v>1432</v>
      </c>
      <c r="H47" s="190" t="s">
        <v>1432</v>
      </c>
      <c r="I47" s="190" t="s">
        <v>1432</v>
      </c>
      <c r="J47" s="190" t="s">
        <v>1432</v>
      </c>
      <c r="K47" s="190" t="s">
        <v>1432</v>
      </c>
      <c r="L47" s="190" t="s">
        <v>1432</v>
      </c>
      <c r="M47" s="190" t="s">
        <v>1432</v>
      </c>
      <c r="N47" s="190" t="s">
        <v>1432</v>
      </c>
      <c r="O47" s="190" t="s">
        <v>1432</v>
      </c>
      <c r="P47" s="190" t="s">
        <v>1432</v>
      </c>
      <c r="Q47" s="190" t="s">
        <v>1432</v>
      </c>
      <c r="R47" s="190" t="s">
        <v>1432</v>
      </c>
      <c r="S47" s="190" t="s">
        <v>1432</v>
      </c>
      <c r="T47" s="190" t="s">
        <v>1432</v>
      </c>
      <c r="U47" s="190" t="s">
        <v>1432</v>
      </c>
      <c r="V47" s="190" t="s">
        <v>1432</v>
      </c>
      <c r="W47" s="190" t="s">
        <v>1432</v>
      </c>
      <c r="X47" s="190" t="s">
        <v>1432</v>
      </c>
      <c r="Y47" s="190" t="s">
        <v>1432</v>
      </c>
      <c r="Z47" s="190" t="s">
        <v>1432</v>
      </c>
      <c r="AA47" s="190" t="s">
        <v>1432</v>
      </c>
      <c r="AB47" s="190" t="s">
        <v>1432</v>
      </c>
      <c r="AC47" s="190" t="s">
        <v>1432</v>
      </c>
      <c r="AD47" s="190" t="s">
        <v>1432</v>
      </c>
      <c r="AE47" s="190" t="s">
        <v>1432</v>
      </c>
      <c r="AF47" s="190" t="s">
        <v>1432</v>
      </c>
      <c r="AG47" s="190" t="s">
        <v>1432</v>
      </c>
      <c r="AH47" s="190" t="s">
        <v>1432</v>
      </c>
      <c r="AI47" s="190" t="s">
        <v>1432</v>
      </c>
      <c r="AJ47" s="190" t="s">
        <v>1432</v>
      </c>
      <c r="AK47" s="190" t="s">
        <v>1432</v>
      </c>
      <c r="AL47" s="190" t="s">
        <v>1432</v>
      </c>
      <c r="AM47" s="190" t="s">
        <v>1432</v>
      </c>
    </row>
    <row r="48" spans="1:39" x14ac:dyDescent="0.25">
      <c r="C48" s="190" t="s">
        <v>121</v>
      </c>
      <c r="D48" s="190" t="s">
        <v>1432</v>
      </c>
      <c r="E48" s="190" t="s">
        <v>1432</v>
      </c>
      <c r="F48" s="190" t="s">
        <v>1432</v>
      </c>
      <c r="G48" s="190" t="s">
        <v>1432</v>
      </c>
      <c r="H48" s="190" t="s">
        <v>1432</v>
      </c>
      <c r="I48" s="190" t="s">
        <v>1432</v>
      </c>
      <c r="J48" s="190" t="s">
        <v>1432</v>
      </c>
      <c r="K48" s="190" t="s">
        <v>1432</v>
      </c>
      <c r="L48" s="190" t="s">
        <v>1432</v>
      </c>
      <c r="M48" s="190" t="s">
        <v>1432</v>
      </c>
      <c r="N48" s="190" t="s">
        <v>1432</v>
      </c>
      <c r="O48" s="190" t="s">
        <v>1432</v>
      </c>
      <c r="P48" s="190" t="s">
        <v>1432</v>
      </c>
      <c r="Q48" s="190" t="s">
        <v>1432</v>
      </c>
      <c r="R48" s="190" t="s">
        <v>1432</v>
      </c>
      <c r="S48" s="190" t="s">
        <v>1432</v>
      </c>
      <c r="T48" s="190" t="s">
        <v>1432</v>
      </c>
      <c r="U48" s="190" t="s">
        <v>1432</v>
      </c>
      <c r="V48" s="190" t="s">
        <v>1432</v>
      </c>
      <c r="W48" s="190" t="s">
        <v>1432</v>
      </c>
      <c r="X48" s="190" t="s">
        <v>1432</v>
      </c>
      <c r="Y48" s="190" t="s">
        <v>1432</v>
      </c>
      <c r="Z48" s="190" t="s">
        <v>1432</v>
      </c>
      <c r="AA48" s="190" t="s">
        <v>1432</v>
      </c>
      <c r="AB48" s="190" t="s">
        <v>1432</v>
      </c>
      <c r="AC48" s="190" t="s">
        <v>1432</v>
      </c>
      <c r="AD48" s="190" t="s">
        <v>1432</v>
      </c>
      <c r="AE48" s="190" t="s">
        <v>1432</v>
      </c>
      <c r="AF48" s="190" t="s">
        <v>1432</v>
      </c>
      <c r="AG48" s="190" t="s">
        <v>1432</v>
      </c>
      <c r="AH48" s="190" t="s">
        <v>1432</v>
      </c>
      <c r="AI48" s="190" t="s">
        <v>1432</v>
      </c>
      <c r="AJ48" s="190" t="s">
        <v>1432</v>
      </c>
      <c r="AK48" s="190" t="s">
        <v>1432</v>
      </c>
      <c r="AL48" s="190" t="s">
        <v>1432</v>
      </c>
      <c r="AM48" s="190" t="s">
        <v>1432</v>
      </c>
    </row>
    <row r="49" spans="3:39" x14ac:dyDescent="0.25">
      <c r="C49" s="190" t="s">
        <v>122</v>
      </c>
      <c r="D49" s="190" t="s">
        <v>1432</v>
      </c>
      <c r="E49" s="190" t="s">
        <v>1432</v>
      </c>
      <c r="F49" s="190" t="s">
        <v>1432</v>
      </c>
      <c r="G49" s="190" t="s">
        <v>1432</v>
      </c>
      <c r="H49" s="190" t="s">
        <v>1432</v>
      </c>
      <c r="I49" s="190" t="s">
        <v>1432</v>
      </c>
      <c r="J49" s="190" t="s">
        <v>1432</v>
      </c>
      <c r="K49" s="190" t="s">
        <v>1432</v>
      </c>
      <c r="L49" s="190" t="s">
        <v>1432</v>
      </c>
      <c r="M49" s="190" t="s">
        <v>1432</v>
      </c>
      <c r="N49" s="190" t="s">
        <v>1432</v>
      </c>
      <c r="O49" s="190" t="s">
        <v>1432</v>
      </c>
      <c r="P49" s="190" t="s">
        <v>1432</v>
      </c>
      <c r="Q49" s="190" t="s">
        <v>1432</v>
      </c>
      <c r="R49" s="190" t="s">
        <v>1432</v>
      </c>
      <c r="S49" s="190" t="s">
        <v>1432</v>
      </c>
      <c r="T49" s="190" t="s">
        <v>1432</v>
      </c>
      <c r="U49" s="190" t="s">
        <v>1432</v>
      </c>
      <c r="V49" s="190" t="s">
        <v>1432</v>
      </c>
      <c r="W49" s="190" t="s">
        <v>1432</v>
      </c>
      <c r="X49" s="190" t="s">
        <v>1432</v>
      </c>
      <c r="Y49" s="190" t="s">
        <v>1432</v>
      </c>
      <c r="Z49" s="190" t="s">
        <v>1432</v>
      </c>
      <c r="AA49" s="190" t="s">
        <v>1432</v>
      </c>
      <c r="AB49" s="190" t="s">
        <v>1432</v>
      </c>
      <c r="AC49" s="190" t="s">
        <v>1432</v>
      </c>
      <c r="AD49" s="190" t="s">
        <v>1432</v>
      </c>
      <c r="AE49" s="190" t="s">
        <v>1432</v>
      </c>
      <c r="AF49" s="190" t="s">
        <v>1432</v>
      </c>
      <c r="AG49" s="190" t="s">
        <v>1432</v>
      </c>
      <c r="AH49" s="190" t="s">
        <v>1432</v>
      </c>
      <c r="AI49" s="190" t="s">
        <v>1432</v>
      </c>
      <c r="AJ49" s="190" t="s">
        <v>1432</v>
      </c>
      <c r="AK49" s="190" t="s">
        <v>1432</v>
      </c>
      <c r="AL49" s="190" t="s">
        <v>1432</v>
      </c>
      <c r="AM49" s="190" t="s">
        <v>1432</v>
      </c>
    </row>
    <row r="50" spans="3:39" x14ac:dyDescent="0.25">
      <c r="C50" s="190" t="s">
        <v>123</v>
      </c>
      <c r="D50" s="190" t="s">
        <v>1432</v>
      </c>
      <c r="E50" s="190" t="s">
        <v>1432</v>
      </c>
      <c r="F50" s="190" t="s">
        <v>1432</v>
      </c>
      <c r="G50" s="190" t="s">
        <v>1432</v>
      </c>
      <c r="H50" s="190" t="s">
        <v>1432</v>
      </c>
      <c r="I50" s="190" t="s">
        <v>1432</v>
      </c>
      <c r="J50" s="190" t="s">
        <v>1432</v>
      </c>
      <c r="K50" s="190" t="s">
        <v>1432</v>
      </c>
      <c r="L50" s="190" t="s">
        <v>1432</v>
      </c>
      <c r="M50" s="190" t="s">
        <v>1432</v>
      </c>
      <c r="N50" s="190" t="s">
        <v>1432</v>
      </c>
      <c r="O50" s="190" t="s">
        <v>1432</v>
      </c>
      <c r="P50" s="190" t="s">
        <v>1432</v>
      </c>
      <c r="Q50" s="190" t="s">
        <v>1432</v>
      </c>
      <c r="R50" s="190" t="s">
        <v>1432</v>
      </c>
      <c r="S50" s="190" t="s">
        <v>1432</v>
      </c>
      <c r="T50" s="190" t="s">
        <v>1432</v>
      </c>
      <c r="U50" s="190" t="s">
        <v>1432</v>
      </c>
      <c r="V50" s="190" t="s">
        <v>1432</v>
      </c>
      <c r="W50" s="190" t="s">
        <v>1432</v>
      </c>
      <c r="X50" s="190" t="s">
        <v>1432</v>
      </c>
      <c r="Y50" s="190" t="s">
        <v>1432</v>
      </c>
      <c r="Z50" s="190" t="s">
        <v>1432</v>
      </c>
      <c r="AA50" s="190" t="s">
        <v>1432</v>
      </c>
      <c r="AB50" s="190" t="s">
        <v>1432</v>
      </c>
      <c r="AC50" s="190" t="s">
        <v>1432</v>
      </c>
      <c r="AD50" s="190" t="s">
        <v>1432</v>
      </c>
      <c r="AE50" s="190" t="s">
        <v>1432</v>
      </c>
      <c r="AF50" s="190" t="s">
        <v>1432</v>
      </c>
      <c r="AG50" s="190" t="s">
        <v>1432</v>
      </c>
      <c r="AH50" s="190" t="s">
        <v>1432</v>
      </c>
      <c r="AI50" s="190" t="s">
        <v>1432</v>
      </c>
      <c r="AJ50" s="190" t="s">
        <v>1432</v>
      </c>
      <c r="AK50" s="190" t="s">
        <v>1432</v>
      </c>
      <c r="AL50" s="190" t="s">
        <v>1432</v>
      </c>
      <c r="AM50" s="190" t="s">
        <v>1432</v>
      </c>
    </row>
    <row r="51" spans="3:39" x14ac:dyDescent="0.25">
      <c r="C51" s="190" t="s">
        <v>124</v>
      </c>
      <c r="D51" s="190" t="s">
        <v>1432</v>
      </c>
      <c r="E51" s="190" t="s">
        <v>1432</v>
      </c>
      <c r="F51" s="190" t="s">
        <v>1432</v>
      </c>
      <c r="G51" s="190" t="s">
        <v>1432</v>
      </c>
      <c r="H51" s="190" t="s">
        <v>1432</v>
      </c>
      <c r="I51" s="190" t="s">
        <v>1432</v>
      </c>
      <c r="J51" s="190" t="s">
        <v>1432</v>
      </c>
      <c r="K51" s="190" t="s">
        <v>1432</v>
      </c>
      <c r="L51" s="190" t="s">
        <v>1432</v>
      </c>
      <c r="M51" s="190" t="s">
        <v>1432</v>
      </c>
      <c r="N51" s="190" t="s">
        <v>1432</v>
      </c>
      <c r="O51" s="190" t="s">
        <v>1432</v>
      </c>
      <c r="P51" s="190" t="s">
        <v>1432</v>
      </c>
      <c r="Q51" s="190" t="s">
        <v>1432</v>
      </c>
      <c r="R51" s="190" t="s">
        <v>1432</v>
      </c>
      <c r="S51" s="190" t="s">
        <v>1432</v>
      </c>
      <c r="T51" s="190" t="s">
        <v>1432</v>
      </c>
      <c r="U51" s="190" t="s">
        <v>1432</v>
      </c>
      <c r="V51" s="190" t="s">
        <v>1432</v>
      </c>
      <c r="W51" s="190" t="s">
        <v>1432</v>
      </c>
      <c r="X51" s="190" t="s">
        <v>1432</v>
      </c>
      <c r="Y51" s="190" t="s">
        <v>1432</v>
      </c>
      <c r="Z51" s="190" t="s">
        <v>1432</v>
      </c>
      <c r="AA51" s="190" t="s">
        <v>1432</v>
      </c>
      <c r="AB51" s="190" t="s">
        <v>1432</v>
      </c>
      <c r="AC51" s="190" t="s">
        <v>1432</v>
      </c>
      <c r="AD51" s="190" t="s">
        <v>1432</v>
      </c>
      <c r="AE51" s="190" t="s">
        <v>1432</v>
      </c>
      <c r="AF51" s="190" t="s">
        <v>1432</v>
      </c>
      <c r="AG51" s="190" t="s">
        <v>1432</v>
      </c>
      <c r="AH51" s="190" t="s">
        <v>1432</v>
      </c>
      <c r="AI51" s="190" t="s">
        <v>1432</v>
      </c>
      <c r="AJ51" s="190" t="s">
        <v>1432</v>
      </c>
      <c r="AK51" s="190" t="s">
        <v>1432</v>
      </c>
      <c r="AL51" s="190" t="s">
        <v>1432</v>
      </c>
      <c r="AM51" s="190" t="s">
        <v>1432</v>
      </c>
    </row>
    <row r="52" spans="3:39" x14ac:dyDescent="0.25">
      <c r="C52" s="190" t="s">
        <v>125</v>
      </c>
      <c r="D52" s="190" t="s">
        <v>1432</v>
      </c>
      <c r="E52" s="190" t="s">
        <v>1432</v>
      </c>
      <c r="F52" s="190" t="s">
        <v>1432</v>
      </c>
      <c r="G52" s="190" t="s">
        <v>1432</v>
      </c>
      <c r="H52" s="190" t="s">
        <v>1432</v>
      </c>
      <c r="I52" s="190" t="s">
        <v>1432</v>
      </c>
      <c r="J52" s="190" t="s">
        <v>1432</v>
      </c>
      <c r="K52" s="190" t="s">
        <v>1432</v>
      </c>
      <c r="L52" s="190" t="s">
        <v>1432</v>
      </c>
      <c r="M52" s="190" t="s">
        <v>1432</v>
      </c>
      <c r="N52" s="190" t="s">
        <v>1432</v>
      </c>
      <c r="O52" s="190" t="s">
        <v>1432</v>
      </c>
      <c r="P52" s="190" t="s">
        <v>1432</v>
      </c>
      <c r="Q52" s="190" t="s">
        <v>1432</v>
      </c>
      <c r="R52" s="190" t="s">
        <v>1432</v>
      </c>
      <c r="S52" s="190" t="s">
        <v>1432</v>
      </c>
      <c r="T52" s="190" t="s">
        <v>1432</v>
      </c>
      <c r="U52" s="190" t="s">
        <v>1432</v>
      </c>
      <c r="V52" s="190" t="s">
        <v>1432</v>
      </c>
      <c r="W52" s="190" t="s">
        <v>1432</v>
      </c>
      <c r="X52" s="190" t="s">
        <v>1432</v>
      </c>
      <c r="Y52" s="190" t="s">
        <v>1432</v>
      </c>
      <c r="Z52" s="190" t="s">
        <v>1432</v>
      </c>
      <c r="AA52" s="190" t="s">
        <v>1432</v>
      </c>
      <c r="AB52" s="190" t="s">
        <v>1432</v>
      </c>
      <c r="AC52" s="190" t="s">
        <v>1432</v>
      </c>
      <c r="AD52" s="190" t="s">
        <v>1432</v>
      </c>
      <c r="AE52" s="190" t="s">
        <v>1432</v>
      </c>
      <c r="AF52" s="190" t="s">
        <v>1432</v>
      </c>
      <c r="AG52" s="190" t="s">
        <v>1432</v>
      </c>
      <c r="AH52" s="190" t="s">
        <v>1432</v>
      </c>
      <c r="AI52" s="190" t="s">
        <v>1432</v>
      </c>
      <c r="AJ52" s="190" t="s">
        <v>1432</v>
      </c>
      <c r="AK52" s="190" t="s">
        <v>1432</v>
      </c>
      <c r="AL52" s="190" t="s">
        <v>1432</v>
      </c>
      <c r="AM52" s="190" t="s">
        <v>1432</v>
      </c>
    </row>
    <row r="53" spans="3:39" x14ac:dyDescent="0.25">
      <c r="C53" s="190" t="s">
        <v>126</v>
      </c>
      <c r="D53" s="190">
        <v>0</v>
      </c>
      <c r="E53" s="190">
        <v>0</v>
      </c>
      <c r="F53" s="190">
        <v>0</v>
      </c>
      <c r="G53" s="190">
        <v>0</v>
      </c>
      <c r="H53" s="190">
        <v>0</v>
      </c>
      <c r="I53" s="190">
        <v>0</v>
      </c>
      <c r="J53" s="190">
        <v>0</v>
      </c>
      <c r="K53" s="190">
        <v>0</v>
      </c>
      <c r="L53" s="190">
        <v>0</v>
      </c>
      <c r="M53" s="190">
        <v>0</v>
      </c>
      <c r="N53" s="190">
        <v>0</v>
      </c>
      <c r="O53" s="190">
        <v>0</v>
      </c>
      <c r="P53" s="190">
        <v>0</v>
      </c>
      <c r="Q53" s="190">
        <v>0</v>
      </c>
      <c r="R53" s="190">
        <v>0</v>
      </c>
      <c r="S53" s="190">
        <v>0</v>
      </c>
      <c r="T53" s="190">
        <v>0</v>
      </c>
      <c r="U53" s="190">
        <v>0</v>
      </c>
      <c r="V53" s="190">
        <v>0</v>
      </c>
      <c r="W53" s="190">
        <v>0</v>
      </c>
      <c r="X53" s="190">
        <v>0</v>
      </c>
      <c r="Y53" s="190">
        <v>0</v>
      </c>
      <c r="Z53" s="190">
        <v>0</v>
      </c>
      <c r="AA53" s="190">
        <v>0</v>
      </c>
      <c r="AB53" s="190">
        <v>0</v>
      </c>
      <c r="AC53" s="190">
        <v>0</v>
      </c>
      <c r="AD53" s="190">
        <v>0</v>
      </c>
      <c r="AE53" s="190">
        <v>0</v>
      </c>
      <c r="AF53" s="190">
        <v>0</v>
      </c>
      <c r="AG53" s="190">
        <v>0</v>
      </c>
      <c r="AH53" s="190">
        <v>0</v>
      </c>
      <c r="AI53" s="190">
        <v>0</v>
      </c>
      <c r="AJ53" s="190">
        <v>0</v>
      </c>
      <c r="AK53" s="190">
        <v>0</v>
      </c>
      <c r="AL53" s="190">
        <v>0</v>
      </c>
      <c r="AM53" s="190">
        <v>0</v>
      </c>
    </row>
    <row r="54" spans="3:39" x14ac:dyDescent="0.25">
      <c r="C54" s="190" t="s">
        <v>127</v>
      </c>
      <c r="D54" s="190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0</v>
      </c>
      <c r="U54" s="190">
        <v>0</v>
      </c>
      <c r="V54" s="190">
        <v>0</v>
      </c>
      <c r="W54" s="190">
        <v>0</v>
      </c>
      <c r="X54" s="190">
        <v>0</v>
      </c>
      <c r="Y54" s="190">
        <v>0</v>
      </c>
      <c r="Z54" s="190">
        <v>0</v>
      </c>
      <c r="AA54" s="190">
        <v>0</v>
      </c>
      <c r="AB54" s="190">
        <v>0</v>
      </c>
      <c r="AC54" s="190">
        <v>0</v>
      </c>
      <c r="AD54" s="190">
        <v>0</v>
      </c>
      <c r="AE54" s="190">
        <v>0</v>
      </c>
      <c r="AF54" s="190">
        <v>0</v>
      </c>
      <c r="AG54" s="190">
        <v>0</v>
      </c>
      <c r="AH54" s="190">
        <v>0</v>
      </c>
      <c r="AI54" s="190">
        <v>0</v>
      </c>
      <c r="AJ54" s="190">
        <v>0</v>
      </c>
      <c r="AK54" s="190">
        <v>0</v>
      </c>
      <c r="AL54" s="190">
        <v>0</v>
      </c>
      <c r="AM54" s="190">
        <v>0</v>
      </c>
    </row>
    <row r="55" spans="3:39" x14ac:dyDescent="0.25">
      <c r="C55" s="190" t="s">
        <v>128</v>
      </c>
      <c r="D55" s="190">
        <v>0</v>
      </c>
      <c r="E55" s="190">
        <v>0</v>
      </c>
      <c r="F55" s="190">
        <v>0</v>
      </c>
      <c r="G55" s="190">
        <v>0</v>
      </c>
      <c r="H55" s="190">
        <v>0</v>
      </c>
      <c r="I55" s="190">
        <v>0</v>
      </c>
      <c r="J55" s="190">
        <v>0</v>
      </c>
      <c r="K55" s="190">
        <v>0</v>
      </c>
      <c r="L55" s="190">
        <v>0</v>
      </c>
      <c r="M55" s="190">
        <v>0</v>
      </c>
      <c r="N55" s="190">
        <v>0</v>
      </c>
      <c r="O55" s="190">
        <v>0</v>
      </c>
      <c r="P55" s="190">
        <v>0</v>
      </c>
      <c r="Q55" s="190">
        <v>0</v>
      </c>
      <c r="R55" s="190">
        <v>0</v>
      </c>
      <c r="S55" s="190">
        <v>0</v>
      </c>
      <c r="T55" s="190">
        <v>0</v>
      </c>
      <c r="U55" s="190">
        <v>0</v>
      </c>
      <c r="V55" s="190">
        <v>0</v>
      </c>
      <c r="W55" s="190">
        <v>0</v>
      </c>
      <c r="X55" s="190">
        <v>0</v>
      </c>
      <c r="Y55" s="190">
        <v>0</v>
      </c>
      <c r="Z55" s="190">
        <v>0</v>
      </c>
      <c r="AA55" s="190">
        <v>0</v>
      </c>
      <c r="AB55" s="190">
        <v>0</v>
      </c>
      <c r="AC55" s="190">
        <v>0</v>
      </c>
      <c r="AD55" s="190">
        <v>0</v>
      </c>
      <c r="AE55" s="190">
        <v>0</v>
      </c>
      <c r="AF55" s="190">
        <v>0</v>
      </c>
      <c r="AG55" s="190">
        <v>0</v>
      </c>
      <c r="AH55" s="190">
        <v>0</v>
      </c>
      <c r="AI55" s="190">
        <v>0</v>
      </c>
      <c r="AJ55" s="190">
        <v>0</v>
      </c>
      <c r="AK55" s="190">
        <v>0</v>
      </c>
      <c r="AL55" s="190">
        <v>0</v>
      </c>
      <c r="AM55" s="190">
        <v>0</v>
      </c>
    </row>
    <row r="56" spans="3:39" x14ac:dyDescent="0.25">
      <c r="C56" s="190" t="s">
        <v>129</v>
      </c>
      <c r="D56" s="196">
        <v>694740649.30592799</v>
      </c>
      <c r="E56" s="196">
        <v>676802466.08258402</v>
      </c>
      <c r="F56" s="196">
        <v>663809583.90980506</v>
      </c>
      <c r="G56" s="196">
        <v>659642356.55190003</v>
      </c>
      <c r="H56" s="196">
        <v>661906838.15604603</v>
      </c>
      <c r="I56" s="196">
        <v>665601716.18842697</v>
      </c>
      <c r="J56" s="196">
        <v>673389378.79380703</v>
      </c>
      <c r="K56" s="196">
        <v>684170279.15985501</v>
      </c>
      <c r="L56" s="196">
        <v>693120600.44330704</v>
      </c>
      <c r="M56" s="196">
        <v>697837081.99791098</v>
      </c>
      <c r="N56" s="196">
        <v>695528948.39541602</v>
      </c>
      <c r="O56" s="196">
        <v>685924942.57742405</v>
      </c>
      <c r="P56" s="196">
        <v>671560149.418262</v>
      </c>
      <c r="Q56" s="196">
        <v>655964992.43266797</v>
      </c>
      <c r="R56" s="196">
        <v>640868903.75896394</v>
      </c>
      <c r="S56" s="196">
        <v>626610853.456146</v>
      </c>
      <c r="T56" s="196">
        <v>620489949.66391504</v>
      </c>
      <c r="U56" s="196">
        <v>617563752.81128502</v>
      </c>
      <c r="V56" s="196">
        <v>618371751.00417101</v>
      </c>
      <c r="W56" s="196">
        <v>622921340.55266905</v>
      </c>
      <c r="X56" s="196">
        <v>631476695.751001</v>
      </c>
      <c r="Y56" s="196">
        <v>642834961.05610597</v>
      </c>
      <c r="Z56" s="196">
        <v>656698652.41648901</v>
      </c>
      <c r="AA56" s="196">
        <v>672665215.15941298</v>
      </c>
      <c r="AB56" s="196">
        <v>690184613.45834696</v>
      </c>
      <c r="AC56" s="196">
        <v>708599386.49445605</v>
      </c>
      <c r="AD56" s="196">
        <v>723695428.24247801</v>
      </c>
      <c r="AE56" s="196">
        <v>738373193.50986898</v>
      </c>
      <c r="AF56" s="196">
        <v>752371305.03392899</v>
      </c>
      <c r="AG56" s="196">
        <v>764916102.37634599</v>
      </c>
      <c r="AH56" s="196">
        <v>776288812.94254398</v>
      </c>
      <c r="AI56" s="196">
        <v>786308992.30765998</v>
      </c>
      <c r="AJ56" s="196">
        <v>795335152.176844</v>
      </c>
      <c r="AK56" s="196">
        <v>803449851.570557</v>
      </c>
      <c r="AL56" s="196">
        <v>811153316.15086806</v>
      </c>
      <c r="AM56" s="196">
        <v>818961877.72380805</v>
      </c>
    </row>
    <row r="57" spans="3:39" x14ac:dyDescent="0.25">
      <c r="C57" s="190" t="s">
        <v>130</v>
      </c>
      <c r="D57" s="196">
        <v>1868512511.05758</v>
      </c>
      <c r="E57" s="196">
        <v>1840015528.09905</v>
      </c>
      <c r="F57" s="196">
        <v>1815674229.23985</v>
      </c>
      <c r="G57" s="196">
        <v>1789613124.79813</v>
      </c>
      <c r="H57" s="196">
        <v>1774249674.27122</v>
      </c>
      <c r="I57" s="196">
        <v>1762470805.4977901</v>
      </c>
      <c r="J57" s="196">
        <v>1764428418.2374401</v>
      </c>
      <c r="K57" s="196">
        <v>1786113122.29776</v>
      </c>
      <c r="L57" s="196">
        <v>1818538480.26566</v>
      </c>
      <c r="M57" s="196">
        <v>1825388130.6545</v>
      </c>
      <c r="N57" s="196">
        <v>1836610690.73347</v>
      </c>
      <c r="O57" s="196">
        <v>1853581778.8002601</v>
      </c>
      <c r="P57" s="196">
        <v>1875404911.90593</v>
      </c>
      <c r="Q57" s="196">
        <v>1895995699.8685601</v>
      </c>
      <c r="R57" s="196">
        <v>1921329051.2224801</v>
      </c>
      <c r="S57" s="196">
        <v>1947325084.48438</v>
      </c>
      <c r="T57" s="196">
        <v>1977990118.1245799</v>
      </c>
      <c r="U57" s="196">
        <v>2009986670.3944499</v>
      </c>
      <c r="V57" s="196">
        <v>2043155689.5888</v>
      </c>
      <c r="W57" s="196">
        <v>2079426287.2346499</v>
      </c>
      <c r="X57" s="196">
        <v>2115252836.1858101</v>
      </c>
      <c r="Y57" s="196">
        <v>2154950176.6352201</v>
      </c>
      <c r="Z57" s="196">
        <v>2194910374.9530702</v>
      </c>
      <c r="AA57" s="196">
        <v>2236068213.6731801</v>
      </c>
      <c r="AB57" s="196">
        <v>2278244555.5639901</v>
      </c>
      <c r="AC57" s="196">
        <v>2321509403.9212499</v>
      </c>
      <c r="AD57" s="196">
        <v>2349716351.5956802</v>
      </c>
      <c r="AE57" s="196">
        <v>2380270409.8723798</v>
      </c>
      <c r="AF57" s="196">
        <v>2412822068.02425</v>
      </c>
      <c r="AG57" s="196">
        <v>2445679892.7807999</v>
      </c>
      <c r="AH57" s="196">
        <v>2478771348.3933501</v>
      </c>
      <c r="AI57" s="196">
        <v>2511970996.24511</v>
      </c>
      <c r="AJ57" s="196">
        <v>2545089812.5159202</v>
      </c>
      <c r="AK57" s="196">
        <v>2578103397.0936399</v>
      </c>
      <c r="AL57" s="196">
        <v>2610807651.8364801</v>
      </c>
      <c r="AM57" s="196">
        <v>2643274135.9074798</v>
      </c>
    </row>
    <row r="58" spans="3:39" x14ac:dyDescent="0.25">
      <c r="C58" s="190" t="s">
        <v>131</v>
      </c>
      <c r="D58" s="196">
        <v>107745481.81776799</v>
      </c>
      <c r="E58" s="196">
        <v>102043467.12712701</v>
      </c>
      <c r="F58" s="196">
        <v>96644888.153783605</v>
      </c>
      <c r="G58" s="196">
        <v>91102340.875559807</v>
      </c>
      <c r="H58" s="196">
        <v>86119219.036619797</v>
      </c>
      <c r="I58" s="196">
        <v>81715416.771581799</v>
      </c>
      <c r="J58" s="196">
        <v>78613395.951084301</v>
      </c>
      <c r="K58" s="196">
        <v>76037350.547045305</v>
      </c>
      <c r="L58" s="196">
        <v>74114315.308837697</v>
      </c>
      <c r="M58" s="196">
        <v>72188612.797425002</v>
      </c>
      <c r="N58" s="196">
        <v>70427623.722730607</v>
      </c>
      <c r="O58" s="196">
        <v>68862453.086899906</v>
      </c>
      <c r="P58" s="196">
        <v>67486673.516819507</v>
      </c>
      <c r="Q58" s="196">
        <v>66419127.572333299</v>
      </c>
      <c r="R58" s="196">
        <v>65389262.883255601</v>
      </c>
      <c r="S58" s="196">
        <v>64706161.230276801</v>
      </c>
      <c r="T58" s="196">
        <v>64647727.810826801</v>
      </c>
      <c r="U58" s="196">
        <v>64620549.833721504</v>
      </c>
      <c r="V58" s="196">
        <v>64576108.363061003</v>
      </c>
      <c r="W58" s="196">
        <v>64560785.729623802</v>
      </c>
      <c r="X58" s="196">
        <v>64575645.260239199</v>
      </c>
      <c r="Y58" s="196">
        <v>64605488.085755102</v>
      </c>
      <c r="Z58" s="196">
        <v>64623387.7651961</v>
      </c>
      <c r="AA58" s="196">
        <v>64662711.474767998</v>
      </c>
      <c r="AB58" s="196">
        <v>64727957.527570702</v>
      </c>
      <c r="AC58" s="196">
        <v>65098219.204294398</v>
      </c>
      <c r="AD58" s="196">
        <v>65498505.888230696</v>
      </c>
      <c r="AE58" s="196">
        <v>65864159.3235645</v>
      </c>
      <c r="AF58" s="196">
        <v>66248027.2040243</v>
      </c>
      <c r="AG58" s="196">
        <v>66603630.713362999</v>
      </c>
      <c r="AH58" s="196">
        <v>66897992.263959698</v>
      </c>
      <c r="AI58" s="196">
        <v>67160768.128115207</v>
      </c>
      <c r="AJ58" s="196">
        <v>67496977.6133589</v>
      </c>
      <c r="AK58" s="196">
        <v>67759317.454156995</v>
      </c>
      <c r="AL58" s="196">
        <v>68082980.482410699</v>
      </c>
      <c r="AM58" s="196">
        <v>68425991.189291596</v>
      </c>
    </row>
    <row r="59" spans="3:39" x14ac:dyDescent="0.25">
      <c r="C59" s="190" t="s">
        <v>132</v>
      </c>
      <c r="D59" s="196">
        <v>23766868.839767799</v>
      </c>
      <c r="E59" s="196">
        <v>23924868.7993268</v>
      </c>
      <c r="F59" s="196">
        <v>24360653.783734899</v>
      </c>
      <c r="G59" s="196">
        <v>24660618.720933601</v>
      </c>
      <c r="H59" s="196">
        <v>24965118.163731199</v>
      </c>
      <c r="I59" s="196">
        <v>25844363.272971399</v>
      </c>
      <c r="J59" s="196">
        <v>26779895.949218798</v>
      </c>
      <c r="K59" s="196">
        <v>27156083.380000699</v>
      </c>
      <c r="L59" s="196">
        <v>27538489.360051401</v>
      </c>
      <c r="M59" s="196">
        <v>27881666.6148949</v>
      </c>
      <c r="N59" s="196">
        <v>28237984.617045399</v>
      </c>
      <c r="O59" s="196">
        <v>28658398.0982484</v>
      </c>
      <c r="P59" s="196">
        <v>29114154.812529199</v>
      </c>
      <c r="Q59" s="196">
        <v>29514811.530690301</v>
      </c>
      <c r="R59" s="196">
        <v>29885400.8457384</v>
      </c>
      <c r="S59" s="196">
        <v>30331476.508650899</v>
      </c>
      <c r="T59" s="196">
        <v>28565955.690843601</v>
      </c>
      <c r="U59" s="196">
        <v>30611306.442022301</v>
      </c>
      <c r="V59" s="196">
        <v>31252302.582903702</v>
      </c>
      <c r="W59" s="196">
        <v>31781853.965279002</v>
      </c>
      <c r="X59" s="196">
        <v>32201618.726895299</v>
      </c>
      <c r="Y59" s="196">
        <v>32661869.627156802</v>
      </c>
      <c r="Z59" s="196">
        <v>33122959.5035001</v>
      </c>
      <c r="AA59" s="196">
        <v>33587795.643668003</v>
      </c>
      <c r="AB59" s="196">
        <v>34049217.312061898</v>
      </c>
      <c r="AC59" s="196">
        <v>34504711.511508599</v>
      </c>
      <c r="AD59" s="196">
        <v>34961007.897504099</v>
      </c>
      <c r="AE59" s="196">
        <v>35416134.371159799</v>
      </c>
      <c r="AF59" s="196">
        <v>35870163.046664797</v>
      </c>
      <c r="AG59" s="196">
        <v>36323263.992430903</v>
      </c>
      <c r="AH59" s="196">
        <v>36774672.3166181</v>
      </c>
      <c r="AI59" s="196">
        <v>37223518.740042903</v>
      </c>
      <c r="AJ59" s="196">
        <v>37670885.899816103</v>
      </c>
      <c r="AK59" s="196">
        <v>38117725.905383602</v>
      </c>
      <c r="AL59" s="196">
        <v>38563858.240460098</v>
      </c>
      <c r="AM59" s="196">
        <v>39006107.057837002</v>
      </c>
    </row>
    <row r="60" spans="3:39" x14ac:dyDescent="0.25">
      <c r="C60" s="190" t="s">
        <v>133</v>
      </c>
      <c r="D60" s="196">
        <v>309139713.79462701</v>
      </c>
      <c r="E60" s="196">
        <v>323296415.41757703</v>
      </c>
      <c r="F60" s="196">
        <v>337305060.04203498</v>
      </c>
      <c r="G60" s="196">
        <v>347598269.51381999</v>
      </c>
      <c r="H60" s="196">
        <v>359019713.29763198</v>
      </c>
      <c r="I60" s="196">
        <v>368695060.85832697</v>
      </c>
      <c r="J60" s="196">
        <v>380112838.80348599</v>
      </c>
      <c r="K60" s="196">
        <v>390998716.59795398</v>
      </c>
      <c r="L60" s="196">
        <v>402615506.56364202</v>
      </c>
      <c r="M60" s="196">
        <v>414348878.165362</v>
      </c>
      <c r="N60" s="196">
        <v>426597834.20123398</v>
      </c>
      <c r="O60" s="196">
        <v>438760901.27892399</v>
      </c>
      <c r="P60" s="196">
        <v>450827082.19656199</v>
      </c>
      <c r="Q60" s="196">
        <v>463104903.56179601</v>
      </c>
      <c r="R60" s="196">
        <v>475157177.69657499</v>
      </c>
      <c r="S60" s="196">
        <v>487191478.82759398</v>
      </c>
      <c r="T60" s="196">
        <v>498855381.18156302</v>
      </c>
      <c r="U60" s="196">
        <v>510124554.22327799</v>
      </c>
      <c r="V60" s="196">
        <v>521068000.75086802</v>
      </c>
      <c r="W60" s="196">
        <v>531468056.89580101</v>
      </c>
      <c r="X60" s="196">
        <v>541291820.69430304</v>
      </c>
      <c r="Y60" s="196">
        <v>551418417.90105295</v>
      </c>
      <c r="Z60" s="196">
        <v>561554701.36137795</v>
      </c>
      <c r="AA60" s="196">
        <v>571700671.075279</v>
      </c>
      <c r="AB60" s="196">
        <v>581856327.04275596</v>
      </c>
      <c r="AC60" s="196">
        <v>592021669.26380897</v>
      </c>
      <c r="AD60" s="196">
        <v>602196697.73843706</v>
      </c>
      <c r="AE60" s="196">
        <v>612381412.46664095</v>
      </c>
      <c r="AF60" s="196">
        <v>622575813.44842005</v>
      </c>
      <c r="AG60" s="196">
        <v>632779900.68377602</v>
      </c>
      <c r="AH60" s="196">
        <v>642993674.17270696</v>
      </c>
      <c r="AI60" s="196">
        <v>653217133.91521394</v>
      </c>
      <c r="AJ60" s="196">
        <v>663450279.91129601</v>
      </c>
      <c r="AK60" s="196">
        <v>673693112.16095495</v>
      </c>
      <c r="AL60" s="196">
        <v>683945630.66418803</v>
      </c>
      <c r="AM60" s="196">
        <v>694207835.42099798</v>
      </c>
    </row>
    <row r="61" spans="3:39" x14ac:dyDescent="0.25">
      <c r="C61" s="190" t="s">
        <v>134</v>
      </c>
      <c r="D61" s="190">
        <v>0</v>
      </c>
      <c r="E61" s="190">
        <v>0</v>
      </c>
      <c r="F61" s="190">
        <v>0</v>
      </c>
      <c r="G61" s="190">
        <v>0</v>
      </c>
      <c r="H61" s="190">
        <v>0</v>
      </c>
      <c r="I61" s="190">
        <v>0</v>
      </c>
      <c r="J61" s="190">
        <v>0</v>
      </c>
      <c r="K61" s="190">
        <v>0</v>
      </c>
      <c r="L61" s="190">
        <v>0</v>
      </c>
      <c r="M61" s="190">
        <v>0</v>
      </c>
      <c r="N61" s="190">
        <v>0</v>
      </c>
      <c r="O61" s="190">
        <v>0</v>
      </c>
      <c r="P61" s="190">
        <v>0</v>
      </c>
      <c r="Q61" s="190">
        <v>0</v>
      </c>
      <c r="R61" s="190">
        <v>0</v>
      </c>
      <c r="S61" s="190">
        <v>0</v>
      </c>
      <c r="T61" s="190">
        <v>0</v>
      </c>
      <c r="U61" s="190">
        <v>0</v>
      </c>
      <c r="V61" s="190">
        <v>0</v>
      </c>
      <c r="W61" s="190">
        <v>0</v>
      </c>
      <c r="X61" s="190">
        <v>0</v>
      </c>
      <c r="Y61" s="190">
        <v>0</v>
      </c>
      <c r="Z61" s="190">
        <v>0</v>
      </c>
      <c r="AA61" s="190">
        <v>0</v>
      </c>
      <c r="AB61" s="190">
        <v>0</v>
      </c>
      <c r="AC61" s="190">
        <v>0</v>
      </c>
      <c r="AD61" s="190">
        <v>0</v>
      </c>
      <c r="AE61" s="190">
        <v>0</v>
      </c>
      <c r="AF61" s="190">
        <v>0</v>
      </c>
      <c r="AG61" s="190">
        <v>0</v>
      </c>
      <c r="AH61" s="190">
        <v>0</v>
      </c>
      <c r="AI61" s="190">
        <v>0</v>
      </c>
      <c r="AJ61" s="190">
        <v>0</v>
      </c>
      <c r="AK61" s="190">
        <v>0</v>
      </c>
      <c r="AL61" s="190">
        <v>0</v>
      </c>
      <c r="AM61" s="190">
        <v>0</v>
      </c>
    </row>
    <row r="62" spans="3:39" x14ac:dyDescent="0.25">
      <c r="C62" s="190" t="s">
        <v>135</v>
      </c>
      <c r="D62" s="196">
        <v>252405748.76677501</v>
      </c>
      <c r="E62" s="196">
        <v>269603266.40227401</v>
      </c>
      <c r="F62" s="196">
        <v>286965222.23929501</v>
      </c>
      <c r="G62" s="196">
        <v>303146893.41167003</v>
      </c>
      <c r="H62" s="196">
        <v>319579904.19206202</v>
      </c>
      <c r="I62" s="196">
        <v>336265639.41797799</v>
      </c>
      <c r="J62" s="196">
        <v>355522948.84354502</v>
      </c>
      <c r="K62" s="196">
        <v>374875927.222987</v>
      </c>
      <c r="L62" s="196">
        <v>394325959.39380997</v>
      </c>
      <c r="M62" s="196">
        <v>416215044.20273501</v>
      </c>
      <c r="N62" s="196">
        <v>438023905.24657899</v>
      </c>
      <c r="O62" s="196">
        <v>460531475.29616499</v>
      </c>
      <c r="P62" s="196">
        <v>482896795.59457397</v>
      </c>
      <c r="Q62" s="196">
        <v>505121250.979312</v>
      </c>
      <c r="R62" s="196">
        <v>527206226.28788698</v>
      </c>
      <c r="S62" s="196">
        <v>549153106.35780597</v>
      </c>
      <c r="T62" s="196">
        <v>574244606.63762105</v>
      </c>
      <c r="U62" s="196">
        <v>598855378.13157904</v>
      </c>
      <c r="V62" s="196">
        <v>622986805.67718697</v>
      </c>
      <c r="W62" s="196">
        <v>646640274.11195195</v>
      </c>
      <c r="X62" s="196">
        <v>669817168.27338004</v>
      </c>
      <c r="Y62" s="196">
        <v>695139581.76559496</v>
      </c>
      <c r="Z62" s="196">
        <v>719613803.69282806</v>
      </c>
      <c r="AA62" s="196">
        <v>743241218.89258695</v>
      </c>
      <c r="AB62" s="196">
        <v>766023212.20237899</v>
      </c>
      <c r="AC62" s="196">
        <v>787961168.45971203</v>
      </c>
      <c r="AD62" s="196">
        <v>812677717.12701905</v>
      </c>
      <c r="AE62" s="196">
        <v>835748277.38911998</v>
      </c>
      <c r="AF62" s="196">
        <v>857174234.08352101</v>
      </c>
      <c r="AG62" s="196">
        <v>876956972.04772794</v>
      </c>
      <c r="AH62" s="196">
        <v>895097876.11924899</v>
      </c>
      <c r="AI62" s="196">
        <v>911598331.13559198</v>
      </c>
      <c r="AJ62" s="196">
        <v>926459721.93426299</v>
      </c>
      <c r="AK62" s="196">
        <v>939683433.35276997</v>
      </c>
      <c r="AL62" s="196">
        <v>951270850.22861898</v>
      </c>
      <c r="AM62" s="196">
        <v>961223357.39931703</v>
      </c>
    </row>
    <row r="63" spans="3:39" x14ac:dyDescent="0.25">
      <c r="C63" s="190" t="s">
        <v>136</v>
      </c>
      <c r="D63" s="196">
        <v>119002890.089067</v>
      </c>
      <c r="E63" s="196">
        <v>119230458.44718499</v>
      </c>
      <c r="F63" s="196">
        <v>119663406.029212</v>
      </c>
      <c r="G63" s="196">
        <v>120029933.792392</v>
      </c>
      <c r="H63" s="196">
        <v>120479492.69396099</v>
      </c>
      <c r="I63" s="196">
        <v>121007783.691155</v>
      </c>
      <c r="J63" s="196">
        <v>121588632.74121501</v>
      </c>
      <c r="K63" s="196">
        <v>122153365.80137999</v>
      </c>
      <c r="L63" s="196">
        <v>122702058.828888</v>
      </c>
      <c r="M63" s="196">
        <v>123159787.78097799</v>
      </c>
      <c r="N63" s="196">
        <v>123564128.61488999</v>
      </c>
      <c r="O63" s="196">
        <v>124152657.287854</v>
      </c>
      <c r="P63" s="196">
        <v>124644199.757117</v>
      </c>
      <c r="Q63" s="196">
        <v>125132581.97991399</v>
      </c>
      <c r="R63" s="196">
        <v>125617879.91348299</v>
      </c>
      <c r="S63" s="196">
        <v>126100169.515062</v>
      </c>
      <c r="T63" s="196">
        <v>126573672.227513</v>
      </c>
      <c r="U63" s="196">
        <v>127047580.04523499</v>
      </c>
      <c r="V63" s="196">
        <v>127521892.968227</v>
      </c>
      <c r="W63" s="196">
        <v>127996610.996489</v>
      </c>
      <c r="X63" s="196">
        <v>128471734.130023</v>
      </c>
      <c r="Y63" s="196">
        <v>128947262.368827</v>
      </c>
      <c r="Z63" s="196">
        <v>129423195.712901</v>
      </c>
      <c r="AA63" s="196">
        <v>129899534.162247</v>
      </c>
      <c r="AB63" s="196">
        <v>130376277.71686301</v>
      </c>
      <c r="AC63" s="196">
        <v>130853426.37674899</v>
      </c>
      <c r="AD63" s="196">
        <v>131330980.14190599</v>
      </c>
      <c r="AE63" s="196">
        <v>131808939.012334</v>
      </c>
      <c r="AF63" s="196">
        <v>132287302.988033</v>
      </c>
      <c r="AG63" s="196">
        <v>132766072.069002</v>
      </c>
      <c r="AH63" s="196">
        <v>133245246.255242</v>
      </c>
      <c r="AI63" s="196">
        <v>133724825.54675201</v>
      </c>
      <c r="AJ63" s="196">
        <v>134204809.943534</v>
      </c>
      <c r="AK63" s="196">
        <v>134685199.44558501</v>
      </c>
      <c r="AL63" s="196">
        <v>135165994.052908</v>
      </c>
      <c r="AM63" s="196">
        <v>135647193.76550099</v>
      </c>
    </row>
    <row r="64" spans="3:39" x14ac:dyDescent="0.25">
      <c r="C64" s="190" t="s">
        <v>137</v>
      </c>
      <c r="D64" s="190">
        <v>0</v>
      </c>
      <c r="E64" s="190">
        <v>0</v>
      </c>
      <c r="F64" s="190">
        <v>0</v>
      </c>
      <c r="G64" s="190">
        <v>0</v>
      </c>
      <c r="H64" s="190">
        <v>0</v>
      </c>
      <c r="I64" s="190">
        <v>0</v>
      </c>
      <c r="J64" s="190">
        <v>0</v>
      </c>
      <c r="K64" s="190">
        <v>0</v>
      </c>
      <c r="L64" s="190">
        <v>0</v>
      </c>
      <c r="M64" s="190">
        <v>0</v>
      </c>
      <c r="N64" s="190">
        <v>0</v>
      </c>
      <c r="O64" s="190">
        <v>0</v>
      </c>
      <c r="P64" s="190">
        <v>0</v>
      </c>
      <c r="Q64" s="190">
        <v>0</v>
      </c>
      <c r="R64" s="190">
        <v>0</v>
      </c>
      <c r="S64" s="190">
        <v>0</v>
      </c>
      <c r="T64" s="190">
        <v>0</v>
      </c>
      <c r="U64" s="190">
        <v>0</v>
      </c>
      <c r="V64" s="190">
        <v>0</v>
      </c>
      <c r="W64" s="190">
        <v>0</v>
      </c>
      <c r="X64" s="190">
        <v>0</v>
      </c>
      <c r="Y64" s="190">
        <v>0</v>
      </c>
      <c r="Z64" s="190">
        <v>0</v>
      </c>
      <c r="AA64" s="190">
        <v>0</v>
      </c>
      <c r="AB64" s="190">
        <v>0</v>
      </c>
      <c r="AC64" s="190">
        <v>0</v>
      </c>
      <c r="AD64" s="190">
        <v>0</v>
      </c>
      <c r="AE64" s="190">
        <v>0</v>
      </c>
      <c r="AF64" s="190">
        <v>0</v>
      </c>
      <c r="AG64" s="190">
        <v>0</v>
      </c>
      <c r="AH64" s="190">
        <v>0</v>
      </c>
      <c r="AI64" s="190">
        <v>0</v>
      </c>
      <c r="AJ64" s="190">
        <v>0</v>
      </c>
      <c r="AK64" s="190">
        <v>0</v>
      </c>
      <c r="AL64" s="190">
        <v>0</v>
      </c>
      <c r="AM64" s="190">
        <v>0</v>
      </c>
    </row>
    <row r="65" spans="1:39" x14ac:dyDescent="0.25">
      <c r="C65" s="190" t="s">
        <v>138</v>
      </c>
      <c r="D65" s="196">
        <v>3928517628.44489</v>
      </c>
      <c r="E65" s="196">
        <v>3918590736.0283098</v>
      </c>
      <c r="F65" s="196">
        <v>3917878168.5514102</v>
      </c>
      <c r="G65" s="196">
        <v>3919719163.6978998</v>
      </c>
      <c r="H65" s="196">
        <v>3940716086.7245798</v>
      </c>
      <c r="I65" s="196">
        <v>3965777772.1120501</v>
      </c>
      <c r="J65" s="196">
        <v>4015082996.61342</v>
      </c>
      <c r="K65" s="196">
        <v>4086622833.1804199</v>
      </c>
      <c r="L65" s="196">
        <v>4168543899.2174401</v>
      </c>
      <c r="M65" s="196">
        <v>4222388550.76755</v>
      </c>
      <c r="N65" s="196">
        <v>4270003475.3098402</v>
      </c>
      <c r="O65" s="196">
        <v>4316438336.0496902</v>
      </c>
      <c r="P65" s="196">
        <v>4362853066.6711397</v>
      </c>
      <c r="Q65" s="196">
        <v>4407125837.2400599</v>
      </c>
      <c r="R65" s="196">
        <v>4456279741.76861</v>
      </c>
      <c r="S65" s="196">
        <v>4507197539.3855696</v>
      </c>
      <c r="T65" s="196">
        <v>4572099990.1879501</v>
      </c>
      <c r="U65" s="196">
        <v>4644495740.5781002</v>
      </c>
      <c r="V65" s="196">
        <v>4719571869.4771795</v>
      </c>
      <c r="W65" s="196">
        <v>4800387897.8738604</v>
      </c>
      <c r="X65" s="196">
        <v>4883633577.2544804</v>
      </c>
      <c r="Y65" s="196">
        <v>4976057185.5179701</v>
      </c>
      <c r="Z65" s="196">
        <v>5070399873.3290501</v>
      </c>
      <c r="AA65" s="196">
        <v>5167231527.8502703</v>
      </c>
      <c r="AB65" s="196">
        <v>5265821698.4385405</v>
      </c>
      <c r="AC65" s="196">
        <v>5365860892.6917801</v>
      </c>
      <c r="AD65" s="196">
        <v>5450342965.9366903</v>
      </c>
      <c r="AE65" s="196">
        <v>5535082173.0959396</v>
      </c>
      <c r="AF65" s="196">
        <v>5619521930.8251495</v>
      </c>
      <c r="AG65" s="196">
        <v>5701152221.5051804</v>
      </c>
      <c r="AH65" s="196">
        <v>5780149379.1508398</v>
      </c>
      <c r="AI65" s="196">
        <v>5856237692.5510902</v>
      </c>
      <c r="AJ65" s="196">
        <v>5929694136.3730698</v>
      </c>
      <c r="AK65" s="196">
        <v>6000431903.2065201</v>
      </c>
      <c r="AL65" s="196">
        <v>6068883517.7248497</v>
      </c>
      <c r="AM65" s="196">
        <v>6135593104.3785801</v>
      </c>
    </row>
    <row r="69" spans="1:39" x14ac:dyDescent="0.25">
      <c r="C69" s="192" t="s">
        <v>1441</v>
      </c>
      <c r="D69" s="192"/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  <c r="AD69" s="192"/>
      <c r="AE69" s="192"/>
      <c r="AF69" s="192"/>
      <c r="AG69" s="192"/>
      <c r="AH69" s="192"/>
      <c r="AI69" s="192"/>
      <c r="AJ69" s="192"/>
      <c r="AK69" s="192"/>
      <c r="AL69" s="192"/>
      <c r="AM69" s="192"/>
    </row>
    <row r="70" spans="1:39" s="199" customFormat="1" x14ac:dyDescent="0.25">
      <c r="A70" s="28"/>
      <c r="B70" s="30"/>
      <c r="C70" s="199" t="s">
        <v>1442</v>
      </c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  <c r="AF70" s="200"/>
      <c r="AG70" s="200"/>
      <c r="AH70" s="200"/>
      <c r="AI70" s="200"/>
      <c r="AJ70" s="200"/>
      <c r="AK70" s="200"/>
      <c r="AL70" s="200"/>
      <c r="AM70" s="200"/>
    </row>
    <row r="71" spans="1:39" x14ac:dyDescent="0.25"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</row>
    <row r="72" spans="1:39" x14ac:dyDescent="0.25">
      <c r="C72" s="191" t="s">
        <v>1435</v>
      </c>
    </row>
    <row r="73" spans="1:39" x14ac:dyDescent="0.25">
      <c r="C73" s="197" t="s">
        <v>1443</v>
      </c>
      <c r="D73" s="196">
        <v>271129321.04833603</v>
      </c>
      <c r="E73" s="196">
        <v>271577413.88502502</v>
      </c>
      <c r="F73" s="196">
        <v>272025506.72171497</v>
      </c>
      <c r="G73" s="196">
        <v>272473599.55840498</v>
      </c>
      <c r="H73" s="196">
        <v>272921692.39509398</v>
      </c>
      <c r="I73" s="196">
        <v>273369785.23178399</v>
      </c>
      <c r="J73" s="196">
        <v>273817878.06847298</v>
      </c>
      <c r="K73" s="196">
        <v>274265970.90516299</v>
      </c>
      <c r="L73" s="196">
        <v>274714063.74185199</v>
      </c>
      <c r="M73" s="196">
        <v>275162156.57854199</v>
      </c>
      <c r="N73" s="196">
        <v>275610249.415232</v>
      </c>
      <c r="O73" s="196">
        <v>276058342.251921</v>
      </c>
      <c r="P73" s="196">
        <v>276506435.08861101</v>
      </c>
      <c r="Q73" s="196">
        <v>276954527.9253</v>
      </c>
      <c r="R73" s="196">
        <v>277402620.76199001</v>
      </c>
      <c r="S73" s="196">
        <v>277850713.59867901</v>
      </c>
      <c r="T73" s="196">
        <v>278298806.43536901</v>
      </c>
      <c r="U73" s="196">
        <v>278746899.27205902</v>
      </c>
      <c r="V73" s="196">
        <v>279194992.10874802</v>
      </c>
      <c r="W73" s="196">
        <v>279643084.94543803</v>
      </c>
      <c r="X73" s="196">
        <v>280091177.78212702</v>
      </c>
      <c r="Y73" s="196">
        <v>280539270.61881697</v>
      </c>
      <c r="Z73" s="196">
        <v>280987363.45550603</v>
      </c>
      <c r="AA73" s="196">
        <v>281435456.29219598</v>
      </c>
      <c r="AB73" s="196">
        <v>281883549.12888598</v>
      </c>
      <c r="AC73" s="196">
        <v>282331641.96557498</v>
      </c>
      <c r="AD73" s="196">
        <v>282779734.80226499</v>
      </c>
      <c r="AE73" s="196">
        <v>283227827.63895398</v>
      </c>
      <c r="AF73" s="196">
        <v>283675920.47564399</v>
      </c>
      <c r="AG73" s="196">
        <v>284124013.31233299</v>
      </c>
      <c r="AH73" s="196">
        <v>284572106.149023</v>
      </c>
      <c r="AI73" s="196">
        <v>285020198.98571301</v>
      </c>
      <c r="AJ73" s="196">
        <v>285468291.822402</v>
      </c>
      <c r="AK73" s="196">
        <v>285916384.65909201</v>
      </c>
      <c r="AL73" s="196">
        <v>286364477.495781</v>
      </c>
      <c r="AM73" s="196">
        <v>286812570.33247101</v>
      </c>
    </row>
    <row r="74" spans="1:39" x14ac:dyDescent="0.25">
      <c r="C74" s="197" t="s">
        <v>1444</v>
      </c>
      <c r="D74" s="196">
        <v>32442307.690231301</v>
      </c>
      <c r="E74" s="196">
        <v>31523076.9210594</v>
      </c>
      <c r="F74" s="196">
        <v>30603846.151887499</v>
      </c>
      <c r="G74" s="196">
        <v>29684615.382715501</v>
      </c>
      <c r="H74" s="196">
        <v>28765384.6135436</v>
      </c>
      <c r="I74" s="196">
        <v>27846153.844371598</v>
      </c>
      <c r="J74" s="196">
        <v>26926923.075199701</v>
      </c>
      <c r="K74" s="196">
        <v>26007692.3060278</v>
      </c>
      <c r="L74" s="196">
        <v>25088461.536855798</v>
      </c>
      <c r="M74" s="196">
        <v>24169230.767683901</v>
      </c>
      <c r="N74" s="196">
        <v>23249999.998511899</v>
      </c>
      <c r="O74" s="196">
        <v>22330769.229339998</v>
      </c>
      <c r="P74" s="196">
        <v>21411538.460168101</v>
      </c>
      <c r="Q74" s="196">
        <v>20492307.690996099</v>
      </c>
      <c r="R74" s="196">
        <v>19573076.921824198</v>
      </c>
      <c r="S74" s="196">
        <v>18653846.1526522</v>
      </c>
      <c r="T74" s="196">
        <v>17734615.383480299</v>
      </c>
      <c r="U74" s="196">
        <v>16815384.614308398</v>
      </c>
      <c r="V74" s="196">
        <v>15896153.8451364</v>
      </c>
      <c r="W74" s="196">
        <v>14976923.075964499</v>
      </c>
      <c r="X74" s="196">
        <v>14057692.306792499</v>
      </c>
      <c r="Y74" s="196">
        <v>13138461.5376206</v>
      </c>
      <c r="Z74" s="196">
        <v>12219230.768448699</v>
      </c>
      <c r="AA74" s="196">
        <v>11299999.999276699</v>
      </c>
      <c r="AB74" s="196">
        <v>10380769.2301048</v>
      </c>
      <c r="AC74" s="196">
        <v>9461538.46093289</v>
      </c>
      <c r="AD74" s="196">
        <v>8542307.6917609498</v>
      </c>
      <c r="AE74" s="196">
        <v>7623076.9225890096</v>
      </c>
      <c r="AF74" s="196">
        <v>6703846.1534170704</v>
      </c>
      <c r="AG74" s="196">
        <v>5784615.3842451395</v>
      </c>
      <c r="AH74" s="196">
        <v>4865384.6150731901</v>
      </c>
      <c r="AI74" s="196">
        <v>3946153.8459012499</v>
      </c>
      <c r="AJ74" s="196">
        <v>3026923.07672932</v>
      </c>
      <c r="AK74" s="196">
        <v>2107692.3075573798</v>
      </c>
      <c r="AL74" s="196">
        <v>1188461.5383854299</v>
      </c>
      <c r="AM74" s="196">
        <v>269230.76921350299</v>
      </c>
    </row>
    <row r="75" spans="1:39" x14ac:dyDescent="0.25">
      <c r="C75" s="198" t="s">
        <v>1445</v>
      </c>
      <c r="D75" s="196">
        <v>38196038433430.703</v>
      </c>
      <c r="E75" s="196">
        <v>38150400270115.133</v>
      </c>
      <c r="F75" s="196">
        <v>38104762106799.68</v>
      </c>
      <c r="G75" s="196">
        <v>38059123943484.227</v>
      </c>
      <c r="H75" s="196">
        <v>38013485780168.656</v>
      </c>
      <c r="I75" s="196">
        <v>37967847616853.203</v>
      </c>
      <c r="J75" s="196">
        <v>37922209453537.633</v>
      </c>
      <c r="K75" s="196">
        <v>37876571290222.188</v>
      </c>
      <c r="L75" s="196">
        <v>37830933126906.609</v>
      </c>
      <c r="M75" s="196">
        <v>37785294963591.164</v>
      </c>
      <c r="N75" s="196">
        <v>37739656800275.711</v>
      </c>
      <c r="O75" s="196">
        <v>37694018636960.141</v>
      </c>
      <c r="P75" s="196">
        <v>37648380473644.703</v>
      </c>
      <c r="Q75" s="196">
        <v>37602742310329.117</v>
      </c>
      <c r="R75" s="196">
        <v>37557104147013.672</v>
      </c>
      <c r="S75" s="196">
        <v>37511465983698.086</v>
      </c>
      <c r="T75" s="196">
        <v>37465827820382.641</v>
      </c>
      <c r="U75" s="196">
        <v>37420189657067.203</v>
      </c>
      <c r="V75" s="196">
        <v>37374551493751.625</v>
      </c>
      <c r="W75" s="196">
        <v>37328913330436.18</v>
      </c>
      <c r="X75" s="196">
        <v>37283275167120.594</v>
      </c>
      <c r="Y75" s="196">
        <v>37237637003805.148</v>
      </c>
      <c r="Z75" s="196">
        <v>37191998840489.578</v>
      </c>
      <c r="AA75" s="196">
        <v>37146360677174.117</v>
      </c>
      <c r="AB75" s="196">
        <v>37100722513858.68</v>
      </c>
      <c r="AC75" s="196">
        <v>37055084350543.109</v>
      </c>
      <c r="AD75" s="196">
        <v>37009446187227.664</v>
      </c>
      <c r="AE75" s="196">
        <v>36963808023912.086</v>
      </c>
      <c r="AF75" s="196">
        <v>36918169860596.641</v>
      </c>
      <c r="AG75" s="196">
        <v>36872531697281.063</v>
      </c>
      <c r="AH75" s="196">
        <v>36826893533965.609</v>
      </c>
      <c r="AI75" s="196">
        <v>36781255370650.164</v>
      </c>
      <c r="AJ75" s="196">
        <v>36735617207334.594</v>
      </c>
      <c r="AK75" s="196">
        <v>36689979044019.148</v>
      </c>
      <c r="AL75" s="196">
        <v>36644340880703.57</v>
      </c>
      <c r="AM75" s="196">
        <v>36598702717388.125</v>
      </c>
    </row>
    <row r="77" spans="1:39" x14ac:dyDescent="0.25">
      <c r="C77" s="191" t="s">
        <v>159</v>
      </c>
      <c r="D77" s="196">
        <v>2554639.16749642</v>
      </c>
      <c r="E77" s="196">
        <v>2593789.91239502</v>
      </c>
      <c r="F77" s="196">
        <v>2632940.6572936201</v>
      </c>
      <c r="G77" s="196">
        <v>2672091.4021922201</v>
      </c>
      <c r="H77" s="196">
        <v>2711242.1470908201</v>
      </c>
      <c r="I77" s="196">
        <v>2750392.8919894202</v>
      </c>
      <c r="J77" s="196">
        <v>2789543.6368880202</v>
      </c>
      <c r="K77" s="196">
        <v>2828694.3817866198</v>
      </c>
      <c r="L77" s="196">
        <v>2867845.1266852198</v>
      </c>
      <c r="M77" s="196">
        <v>2906995.8715838301</v>
      </c>
      <c r="N77" s="196">
        <v>2946146.6164824301</v>
      </c>
      <c r="O77" s="196">
        <v>2985297.3613810302</v>
      </c>
      <c r="P77" s="196">
        <v>3024448.1062796302</v>
      </c>
      <c r="Q77" s="196">
        <v>3063598.8511782298</v>
      </c>
      <c r="R77" s="196">
        <v>3102749.5960768298</v>
      </c>
      <c r="S77" s="196">
        <v>3141900.3409754299</v>
      </c>
      <c r="T77" s="196">
        <v>3181051.0858740299</v>
      </c>
      <c r="U77" s="196">
        <v>3220201.8307726299</v>
      </c>
      <c r="V77" s="196">
        <v>3259352.57567123</v>
      </c>
      <c r="W77" s="196">
        <v>3298503.32056983</v>
      </c>
      <c r="X77" s="196">
        <v>3337654.0654684301</v>
      </c>
      <c r="Y77" s="196">
        <v>3376804.8103670301</v>
      </c>
      <c r="Z77" s="196">
        <v>3415955.5552656399</v>
      </c>
      <c r="AA77" s="196">
        <v>3455106.3001642399</v>
      </c>
      <c r="AB77" s="196">
        <v>3494257.04506284</v>
      </c>
      <c r="AC77" s="196">
        <v>3533407.78996144</v>
      </c>
      <c r="AD77" s="196">
        <v>3572558.5348600401</v>
      </c>
      <c r="AE77" s="196">
        <v>3611709.2797586401</v>
      </c>
      <c r="AF77" s="196">
        <v>3650860.0246572401</v>
      </c>
      <c r="AG77" s="196">
        <v>3690010.7695558402</v>
      </c>
      <c r="AH77" s="196">
        <v>3729161.5144544402</v>
      </c>
      <c r="AI77" s="196">
        <v>3768312.2593530398</v>
      </c>
      <c r="AJ77" s="196">
        <v>3807463.0042516398</v>
      </c>
      <c r="AK77" s="196">
        <v>3846613.7491502399</v>
      </c>
      <c r="AL77" s="196">
        <v>3885764.4940488399</v>
      </c>
      <c r="AM77" s="196">
        <v>3924915.2389474399</v>
      </c>
    </row>
    <row r="79" spans="1:39" x14ac:dyDescent="0.25">
      <c r="C79" s="191" t="s">
        <v>141</v>
      </c>
      <c r="D79" s="190">
        <v>2554639.16749642</v>
      </c>
      <c r="E79" s="190">
        <v>2593789.91239502</v>
      </c>
      <c r="F79" s="190">
        <v>2632940.6572936201</v>
      </c>
      <c r="G79" s="190">
        <v>2672091.4021922201</v>
      </c>
      <c r="H79" s="190">
        <v>2711242.1470908201</v>
      </c>
      <c r="I79" s="190">
        <v>2750392.8919894202</v>
      </c>
      <c r="J79" s="190">
        <v>2789543.6368880202</v>
      </c>
      <c r="K79" s="190">
        <v>2828694.3817866198</v>
      </c>
      <c r="L79" s="190">
        <v>2867845.1266852198</v>
      </c>
      <c r="M79" s="190">
        <v>2906995.8715838301</v>
      </c>
      <c r="N79" s="190">
        <v>2946146.6164824301</v>
      </c>
      <c r="O79" s="190">
        <v>2985297.3613810302</v>
      </c>
      <c r="P79" s="190">
        <v>3024448.1062796302</v>
      </c>
      <c r="Q79" s="190">
        <v>3063598.8511782298</v>
      </c>
      <c r="R79" s="190">
        <v>3102749.5960768298</v>
      </c>
      <c r="S79" s="190">
        <v>3141900.3409754299</v>
      </c>
      <c r="T79" s="190">
        <v>3181051.0858740299</v>
      </c>
      <c r="U79" s="190">
        <v>3220201.8307726299</v>
      </c>
      <c r="V79" s="190">
        <v>3259352.57567123</v>
      </c>
      <c r="W79" s="190">
        <v>3298503.32056983</v>
      </c>
      <c r="X79" s="190">
        <v>3337654.0654684301</v>
      </c>
      <c r="Y79" s="190">
        <v>3376804.8103670301</v>
      </c>
      <c r="Z79" s="190">
        <v>3415955.5552656399</v>
      </c>
      <c r="AA79" s="190">
        <v>3455106.3001642399</v>
      </c>
      <c r="AB79" s="190">
        <v>3494257.04506284</v>
      </c>
      <c r="AC79" s="190">
        <v>3533407.78996144</v>
      </c>
      <c r="AD79" s="190">
        <v>3572558.5348600401</v>
      </c>
      <c r="AE79" s="190">
        <v>3611709.2797586401</v>
      </c>
      <c r="AF79" s="190">
        <v>3650860.0246572401</v>
      </c>
      <c r="AG79" s="190">
        <v>3690010.7695558402</v>
      </c>
      <c r="AH79" s="190">
        <v>3729161.5144544402</v>
      </c>
      <c r="AI79" s="190">
        <v>3768312.2593530398</v>
      </c>
      <c r="AJ79" s="190">
        <v>3807463.0042516398</v>
      </c>
      <c r="AK79" s="190">
        <v>3846613.7491502399</v>
      </c>
      <c r="AL79" s="190">
        <v>3885764.4940488399</v>
      </c>
      <c r="AM79" s="190">
        <v>3924915.2389474399</v>
      </c>
    </row>
    <row r="81" spans="3:39" x14ac:dyDescent="0.25">
      <c r="C81" s="191" t="s">
        <v>140</v>
      </c>
      <c r="D81" s="196">
        <v>109104232.268813</v>
      </c>
      <c r="E81" s="196">
        <v>113626051.979139</v>
      </c>
      <c r="F81" s="196">
        <v>117803050.999817</v>
      </c>
      <c r="G81" s="196">
        <v>122324870.710144</v>
      </c>
      <c r="H81" s="196">
        <v>126846690.42047</v>
      </c>
      <c r="I81" s="196">
        <v>131023689.441148</v>
      </c>
      <c r="J81" s="196">
        <v>135545509.151474</v>
      </c>
      <c r="K81" s="196">
        <v>140067328.86179999</v>
      </c>
      <c r="L81" s="196">
        <v>144589148.572126</v>
      </c>
      <c r="M81" s="196">
        <v>148766147.59280401</v>
      </c>
      <c r="N81" s="196">
        <v>150874222.47559199</v>
      </c>
      <c r="O81" s="196">
        <v>152637476.66873199</v>
      </c>
      <c r="P81" s="196">
        <v>154400730.86187199</v>
      </c>
      <c r="Q81" s="196">
        <v>156163985.05501199</v>
      </c>
      <c r="R81" s="196">
        <v>157927239.24815199</v>
      </c>
      <c r="S81" s="196">
        <v>159690493.44129199</v>
      </c>
      <c r="T81" s="196">
        <v>161453747.63443199</v>
      </c>
      <c r="U81" s="196">
        <v>163217001.82757199</v>
      </c>
      <c r="V81" s="196">
        <v>164980256.02071199</v>
      </c>
      <c r="W81" s="196">
        <v>166743510.21385199</v>
      </c>
      <c r="X81" s="196">
        <v>168506764.40699199</v>
      </c>
      <c r="Y81" s="196">
        <v>170270018.60013199</v>
      </c>
      <c r="Z81" s="196">
        <v>172033272.79327199</v>
      </c>
      <c r="AA81" s="196">
        <v>173796526.98641199</v>
      </c>
      <c r="AB81" s="196">
        <v>175559781.17955199</v>
      </c>
      <c r="AC81" s="196">
        <v>177323035.37269199</v>
      </c>
      <c r="AD81" s="196">
        <v>179086289.56583199</v>
      </c>
      <c r="AE81" s="196">
        <v>180849543.75897199</v>
      </c>
      <c r="AF81" s="196">
        <v>182612797.95211199</v>
      </c>
      <c r="AG81" s="196">
        <v>184376052.14525199</v>
      </c>
      <c r="AH81" s="196">
        <v>186139306.33839199</v>
      </c>
      <c r="AI81" s="196">
        <v>187902560.53153199</v>
      </c>
      <c r="AJ81" s="196">
        <v>189665814.72467199</v>
      </c>
      <c r="AK81" s="196">
        <v>191429068.91781199</v>
      </c>
      <c r="AL81" s="196">
        <v>193192323.11095199</v>
      </c>
      <c r="AM81" s="196">
        <v>194955577.30409199</v>
      </c>
    </row>
    <row r="82" spans="3:39" x14ac:dyDescent="0.25">
      <c r="D82" s="196"/>
      <c r="E82" s="196"/>
      <c r="F82" s="196"/>
      <c r="G82" s="196"/>
      <c r="H82" s="196"/>
      <c r="I82" s="196"/>
      <c r="J82" s="196"/>
      <c r="K82" s="196"/>
      <c r="L82" s="196"/>
      <c r="M82" s="196"/>
      <c r="N82" s="196"/>
      <c r="O82" s="196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6"/>
      <c r="AA82" s="196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6"/>
      <c r="AM82" s="196"/>
    </row>
    <row r="83" spans="3:39" x14ac:dyDescent="0.25">
      <c r="C83" s="191" t="s">
        <v>101</v>
      </c>
      <c r="D83" s="196">
        <v>2554639.16749642</v>
      </c>
      <c r="E83" s="196">
        <v>2593789.91239502</v>
      </c>
      <c r="F83" s="196">
        <v>2632940.6572936201</v>
      </c>
      <c r="G83" s="196">
        <v>2672091.4021922201</v>
      </c>
      <c r="H83" s="196">
        <v>2711242.1470908201</v>
      </c>
      <c r="I83" s="196">
        <v>2750392.8919894202</v>
      </c>
      <c r="J83" s="196">
        <v>2789543.6368880202</v>
      </c>
      <c r="K83" s="196">
        <v>2828694.3817866198</v>
      </c>
      <c r="L83" s="196">
        <v>2867845.1266852198</v>
      </c>
      <c r="M83" s="196">
        <v>2906995.8715838301</v>
      </c>
      <c r="N83" s="196">
        <v>2946146.6164824301</v>
      </c>
      <c r="O83" s="196">
        <v>2985297.3613810302</v>
      </c>
      <c r="P83" s="196">
        <v>3024448.1062796302</v>
      </c>
      <c r="Q83" s="196">
        <v>3063598.8511782298</v>
      </c>
      <c r="R83" s="196">
        <v>3102749.5960768298</v>
      </c>
      <c r="S83" s="196">
        <v>3141900.3409754299</v>
      </c>
      <c r="T83" s="196">
        <v>3181051.0858740299</v>
      </c>
      <c r="U83" s="196">
        <v>3220201.8307726299</v>
      </c>
      <c r="V83" s="196">
        <v>3259352.57567123</v>
      </c>
      <c r="W83" s="196">
        <v>3298503.32056983</v>
      </c>
      <c r="X83" s="196">
        <v>3337654.0654684301</v>
      </c>
      <c r="Y83" s="196">
        <v>3376804.8103670301</v>
      </c>
      <c r="Z83" s="196">
        <v>3415955.5552656399</v>
      </c>
      <c r="AA83" s="196">
        <v>3455106.3001642399</v>
      </c>
      <c r="AB83" s="196">
        <v>3494257.04506284</v>
      </c>
      <c r="AC83" s="196">
        <v>3533407.78996144</v>
      </c>
      <c r="AD83" s="196">
        <v>3572558.5348600401</v>
      </c>
      <c r="AE83" s="196">
        <v>3611709.2797586401</v>
      </c>
      <c r="AF83" s="196">
        <v>3650860.0246572401</v>
      </c>
      <c r="AG83" s="196">
        <v>3690010.7695558402</v>
      </c>
      <c r="AH83" s="196">
        <v>3729161.5144544402</v>
      </c>
      <c r="AI83" s="196">
        <v>3768312.2593530398</v>
      </c>
      <c r="AJ83" s="196">
        <v>3807463.0042516398</v>
      </c>
      <c r="AK83" s="196">
        <v>3846613.7491502399</v>
      </c>
      <c r="AL83" s="196">
        <v>3885764.4940488399</v>
      </c>
      <c r="AM83" s="196">
        <v>3924915.2389474399</v>
      </c>
    </row>
    <row r="85" spans="3:39" x14ac:dyDescent="0.25">
      <c r="C85" s="191" t="s">
        <v>147</v>
      </c>
    </row>
    <row r="86" spans="3:39" x14ac:dyDescent="0.25">
      <c r="C86" s="197" t="s">
        <v>87</v>
      </c>
      <c r="D86" s="190">
        <v>109104232.268813</v>
      </c>
      <c r="E86" s="190">
        <v>113626051.979139</v>
      </c>
      <c r="F86" s="190">
        <v>117803050.999817</v>
      </c>
      <c r="G86" s="190">
        <v>122324870.710144</v>
      </c>
      <c r="H86" s="190">
        <v>126846690.42047</v>
      </c>
      <c r="I86" s="190">
        <v>131023689.441148</v>
      </c>
      <c r="J86" s="190">
        <v>135545509.151474</v>
      </c>
      <c r="K86" s="190">
        <v>140067328.86179999</v>
      </c>
      <c r="L86" s="190">
        <v>144589148.572126</v>
      </c>
      <c r="M86" s="190">
        <v>148766147.59280401</v>
      </c>
      <c r="N86" s="190">
        <v>150874222.47559199</v>
      </c>
      <c r="O86" s="190">
        <v>152637476.66873199</v>
      </c>
      <c r="P86" s="190">
        <v>154400730.86187199</v>
      </c>
      <c r="Q86" s="190">
        <v>156163985.05501199</v>
      </c>
      <c r="R86" s="190">
        <v>157927239.24815199</v>
      </c>
      <c r="S86" s="190">
        <v>159690493.44129199</v>
      </c>
      <c r="T86" s="190">
        <v>161453747.63443199</v>
      </c>
      <c r="U86" s="190">
        <v>163217001.82757199</v>
      </c>
      <c r="V86" s="190">
        <v>164980256.02071199</v>
      </c>
      <c r="W86" s="190">
        <v>166743510.21385199</v>
      </c>
      <c r="X86" s="190">
        <v>168506764.40699199</v>
      </c>
      <c r="Y86" s="190">
        <v>170270018.60013199</v>
      </c>
      <c r="Z86" s="190">
        <v>172033272.79327199</v>
      </c>
      <c r="AA86" s="190">
        <v>173796526.98641199</v>
      </c>
      <c r="AB86" s="190">
        <v>175559781.17955199</v>
      </c>
      <c r="AC86" s="190">
        <v>177323035.37269199</v>
      </c>
      <c r="AD86" s="190">
        <v>179086289.56583199</v>
      </c>
      <c r="AE86" s="190">
        <v>180849543.75897199</v>
      </c>
      <c r="AF86" s="190">
        <v>182612797.95211199</v>
      </c>
      <c r="AG86" s="190">
        <v>184376052.14525199</v>
      </c>
      <c r="AH86" s="190">
        <v>186139306.33839199</v>
      </c>
      <c r="AI86" s="190">
        <v>187902560.53153199</v>
      </c>
      <c r="AJ86" s="190">
        <v>189665814.72467199</v>
      </c>
      <c r="AK86" s="190">
        <v>191429068.91781199</v>
      </c>
      <c r="AL86" s="190">
        <v>193192323.11095199</v>
      </c>
      <c r="AM86" s="190">
        <v>194955577.30409199</v>
      </c>
    </row>
    <row r="87" spans="3:39" x14ac:dyDescent="0.25">
      <c r="C87" s="197" t="s">
        <v>148</v>
      </c>
      <c r="D87" s="190">
        <v>2554639.16749642</v>
      </c>
      <c r="E87" s="190">
        <v>2593789.91239502</v>
      </c>
      <c r="F87" s="190">
        <v>2632940.6572936201</v>
      </c>
      <c r="G87" s="190">
        <v>2672091.4021922201</v>
      </c>
      <c r="H87" s="190">
        <v>2711242.1470908201</v>
      </c>
      <c r="I87" s="190">
        <v>2750392.8919894202</v>
      </c>
      <c r="J87" s="190">
        <v>2789543.6368880202</v>
      </c>
      <c r="K87" s="190">
        <v>2828694.3817866198</v>
      </c>
      <c r="L87" s="190">
        <v>2867845.1266852198</v>
      </c>
      <c r="M87" s="190">
        <v>2906995.8715838301</v>
      </c>
      <c r="N87" s="190">
        <v>2946146.6164824301</v>
      </c>
      <c r="O87" s="190">
        <v>2985297.3613810302</v>
      </c>
      <c r="P87" s="190">
        <v>3024448.1062796302</v>
      </c>
      <c r="Q87" s="190">
        <v>3063598.8511782298</v>
      </c>
      <c r="R87" s="190">
        <v>3102749.5960768298</v>
      </c>
      <c r="S87" s="190">
        <v>3141900.3409754299</v>
      </c>
      <c r="T87" s="190">
        <v>3181051.0858740299</v>
      </c>
      <c r="U87" s="190">
        <v>3220201.8307726299</v>
      </c>
      <c r="V87" s="190">
        <v>3259352.57567123</v>
      </c>
      <c r="W87" s="190">
        <v>3298503.32056983</v>
      </c>
      <c r="X87" s="190">
        <v>3337654.0654684301</v>
      </c>
      <c r="Y87" s="190">
        <v>3376804.8103670301</v>
      </c>
      <c r="Z87" s="190">
        <v>3415955.5552656399</v>
      </c>
      <c r="AA87" s="190">
        <v>3455106.3001642399</v>
      </c>
      <c r="AB87" s="190">
        <v>3494257.04506284</v>
      </c>
      <c r="AC87" s="190">
        <v>3533407.78996144</v>
      </c>
      <c r="AD87" s="190">
        <v>3572558.5348600401</v>
      </c>
      <c r="AE87" s="190">
        <v>3611709.2797586401</v>
      </c>
      <c r="AF87" s="190">
        <v>3650860.0246572401</v>
      </c>
      <c r="AG87" s="190">
        <v>3690010.7695558402</v>
      </c>
      <c r="AH87" s="190">
        <v>3729161.5144544402</v>
      </c>
      <c r="AI87" s="190">
        <v>3768312.2593530398</v>
      </c>
      <c r="AJ87" s="190">
        <v>3807463.0042516398</v>
      </c>
      <c r="AK87" s="190">
        <v>3846613.7491502399</v>
      </c>
      <c r="AL87" s="190">
        <v>3885764.4940488399</v>
      </c>
      <c r="AM87" s="190">
        <v>3924915.2389474399</v>
      </c>
    </row>
    <row r="88" spans="3:39" x14ac:dyDescent="0.25">
      <c r="C88" s="197" t="s">
        <v>149</v>
      </c>
      <c r="D88" s="190">
        <v>2554639.16749642</v>
      </c>
      <c r="E88" s="190">
        <v>2593789.91239502</v>
      </c>
      <c r="F88" s="190">
        <v>2632940.6572936201</v>
      </c>
      <c r="G88" s="190">
        <v>2672091.4021922201</v>
      </c>
      <c r="H88" s="190">
        <v>2711242.1470908201</v>
      </c>
      <c r="I88" s="190">
        <v>2750392.8919894202</v>
      </c>
      <c r="J88" s="190">
        <v>2789543.6368880202</v>
      </c>
      <c r="K88" s="190">
        <v>2828694.3817866198</v>
      </c>
      <c r="L88" s="190">
        <v>2867845.1266852198</v>
      </c>
      <c r="M88" s="190">
        <v>2906995.8715838301</v>
      </c>
      <c r="N88" s="190">
        <v>2946146.6164824301</v>
      </c>
      <c r="O88" s="190">
        <v>2985297.3613810302</v>
      </c>
      <c r="P88" s="190">
        <v>3024448.1062796302</v>
      </c>
      <c r="Q88" s="190">
        <v>3063598.8511782298</v>
      </c>
      <c r="R88" s="190">
        <v>3102749.5960768298</v>
      </c>
      <c r="S88" s="190">
        <v>3141900.3409754299</v>
      </c>
      <c r="T88" s="190">
        <v>3181051.0858740299</v>
      </c>
      <c r="U88" s="190">
        <v>3220201.8307726299</v>
      </c>
      <c r="V88" s="190">
        <v>3259352.57567123</v>
      </c>
      <c r="W88" s="190">
        <v>3298503.32056983</v>
      </c>
      <c r="X88" s="190">
        <v>3337654.0654684301</v>
      </c>
      <c r="Y88" s="190">
        <v>3376804.8103670301</v>
      </c>
      <c r="Z88" s="190">
        <v>3415955.5552656399</v>
      </c>
      <c r="AA88" s="190">
        <v>3455106.3001642399</v>
      </c>
      <c r="AB88" s="190">
        <v>3494257.04506284</v>
      </c>
      <c r="AC88" s="190">
        <v>3533407.78996144</v>
      </c>
      <c r="AD88" s="190">
        <v>3572558.5348600401</v>
      </c>
      <c r="AE88" s="190">
        <v>3611709.2797586401</v>
      </c>
      <c r="AF88" s="190">
        <v>3650860.0246572401</v>
      </c>
      <c r="AG88" s="190">
        <v>3690010.7695558402</v>
      </c>
      <c r="AH88" s="190">
        <v>3729161.5144544402</v>
      </c>
      <c r="AI88" s="190">
        <v>3768312.2593530398</v>
      </c>
      <c r="AJ88" s="190">
        <v>3807463.0042516398</v>
      </c>
      <c r="AK88" s="190">
        <v>3846613.7491502399</v>
      </c>
      <c r="AL88" s="190">
        <v>3885764.4940488399</v>
      </c>
      <c r="AM88" s="190">
        <v>3924915.2389474399</v>
      </c>
    </row>
    <row r="89" spans="3:39" x14ac:dyDescent="0.25">
      <c r="C89" s="197" t="s">
        <v>150</v>
      </c>
      <c r="D89" s="196">
        <v>2554639.16749642</v>
      </c>
      <c r="E89" s="196">
        <v>2593789.91239502</v>
      </c>
      <c r="F89" s="196">
        <v>2632940.6572936201</v>
      </c>
      <c r="G89" s="196">
        <v>2672091.4021922201</v>
      </c>
      <c r="H89" s="196">
        <v>2711242.1470908201</v>
      </c>
      <c r="I89" s="196">
        <v>2750392.8919894202</v>
      </c>
      <c r="J89" s="196">
        <v>2789543.6368880202</v>
      </c>
      <c r="K89" s="196">
        <v>2828694.3817866198</v>
      </c>
      <c r="L89" s="196">
        <v>2867845.1266852198</v>
      </c>
      <c r="M89" s="196">
        <v>2906995.8715838301</v>
      </c>
      <c r="N89" s="196">
        <v>2946146.6164824301</v>
      </c>
      <c r="O89" s="196">
        <v>2985297.3613810302</v>
      </c>
      <c r="P89" s="196">
        <v>3024448.1062796302</v>
      </c>
      <c r="Q89" s="196">
        <v>3063598.8511782298</v>
      </c>
      <c r="R89" s="196">
        <v>3102749.5960768298</v>
      </c>
      <c r="S89" s="196">
        <v>3141900.3409754299</v>
      </c>
      <c r="T89" s="196">
        <v>3181051.0858740299</v>
      </c>
      <c r="U89" s="196">
        <v>3220201.8307726299</v>
      </c>
      <c r="V89" s="196">
        <v>3259352.57567123</v>
      </c>
      <c r="W89" s="196">
        <v>3298503.32056983</v>
      </c>
      <c r="X89" s="196">
        <v>3337654.0654684301</v>
      </c>
      <c r="Y89" s="196">
        <v>3376804.8103670301</v>
      </c>
      <c r="Z89" s="196">
        <v>3415955.5552656399</v>
      </c>
      <c r="AA89" s="196">
        <v>3455106.3001642399</v>
      </c>
      <c r="AB89" s="196">
        <v>3494257.04506284</v>
      </c>
      <c r="AC89" s="196">
        <v>3533407.78996144</v>
      </c>
      <c r="AD89" s="196">
        <v>3572558.5348600401</v>
      </c>
      <c r="AE89" s="196">
        <v>3611709.2797586401</v>
      </c>
      <c r="AF89" s="196">
        <v>3650860.0246572401</v>
      </c>
      <c r="AG89" s="196">
        <v>3690010.7695558402</v>
      </c>
      <c r="AH89" s="196">
        <v>3729161.5144544402</v>
      </c>
      <c r="AI89" s="196">
        <v>3768312.2593530398</v>
      </c>
      <c r="AJ89" s="196">
        <v>3807463.0042516398</v>
      </c>
      <c r="AK89" s="196">
        <v>3846613.7491502399</v>
      </c>
      <c r="AL89" s="196">
        <v>3885764.4940488399</v>
      </c>
      <c r="AM89" s="196">
        <v>3924915.2389474399</v>
      </c>
    </row>
    <row r="90" spans="3:39" x14ac:dyDescent="0.25">
      <c r="C90" s="197" t="s">
        <v>151</v>
      </c>
      <c r="D90" s="190">
        <v>2554639.16749642</v>
      </c>
      <c r="E90" s="190">
        <v>2593789.91239502</v>
      </c>
      <c r="F90" s="190">
        <v>2632940.6572936201</v>
      </c>
      <c r="G90" s="190">
        <v>2672091.4021922201</v>
      </c>
      <c r="H90" s="190">
        <v>2711242.1470908201</v>
      </c>
      <c r="I90" s="190">
        <v>2750392.8919894202</v>
      </c>
      <c r="J90" s="190">
        <v>2789543.6368880202</v>
      </c>
      <c r="K90" s="190">
        <v>2828694.3817866198</v>
      </c>
      <c r="L90" s="190">
        <v>2867845.1266852198</v>
      </c>
      <c r="M90" s="190">
        <v>2906995.8715838301</v>
      </c>
      <c r="N90" s="190">
        <v>2946146.6164824301</v>
      </c>
      <c r="O90" s="190">
        <v>2985297.3613810302</v>
      </c>
      <c r="P90" s="190">
        <v>3024448.1062796302</v>
      </c>
      <c r="Q90" s="190">
        <v>3063598.8511782298</v>
      </c>
      <c r="R90" s="190">
        <v>3102749.5960768298</v>
      </c>
      <c r="S90" s="190">
        <v>3141900.3409754299</v>
      </c>
      <c r="T90" s="190">
        <v>3181051.0858740299</v>
      </c>
      <c r="U90" s="190">
        <v>3220201.8307726299</v>
      </c>
      <c r="V90" s="190">
        <v>3259352.57567123</v>
      </c>
      <c r="W90" s="190">
        <v>3298503.32056983</v>
      </c>
      <c r="X90" s="190">
        <v>3337654.0654684301</v>
      </c>
      <c r="Y90" s="190">
        <v>3376804.8103670301</v>
      </c>
      <c r="Z90" s="190">
        <v>3415955.5552656399</v>
      </c>
      <c r="AA90" s="190">
        <v>3455106.3001642399</v>
      </c>
      <c r="AB90" s="190">
        <v>3494257.04506284</v>
      </c>
      <c r="AC90" s="190">
        <v>3533407.78996144</v>
      </c>
      <c r="AD90" s="190">
        <v>3572558.5348600401</v>
      </c>
      <c r="AE90" s="190">
        <v>3611709.2797586401</v>
      </c>
      <c r="AF90" s="190">
        <v>3650860.0246572401</v>
      </c>
      <c r="AG90" s="190">
        <v>3690010.7695558402</v>
      </c>
      <c r="AH90" s="190">
        <v>3729161.5144544402</v>
      </c>
      <c r="AI90" s="190">
        <v>3768312.2593530398</v>
      </c>
      <c r="AJ90" s="190">
        <v>3807463.0042516398</v>
      </c>
      <c r="AK90" s="190">
        <v>3846613.7491502399</v>
      </c>
      <c r="AL90" s="190">
        <v>3885764.4940488399</v>
      </c>
      <c r="AM90" s="190">
        <v>3924915.2389474399</v>
      </c>
    </row>
    <row r="91" spans="3:39" x14ac:dyDescent="0.25">
      <c r="C91" s="197" t="s">
        <v>152</v>
      </c>
      <c r="D91" s="190">
        <v>2554639.16749642</v>
      </c>
      <c r="E91" s="190">
        <v>2593789.91239502</v>
      </c>
      <c r="F91" s="190">
        <v>2632940.6572936201</v>
      </c>
      <c r="G91" s="190">
        <v>2672091.4021922201</v>
      </c>
      <c r="H91" s="190">
        <v>2711242.1470908201</v>
      </c>
      <c r="I91" s="190">
        <v>2750392.8919894202</v>
      </c>
      <c r="J91" s="190">
        <v>2789543.6368880202</v>
      </c>
      <c r="K91" s="190">
        <v>2828694.3817866198</v>
      </c>
      <c r="L91" s="190">
        <v>2867845.1266852198</v>
      </c>
      <c r="M91" s="190">
        <v>2906995.8715838301</v>
      </c>
      <c r="N91" s="190">
        <v>2946146.6164824301</v>
      </c>
      <c r="O91" s="190">
        <v>2985297.3613810302</v>
      </c>
      <c r="P91" s="190">
        <v>3024448.1062796302</v>
      </c>
      <c r="Q91" s="190">
        <v>3063598.8511782298</v>
      </c>
      <c r="R91" s="190">
        <v>3102749.5960768298</v>
      </c>
      <c r="S91" s="190">
        <v>3141900.3409754299</v>
      </c>
      <c r="T91" s="190">
        <v>3181051.0858740299</v>
      </c>
      <c r="U91" s="190">
        <v>3220201.8307726299</v>
      </c>
      <c r="V91" s="190">
        <v>3259352.57567123</v>
      </c>
      <c r="W91" s="190">
        <v>3298503.32056983</v>
      </c>
      <c r="X91" s="190">
        <v>3337654.0654684301</v>
      </c>
      <c r="Y91" s="190">
        <v>3376804.8103670301</v>
      </c>
      <c r="Z91" s="190">
        <v>3415955.5552656399</v>
      </c>
      <c r="AA91" s="190">
        <v>3455106.3001642399</v>
      </c>
      <c r="AB91" s="190">
        <v>3494257.04506284</v>
      </c>
      <c r="AC91" s="190">
        <v>3533407.78996144</v>
      </c>
      <c r="AD91" s="190">
        <v>3572558.5348600401</v>
      </c>
      <c r="AE91" s="190">
        <v>3611709.2797586401</v>
      </c>
      <c r="AF91" s="190">
        <v>3650860.0246572401</v>
      </c>
      <c r="AG91" s="190">
        <v>3690010.7695558402</v>
      </c>
      <c r="AH91" s="190">
        <v>3729161.5144544402</v>
      </c>
      <c r="AI91" s="190">
        <v>3768312.2593530398</v>
      </c>
      <c r="AJ91" s="190">
        <v>3807463.0042516398</v>
      </c>
      <c r="AK91" s="190">
        <v>3846613.7491502399</v>
      </c>
      <c r="AL91" s="190">
        <v>3885764.4940488399</v>
      </c>
      <c r="AM91" s="190">
        <v>3924915.2389474399</v>
      </c>
    </row>
    <row r="92" spans="3:39" x14ac:dyDescent="0.25">
      <c r="C92" s="197" t="s">
        <v>94</v>
      </c>
      <c r="D92" s="190">
        <v>2554639.16749642</v>
      </c>
      <c r="E92" s="190">
        <v>2593789.91239502</v>
      </c>
      <c r="F92" s="190">
        <v>2632940.6572936201</v>
      </c>
      <c r="G92" s="190">
        <v>2672091.4021922201</v>
      </c>
      <c r="H92" s="190">
        <v>2711242.1470908201</v>
      </c>
      <c r="I92" s="190">
        <v>2750392.8919894202</v>
      </c>
      <c r="J92" s="190">
        <v>2789543.6368880202</v>
      </c>
      <c r="K92" s="190">
        <v>2828694.3817866198</v>
      </c>
      <c r="L92" s="190">
        <v>2867845.1266852198</v>
      </c>
      <c r="M92" s="190">
        <v>2906995.8715838301</v>
      </c>
      <c r="N92" s="190">
        <v>2946146.6164824301</v>
      </c>
      <c r="O92" s="190">
        <v>2985297.3613810302</v>
      </c>
      <c r="P92" s="190">
        <v>3024448.1062796302</v>
      </c>
      <c r="Q92" s="190">
        <v>3063598.8511782298</v>
      </c>
      <c r="R92" s="190">
        <v>3102749.5960768298</v>
      </c>
      <c r="S92" s="190">
        <v>3141900.3409754299</v>
      </c>
      <c r="T92" s="190">
        <v>3181051.0858740299</v>
      </c>
      <c r="U92" s="190">
        <v>3220201.8307726299</v>
      </c>
      <c r="V92" s="190">
        <v>3259352.57567123</v>
      </c>
      <c r="W92" s="190">
        <v>3298503.32056983</v>
      </c>
      <c r="X92" s="190">
        <v>3337654.0654684301</v>
      </c>
      <c r="Y92" s="190">
        <v>3376804.8103670301</v>
      </c>
      <c r="Z92" s="190">
        <v>3415955.5552656399</v>
      </c>
      <c r="AA92" s="190">
        <v>3455106.3001642399</v>
      </c>
      <c r="AB92" s="190">
        <v>3494257.04506284</v>
      </c>
      <c r="AC92" s="190">
        <v>3533407.78996144</v>
      </c>
      <c r="AD92" s="190">
        <v>3572558.5348600401</v>
      </c>
      <c r="AE92" s="190">
        <v>3611709.2797586401</v>
      </c>
      <c r="AF92" s="190">
        <v>3650860.0246572401</v>
      </c>
      <c r="AG92" s="190">
        <v>3690010.7695558402</v>
      </c>
      <c r="AH92" s="190">
        <v>3729161.5144544402</v>
      </c>
      <c r="AI92" s="190">
        <v>3768312.2593530398</v>
      </c>
      <c r="AJ92" s="190">
        <v>3807463.0042516398</v>
      </c>
      <c r="AK92" s="190">
        <v>3846613.7491502399</v>
      </c>
      <c r="AL92" s="190">
        <v>3885764.4940488399</v>
      </c>
      <c r="AM92" s="190">
        <v>3924915.2389474399</v>
      </c>
    </row>
    <row r="93" spans="3:39" x14ac:dyDescent="0.25">
      <c r="C93" s="197" t="s">
        <v>153</v>
      </c>
      <c r="D93" s="190">
        <v>2554639.16749642</v>
      </c>
      <c r="E93" s="190">
        <v>2593789.91239502</v>
      </c>
      <c r="F93" s="190">
        <v>2632940.6572936201</v>
      </c>
      <c r="G93" s="190">
        <v>2672091.4021922201</v>
      </c>
      <c r="H93" s="190">
        <v>2711242.1470908201</v>
      </c>
      <c r="I93" s="190">
        <v>2750392.8919894202</v>
      </c>
      <c r="J93" s="190">
        <v>2789543.6368880202</v>
      </c>
      <c r="K93" s="190">
        <v>2828694.3817866198</v>
      </c>
      <c r="L93" s="190">
        <v>2867845.1266852198</v>
      </c>
      <c r="M93" s="190">
        <v>2906995.8715838301</v>
      </c>
      <c r="N93" s="190">
        <v>2946146.6164824301</v>
      </c>
      <c r="O93" s="190">
        <v>2985297.3613810302</v>
      </c>
      <c r="P93" s="190">
        <v>3024448.1062796302</v>
      </c>
      <c r="Q93" s="190">
        <v>3063598.8511782298</v>
      </c>
      <c r="R93" s="190">
        <v>3102749.5960768298</v>
      </c>
      <c r="S93" s="190">
        <v>3141900.3409754299</v>
      </c>
      <c r="T93" s="190">
        <v>3181051.0858740299</v>
      </c>
      <c r="U93" s="190">
        <v>3220201.8307726299</v>
      </c>
      <c r="V93" s="190">
        <v>3259352.57567123</v>
      </c>
      <c r="W93" s="190">
        <v>3298503.32056983</v>
      </c>
      <c r="X93" s="190">
        <v>3337654.0654684301</v>
      </c>
      <c r="Y93" s="190">
        <v>3376804.8103670301</v>
      </c>
      <c r="Z93" s="190">
        <v>3415955.5552656399</v>
      </c>
      <c r="AA93" s="190">
        <v>3455106.3001642399</v>
      </c>
      <c r="AB93" s="190">
        <v>3494257.04506284</v>
      </c>
      <c r="AC93" s="190">
        <v>3533407.78996144</v>
      </c>
      <c r="AD93" s="190">
        <v>3572558.5348600401</v>
      </c>
      <c r="AE93" s="190">
        <v>3611709.2797586401</v>
      </c>
      <c r="AF93" s="190">
        <v>3650860.0246572401</v>
      </c>
      <c r="AG93" s="190">
        <v>3690010.7695558402</v>
      </c>
      <c r="AH93" s="190">
        <v>3729161.5144544402</v>
      </c>
      <c r="AI93" s="190">
        <v>3768312.2593530398</v>
      </c>
      <c r="AJ93" s="190">
        <v>3807463.0042516398</v>
      </c>
      <c r="AK93" s="190">
        <v>3846613.7491502399</v>
      </c>
      <c r="AL93" s="190">
        <v>3885764.4940488399</v>
      </c>
      <c r="AM93" s="190">
        <v>3924915.2389474399</v>
      </c>
    </row>
    <row r="94" spans="3:39" x14ac:dyDescent="0.25">
      <c r="C94" s="197" t="s">
        <v>96</v>
      </c>
      <c r="D94" s="190">
        <v>2554639.16749642</v>
      </c>
      <c r="E94" s="190">
        <v>2593789.91239502</v>
      </c>
      <c r="F94" s="190">
        <v>2632940.6572936201</v>
      </c>
      <c r="G94" s="190">
        <v>2672091.4021922201</v>
      </c>
      <c r="H94" s="190">
        <v>2711242.1470908201</v>
      </c>
      <c r="I94" s="190">
        <v>2750392.8919894202</v>
      </c>
      <c r="J94" s="190">
        <v>2789543.6368880202</v>
      </c>
      <c r="K94" s="190">
        <v>2828694.3817866198</v>
      </c>
      <c r="L94" s="190">
        <v>2867845.1266852198</v>
      </c>
      <c r="M94" s="190">
        <v>2906995.8715838301</v>
      </c>
      <c r="N94" s="190">
        <v>2946146.6164824301</v>
      </c>
      <c r="O94" s="190">
        <v>2985297.3613810302</v>
      </c>
      <c r="P94" s="190">
        <v>3024448.1062796302</v>
      </c>
      <c r="Q94" s="190">
        <v>3063598.8511782298</v>
      </c>
      <c r="R94" s="190">
        <v>3102749.5960768298</v>
      </c>
      <c r="S94" s="190">
        <v>3141900.3409754299</v>
      </c>
      <c r="T94" s="190">
        <v>3181051.0858740299</v>
      </c>
      <c r="U94" s="190">
        <v>3220201.8307726299</v>
      </c>
      <c r="V94" s="190">
        <v>3259352.57567123</v>
      </c>
      <c r="W94" s="190">
        <v>3298503.32056983</v>
      </c>
      <c r="X94" s="190">
        <v>3337654.0654684301</v>
      </c>
      <c r="Y94" s="190">
        <v>3376804.8103670301</v>
      </c>
      <c r="Z94" s="190">
        <v>3415955.5552656399</v>
      </c>
      <c r="AA94" s="190">
        <v>3455106.3001642399</v>
      </c>
      <c r="AB94" s="190">
        <v>3494257.04506284</v>
      </c>
      <c r="AC94" s="190">
        <v>3533407.78996144</v>
      </c>
      <c r="AD94" s="190">
        <v>3572558.5348600401</v>
      </c>
      <c r="AE94" s="190">
        <v>3611709.2797586401</v>
      </c>
      <c r="AF94" s="190">
        <v>3650860.0246572401</v>
      </c>
      <c r="AG94" s="190">
        <v>3690010.7695558402</v>
      </c>
      <c r="AH94" s="190">
        <v>3729161.5144544402</v>
      </c>
      <c r="AI94" s="190">
        <v>3768312.2593530398</v>
      </c>
      <c r="AJ94" s="190">
        <v>3807463.0042516398</v>
      </c>
      <c r="AK94" s="190">
        <v>3846613.7491502399</v>
      </c>
      <c r="AL94" s="190">
        <v>3885764.4940488399</v>
      </c>
      <c r="AM94" s="190">
        <v>3924915.2389474399</v>
      </c>
    </row>
    <row r="95" spans="3:39" x14ac:dyDescent="0.25">
      <c r="C95" s="197" t="s">
        <v>98</v>
      </c>
      <c r="D95" s="190">
        <v>2554639.16749642</v>
      </c>
      <c r="E95" s="190">
        <v>2593789.91239502</v>
      </c>
      <c r="F95" s="190">
        <v>2632940.6572936201</v>
      </c>
      <c r="G95" s="190">
        <v>2672091.4021922201</v>
      </c>
      <c r="H95" s="190">
        <v>2711242.1470908201</v>
      </c>
      <c r="I95" s="190">
        <v>2750392.8919894202</v>
      </c>
      <c r="J95" s="190">
        <v>2789543.6368880202</v>
      </c>
      <c r="K95" s="190">
        <v>2828694.3817866198</v>
      </c>
      <c r="L95" s="190">
        <v>2867845.1266852198</v>
      </c>
      <c r="M95" s="190">
        <v>2906995.8715838301</v>
      </c>
      <c r="N95" s="190">
        <v>2946146.6164824301</v>
      </c>
      <c r="O95" s="190">
        <v>2985297.3613810302</v>
      </c>
      <c r="P95" s="190">
        <v>3024448.1062796302</v>
      </c>
      <c r="Q95" s="190">
        <v>3063598.8511782298</v>
      </c>
      <c r="R95" s="190">
        <v>3102749.5960768298</v>
      </c>
      <c r="S95" s="190">
        <v>3141900.3409754299</v>
      </c>
      <c r="T95" s="190">
        <v>3181051.0858740299</v>
      </c>
      <c r="U95" s="190">
        <v>3220201.8307726299</v>
      </c>
      <c r="V95" s="190">
        <v>3259352.57567123</v>
      </c>
      <c r="W95" s="190">
        <v>3298503.32056983</v>
      </c>
      <c r="X95" s="190">
        <v>3337654.0654684301</v>
      </c>
      <c r="Y95" s="190">
        <v>3376804.8103670301</v>
      </c>
      <c r="Z95" s="190">
        <v>3415955.5552656399</v>
      </c>
      <c r="AA95" s="190">
        <v>3455106.3001642399</v>
      </c>
      <c r="AB95" s="190">
        <v>3494257.04506284</v>
      </c>
      <c r="AC95" s="190">
        <v>3533407.78996144</v>
      </c>
      <c r="AD95" s="190">
        <v>3572558.5348600401</v>
      </c>
      <c r="AE95" s="190">
        <v>3611709.2797586401</v>
      </c>
      <c r="AF95" s="190">
        <v>3650860.0246572401</v>
      </c>
      <c r="AG95" s="190">
        <v>3690010.7695558402</v>
      </c>
      <c r="AH95" s="190">
        <v>3729161.5144544402</v>
      </c>
      <c r="AI95" s="190">
        <v>3768312.2593530398</v>
      </c>
      <c r="AJ95" s="190">
        <v>3807463.0042516398</v>
      </c>
      <c r="AK95" s="190">
        <v>3846613.7491502399</v>
      </c>
      <c r="AL95" s="190">
        <v>3885764.4940488399</v>
      </c>
      <c r="AM95" s="190">
        <v>3924915.2389474399</v>
      </c>
    </row>
    <row r="96" spans="3:39" x14ac:dyDescent="0.25">
      <c r="C96" s="197" t="s">
        <v>154</v>
      </c>
      <c r="D96" s="190">
        <v>2554639.16749642</v>
      </c>
      <c r="E96" s="190">
        <v>2593789.91239502</v>
      </c>
      <c r="F96" s="190">
        <v>2632940.6572936201</v>
      </c>
      <c r="G96" s="190">
        <v>2672091.4021922201</v>
      </c>
      <c r="H96" s="190">
        <v>2711242.1470908201</v>
      </c>
      <c r="I96" s="190">
        <v>2750392.8919894202</v>
      </c>
      <c r="J96" s="190">
        <v>2789543.6368880202</v>
      </c>
      <c r="K96" s="190">
        <v>2828694.3817866198</v>
      </c>
      <c r="L96" s="190">
        <v>2867845.1266852198</v>
      </c>
      <c r="M96" s="190">
        <v>2906995.8715838301</v>
      </c>
      <c r="N96" s="190">
        <v>2946146.6164824301</v>
      </c>
      <c r="O96" s="190">
        <v>2985297.3613810302</v>
      </c>
      <c r="P96" s="190">
        <v>3024448.1062796302</v>
      </c>
      <c r="Q96" s="190">
        <v>3063598.8511782298</v>
      </c>
      <c r="R96" s="190">
        <v>3102749.5960768298</v>
      </c>
      <c r="S96" s="190">
        <v>3141900.3409754299</v>
      </c>
      <c r="T96" s="190">
        <v>3181051.0858740299</v>
      </c>
      <c r="U96" s="190">
        <v>3220201.8307726299</v>
      </c>
      <c r="V96" s="190">
        <v>3259352.57567123</v>
      </c>
      <c r="W96" s="190">
        <v>3298503.32056983</v>
      </c>
      <c r="X96" s="190">
        <v>3337654.0654684301</v>
      </c>
      <c r="Y96" s="190">
        <v>3376804.8103670301</v>
      </c>
      <c r="Z96" s="190">
        <v>3415955.5552656399</v>
      </c>
      <c r="AA96" s="190">
        <v>3455106.3001642399</v>
      </c>
      <c r="AB96" s="190">
        <v>3494257.04506284</v>
      </c>
      <c r="AC96" s="190">
        <v>3533407.78996144</v>
      </c>
      <c r="AD96" s="190">
        <v>3572558.5348600401</v>
      </c>
      <c r="AE96" s="190">
        <v>3611709.2797586401</v>
      </c>
      <c r="AF96" s="190">
        <v>3650860.0246572401</v>
      </c>
      <c r="AG96" s="190">
        <v>3690010.7695558402</v>
      </c>
      <c r="AH96" s="190">
        <v>3729161.5144544402</v>
      </c>
      <c r="AI96" s="190">
        <v>3768312.2593530398</v>
      </c>
      <c r="AJ96" s="190">
        <v>3807463.0042516398</v>
      </c>
      <c r="AK96" s="190">
        <v>3846613.7491502399</v>
      </c>
      <c r="AL96" s="190">
        <v>3885764.4940488399</v>
      </c>
      <c r="AM96" s="190">
        <v>3924915.2389474399</v>
      </c>
    </row>
    <row r="97" spans="3:39" x14ac:dyDescent="0.25">
      <c r="C97" s="197" t="s">
        <v>100</v>
      </c>
      <c r="D97" s="190">
        <v>2554639.16749642</v>
      </c>
      <c r="E97" s="190">
        <v>2593789.91239502</v>
      </c>
      <c r="F97" s="190">
        <v>2632940.6572936201</v>
      </c>
      <c r="G97" s="190">
        <v>2672091.4021922201</v>
      </c>
      <c r="H97" s="190">
        <v>2711242.1470908201</v>
      </c>
      <c r="I97" s="190">
        <v>2750392.8919894202</v>
      </c>
      <c r="J97" s="190">
        <v>2789543.6368880202</v>
      </c>
      <c r="K97" s="190">
        <v>2828694.3817866198</v>
      </c>
      <c r="L97" s="190">
        <v>2867845.1266852198</v>
      </c>
      <c r="M97" s="190">
        <v>2906995.8715838301</v>
      </c>
      <c r="N97" s="190">
        <v>2946146.6164824301</v>
      </c>
      <c r="O97" s="190">
        <v>2985297.3613810302</v>
      </c>
      <c r="P97" s="190">
        <v>3024448.1062796302</v>
      </c>
      <c r="Q97" s="190">
        <v>3063598.8511782298</v>
      </c>
      <c r="R97" s="190">
        <v>3102749.5960768298</v>
      </c>
      <c r="S97" s="190">
        <v>3141900.3409754299</v>
      </c>
      <c r="T97" s="190">
        <v>3181051.0858740299</v>
      </c>
      <c r="U97" s="190">
        <v>3220201.8307726299</v>
      </c>
      <c r="V97" s="190">
        <v>3259352.57567123</v>
      </c>
      <c r="W97" s="190">
        <v>3298503.32056983</v>
      </c>
      <c r="X97" s="190">
        <v>3337654.0654684301</v>
      </c>
      <c r="Y97" s="190">
        <v>3376804.8103670301</v>
      </c>
      <c r="Z97" s="190">
        <v>3415955.5552656399</v>
      </c>
      <c r="AA97" s="190">
        <v>3455106.3001642399</v>
      </c>
      <c r="AB97" s="190">
        <v>3494257.04506284</v>
      </c>
      <c r="AC97" s="190">
        <v>3533407.78996144</v>
      </c>
      <c r="AD97" s="190">
        <v>3572558.5348600401</v>
      </c>
      <c r="AE97" s="190">
        <v>3611709.2797586401</v>
      </c>
      <c r="AF97" s="190">
        <v>3650860.0246572401</v>
      </c>
      <c r="AG97" s="190">
        <v>3690010.7695558402</v>
      </c>
      <c r="AH97" s="190">
        <v>3729161.5144544402</v>
      </c>
      <c r="AI97" s="190">
        <v>3768312.2593530398</v>
      </c>
      <c r="AJ97" s="190">
        <v>3807463.0042516398</v>
      </c>
      <c r="AK97" s="190">
        <v>3846613.7491502399</v>
      </c>
      <c r="AL97" s="190">
        <v>3885764.4940488399</v>
      </c>
      <c r="AM97" s="190">
        <v>3924915.2389474399</v>
      </c>
    </row>
    <row r="98" spans="3:39" x14ac:dyDescent="0.25">
      <c r="C98" s="197" t="s">
        <v>143</v>
      </c>
      <c r="D98" s="190">
        <v>2554639.16749642</v>
      </c>
      <c r="E98" s="190">
        <v>2593789.91239502</v>
      </c>
      <c r="F98" s="190">
        <v>2632940.6572936201</v>
      </c>
      <c r="G98" s="190">
        <v>2672091.4021922201</v>
      </c>
      <c r="H98" s="190">
        <v>2711242.1470908201</v>
      </c>
      <c r="I98" s="190">
        <v>2750392.8919894202</v>
      </c>
      <c r="J98" s="190">
        <v>2789543.6368880202</v>
      </c>
      <c r="K98" s="190">
        <v>2828694.3817866198</v>
      </c>
      <c r="L98" s="190">
        <v>2867845.1266852198</v>
      </c>
      <c r="M98" s="190">
        <v>2906995.8715838301</v>
      </c>
      <c r="N98" s="190">
        <v>2946146.6164824301</v>
      </c>
      <c r="O98" s="190">
        <v>2985297.3613810302</v>
      </c>
      <c r="P98" s="190">
        <v>3024448.1062796302</v>
      </c>
      <c r="Q98" s="190">
        <v>3063598.8511782298</v>
      </c>
      <c r="R98" s="190">
        <v>3102749.5960768298</v>
      </c>
      <c r="S98" s="190">
        <v>3141900.3409754299</v>
      </c>
      <c r="T98" s="190">
        <v>3181051.0858740299</v>
      </c>
      <c r="U98" s="190">
        <v>3220201.8307726299</v>
      </c>
      <c r="V98" s="190">
        <v>3259352.57567123</v>
      </c>
      <c r="W98" s="190">
        <v>3298503.32056983</v>
      </c>
      <c r="X98" s="190">
        <v>3337654.0654684301</v>
      </c>
      <c r="Y98" s="190">
        <v>3376804.8103670301</v>
      </c>
      <c r="Z98" s="190">
        <v>3415955.5552656399</v>
      </c>
      <c r="AA98" s="190">
        <v>3455106.3001642399</v>
      </c>
      <c r="AB98" s="190">
        <v>3494257.04506284</v>
      </c>
      <c r="AC98" s="190">
        <v>3533407.78996144</v>
      </c>
      <c r="AD98" s="190">
        <v>3572558.5348600401</v>
      </c>
      <c r="AE98" s="190">
        <v>3611709.2797586401</v>
      </c>
      <c r="AF98" s="190">
        <v>3650860.0246572401</v>
      </c>
      <c r="AG98" s="190">
        <v>3690010.7695558402</v>
      </c>
      <c r="AH98" s="190">
        <v>3729161.5144544402</v>
      </c>
      <c r="AI98" s="190">
        <v>3768312.2593530398</v>
      </c>
      <c r="AJ98" s="190">
        <v>3807463.0042516398</v>
      </c>
      <c r="AK98" s="190">
        <v>3846613.7491502399</v>
      </c>
      <c r="AL98" s="190">
        <v>3885764.4940488399</v>
      </c>
      <c r="AM98" s="190">
        <v>3924915.2389474399</v>
      </c>
    </row>
    <row r="99" spans="3:39" x14ac:dyDescent="0.25">
      <c r="C99" s="197" t="s">
        <v>104</v>
      </c>
      <c r="D99" s="190">
        <v>2554639.16749642</v>
      </c>
      <c r="E99" s="190">
        <v>2593789.91239502</v>
      </c>
      <c r="F99" s="190">
        <v>2632940.6572936201</v>
      </c>
      <c r="G99" s="190">
        <v>2672091.4021922201</v>
      </c>
      <c r="H99" s="190">
        <v>2711242.1470908201</v>
      </c>
      <c r="I99" s="190">
        <v>2750392.8919894202</v>
      </c>
      <c r="J99" s="190">
        <v>2789543.6368880202</v>
      </c>
      <c r="K99" s="190">
        <v>2828694.3817866198</v>
      </c>
      <c r="L99" s="190">
        <v>2867845.1266852198</v>
      </c>
      <c r="M99" s="190">
        <v>2906995.8715838301</v>
      </c>
      <c r="N99" s="190">
        <v>2946146.6164824301</v>
      </c>
      <c r="O99" s="190">
        <v>2985297.3613810302</v>
      </c>
      <c r="P99" s="190">
        <v>3024448.1062796302</v>
      </c>
      <c r="Q99" s="190">
        <v>3063598.8511782298</v>
      </c>
      <c r="R99" s="190">
        <v>3102749.5960768298</v>
      </c>
      <c r="S99" s="190">
        <v>3141900.3409754299</v>
      </c>
      <c r="T99" s="190">
        <v>3181051.0858740299</v>
      </c>
      <c r="U99" s="190">
        <v>3220201.8307726299</v>
      </c>
      <c r="V99" s="190">
        <v>3259352.57567123</v>
      </c>
      <c r="W99" s="190">
        <v>3298503.32056983</v>
      </c>
      <c r="X99" s="190">
        <v>3337654.0654684301</v>
      </c>
      <c r="Y99" s="190">
        <v>3376804.8103670301</v>
      </c>
      <c r="Z99" s="190">
        <v>3415955.5552656399</v>
      </c>
      <c r="AA99" s="190">
        <v>3455106.3001642399</v>
      </c>
      <c r="AB99" s="190">
        <v>3494257.04506284</v>
      </c>
      <c r="AC99" s="190">
        <v>3533407.78996144</v>
      </c>
      <c r="AD99" s="190">
        <v>3572558.5348600401</v>
      </c>
      <c r="AE99" s="190">
        <v>3611709.2797586401</v>
      </c>
      <c r="AF99" s="190">
        <v>3650860.0246572401</v>
      </c>
      <c r="AG99" s="190">
        <v>3690010.7695558402</v>
      </c>
      <c r="AH99" s="190">
        <v>3729161.5144544402</v>
      </c>
      <c r="AI99" s="190">
        <v>3768312.2593530398</v>
      </c>
      <c r="AJ99" s="190">
        <v>3807463.0042516398</v>
      </c>
      <c r="AK99" s="190">
        <v>3846613.7491502399</v>
      </c>
      <c r="AL99" s="190">
        <v>3885764.4940488399</v>
      </c>
      <c r="AM99" s="190">
        <v>3924915.2389474399</v>
      </c>
    </row>
    <row r="100" spans="3:39" x14ac:dyDescent="0.25">
      <c r="C100" s="197" t="s">
        <v>155</v>
      </c>
      <c r="D100" s="190">
        <v>2554639.16749642</v>
      </c>
      <c r="E100" s="190">
        <v>2593789.91239502</v>
      </c>
      <c r="F100" s="190">
        <v>2632940.6572936201</v>
      </c>
      <c r="G100" s="190">
        <v>2672091.4021922201</v>
      </c>
      <c r="H100" s="190">
        <v>2711242.1470908201</v>
      </c>
      <c r="I100" s="190">
        <v>2750392.8919894202</v>
      </c>
      <c r="J100" s="190">
        <v>2789543.6368880202</v>
      </c>
      <c r="K100" s="190">
        <v>2828694.3817866198</v>
      </c>
      <c r="L100" s="190">
        <v>2867845.1266852198</v>
      </c>
      <c r="M100" s="190">
        <v>2906995.8715838301</v>
      </c>
      <c r="N100" s="190">
        <v>2946146.6164824301</v>
      </c>
      <c r="O100" s="190">
        <v>2985297.3613810302</v>
      </c>
      <c r="P100" s="190">
        <v>3024448.1062796302</v>
      </c>
      <c r="Q100" s="190">
        <v>3063598.8511782298</v>
      </c>
      <c r="R100" s="190">
        <v>3102749.5960768298</v>
      </c>
      <c r="S100" s="190">
        <v>3141900.3409754299</v>
      </c>
      <c r="T100" s="190">
        <v>3181051.0858740299</v>
      </c>
      <c r="U100" s="190">
        <v>3220201.8307726299</v>
      </c>
      <c r="V100" s="190">
        <v>3259352.57567123</v>
      </c>
      <c r="W100" s="190">
        <v>3298503.32056983</v>
      </c>
      <c r="X100" s="190">
        <v>3337654.0654684301</v>
      </c>
      <c r="Y100" s="190">
        <v>3376804.8103670301</v>
      </c>
      <c r="Z100" s="190">
        <v>3415955.5552656399</v>
      </c>
      <c r="AA100" s="190">
        <v>3455106.3001642399</v>
      </c>
      <c r="AB100" s="190">
        <v>3494257.04506284</v>
      </c>
      <c r="AC100" s="190">
        <v>3533407.78996144</v>
      </c>
      <c r="AD100" s="190">
        <v>3572558.5348600401</v>
      </c>
      <c r="AE100" s="190">
        <v>3611709.2797586401</v>
      </c>
      <c r="AF100" s="190">
        <v>3650860.0246572401</v>
      </c>
      <c r="AG100" s="190">
        <v>3690010.7695558402</v>
      </c>
      <c r="AH100" s="190">
        <v>3729161.5144544402</v>
      </c>
      <c r="AI100" s="190">
        <v>3768312.2593530398</v>
      </c>
      <c r="AJ100" s="190">
        <v>3807463.0042516398</v>
      </c>
      <c r="AK100" s="190">
        <v>3846613.7491502399</v>
      </c>
      <c r="AL100" s="190">
        <v>3885764.4940488399</v>
      </c>
      <c r="AM100" s="190">
        <v>3924915.2389474399</v>
      </c>
    </row>
    <row r="101" spans="3:39" x14ac:dyDescent="0.25">
      <c r="C101" s="197" t="s">
        <v>106</v>
      </c>
      <c r="D101" s="196">
        <v>2554639.16749642</v>
      </c>
      <c r="E101" s="196">
        <v>2593789.91239502</v>
      </c>
      <c r="F101" s="196">
        <v>2632940.6572936201</v>
      </c>
      <c r="G101" s="196">
        <v>2672091.4021922201</v>
      </c>
      <c r="H101" s="196">
        <v>2711242.1470908201</v>
      </c>
      <c r="I101" s="196">
        <v>2750392.8919894202</v>
      </c>
      <c r="J101" s="196">
        <v>2789543.6368880202</v>
      </c>
      <c r="K101" s="196">
        <v>2828694.3817866198</v>
      </c>
      <c r="L101" s="196">
        <v>2867845.1266852198</v>
      </c>
      <c r="M101" s="196">
        <v>2906995.8715838301</v>
      </c>
      <c r="N101" s="196">
        <v>2946146.6164824301</v>
      </c>
      <c r="O101" s="196">
        <v>2985297.3613810302</v>
      </c>
      <c r="P101" s="196">
        <v>3024448.1062796302</v>
      </c>
      <c r="Q101" s="196">
        <v>3063598.8511782298</v>
      </c>
      <c r="R101" s="196">
        <v>3102749.5960768298</v>
      </c>
      <c r="S101" s="196">
        <v>3141900.3409754299</v>
      </c>
      <c r="T101" s="196">
        <v>3181051.0858740299</v>
      </c>
      <c r="U101" s="196">
        <v>3220201.8307726299</v>
      </c>
      <c r="V101" s="196">
        <v>3259352.57567123</v>
      </c>
      <c r="W101" s="196">
        <v>3298503.32056983</v>
      </c>
      <c r="X101" s="196">
        <v>3337654.0654684301</v>
      </c>
      <c r="Y101" s="196">
        <v>3376804.8103670301</v>
      </c>
      <c r="Z101" s="196">
        <v>3415955.5552656399</v>
      </c>
      <c r="AA101" s="196">
        <v>3455106.3001642399</v>
      </c>
      <c r="AB101" s="196">
        <v>3494257.04506284</v>
      </c>
      <c r="AC101" s="196">
        <v>3533407.78996144</v>
      </c>
      <c r="AD101" s="196">
        <v>3572558.5348600401</v>
      </c>
      <c r="AE101" s="196">
        <v>3611709.2797586401</v>
      </c>
      <c r="AF101" s="196">
        <v>3650860.0246572401</v>
      </c>
      <c r="AG101" s="196">
        <v>3690010.7695558402</v>
      </c>
      <c r="AH101" s="196">
        <v>3729161.5144544402</v>
      </c>
      <c r="AI101" s="196">
        <v>3768312.2593530398</v>
      </c>
      <c r="AJ101" s="196">
        <v>3807463.0042516398</v>
      </c>
      <c r="AK101" s="196">
        <v>3846613.7491502399</v>
      </c>
      <c r="AL101" s="196">
        <v>3885764.4940488399</v>
      </c>
      <c r="AM101" s="196">
        <v>3924915.2389474399</v>
      </c>
    </row>
    <row r="102" spans="3:39" x14ac:dyDescent="0.25">
      <c r="C102" s="197" t="s">
        <v>156</v>
      </c>
      <c r="D102" s="196">
        <v>2554639.16749642</v>
      </c>
      <c r="E102" s="196">
        <v>2593789.91239502</v>
      </c>
      <c r="F102" s="196">
        <v>2632940.6572936201</v>
      </c>
      <c r="G102" s="196">
        <v>2672091.4021922201</v>
      </c>
      <c r="H102" s="196">
        <v>2711242.1470908201</v>
      </c>
      <c r="I102" s="196">
        <v>2750392.8919894202</v>
      </c>
      <c r="J102" s="196">
        <v>2789543.6368880202</v>
      </c>
      <c r="K102" s="196">
        <v>2828694.3817866198</v>
      </c>
      <c r="L102" s="196">
        <v>2867845.1266852198</v>
      </c>
      <c r="M102" s="196">
        <v>2906995.8715838301</v>
      </c>
      <c r="N102" s="196">
        <v>2946146.6164824301</v>
      </c>
      <c r="O102" s="196">
        <v>2985297.3613810302</v>
      </c>
      <c r="P102" s="196">
        <v>3024448.1062796302</v>
      </c>
      <c r="Q102" s="196">
        <v>3063598.8511782298</v>
      </c>
      <c r="R102" s="196">
        <v>3102749.5960768298</v>
      </c>
      <c r="S102" s="196">
        <v>3141900.3409754299</v>
      </c>
      <c r="T102" s="196">
        <v>3181051.0858740299</v>
      </c>
      <c r="U102" s="196">
        <v>3220201.8307726299</v>
      </c>
      <c r="V102" s="196">
        <v>3259352.57567123</v>
      </c>
      <c r="W102" s="196">
        <v>3298503.32056983</v>
      </c>
      <c r="X102" s="196">
        <v>3337654.0654684301</v>
      </c>
      <c r="Y102" s="196">
        <v>3376804.8103670301</v>
      </c>
      <c r="Z102" s="196">
        <v>3415955.5552656399</v>
      </c>
      <c r="AA102" s="196">
        <v>3455106.3001642399</v>
      </c>
      <c r="AB102" s="196">
        <v>3494257.04506284</v>
      </c>
      <c r="AC102" s="196">
        <v>3533407.78996144</v>
      </c>
      <c r="AD102" s="196">
        <v>3572558.5348600401</v>
      </c>
      <c r="AE102" s="196">
        <v>3611709.2797586401</v>
      </c>
      <c r="AF102" s="196">
        <v>3650860.0246572401</v>
      </c>
      <c r="AG102" s="196">
        <v>3690010.7695558402</v>
      </c>
      <c r="AH102" s="196">
        <v>3729161.5144544402</v>
      </c>
      <c r="AI102" s="196">
        <v>3768312.2593530398</v>
      </c>
      <c r="AJ102" s="196">
        <v>3807463.0042516398</v>
      </c>
      <c r="AK102" s="196">
        <v>3846613.7491502399</v>
      </c>
      <c r="AL102" s="196">
        <v>3885764.4940488399</v>
      </c>
      <c r="AM102" s="196">
        <v>3924915.2389474399</v>
      </c>
    </row>
    <row r="103" spans="3:39" x14ac:dyDescent="0.25">
      <c r="C103" s="197" t="s">
        <v>109</v>
      </c>
      <c r="D103" s="196">
        <v>2554639.16749642</v>
      </c>
      <c r="E103" s="196">
        <v>2593789.91239502</v>
      </c>
      <c r="F103" s="196">
        <v>2632940.6572936201</v>
      </c>
      <c r="G103" s="196">
        <v>2672091.4021922201</v>
      </c>
      <c r="H103" s="196">
        <v>2711242.1470908201</v>
      </c>
      <c r="I103" s="196">
        <v>2750392.8919894202</v>
      </c>
      <c r="J103" s="196">
        <v>2789543.6368880202</v>
      </c>
      <c r="K103" s="196">
        <v>2828694.3817866198</v>
      </c>
      <c r="L103" s="196">
        <v>2867845.1266852198</v>
      </c>
      <c r="M103" s="196">
        <v>2906995.8715838301</v>
      </c>
      <c r="N103" s="196">
        <v>2946146.6164824301</v>
      </c>
      <c r="O103" s="196">
        <v>2985297.3613810302</v>
      </c>
      <c r="P103" s="196">
        <v>3024448.1062796302</v>
      </c>
      <c r="Q103" s="196">
        <v>3063598.8511782298</v>
      </c>
      <c r="R103" s="196">
        <v>3102749.5960768298</v>
      </c>
      <c r="S103" s="196">
        <v>3141900.3409754299</v>
      </c>
      <c r="T103" s="196">
        <v>3181051.0858740299</v>
      </c>
      <c r="U103" s="196">
        <v>3220201.8307726299</v>
      </c>
      <c r="V103" s="196">
        <v>3259352.57567123</v>
      </c>
      <c r="W103" s="196">
        <v>3298503.32056983</v>
      </c>
      <c r="X103" s="196">
        <v>3337654.0654684301</v>
      </c>
      <c r="Y103" s="196">
        <v>3376804.8103670301</v>
      </c>
      <c r="Z103" s="196">
        <v>3415955.5552656399</v>
      </c>
      <c r="AA103" s="196">
        <v>3455106.3001642399</v>
      </c>
      <c r="AB103" s="196">
        <v>3494257.04506284</v>
      </c>
      <c r="AC103" s="196">
        <v>3533407.78996144</v>
      </c>
      <c r="AD103" s="196">
        <v>3572558.5348600401</v>
      </c>
      <c r="AE103" s="196">
        <v>3611709.2797586401</v>
      </c>
      <c r="AF103" s="196">
        <v>3650860.0246572401</v>
      </c>
      <c r="AG103" s="196">
        <v>3690010.7695558402</v>
      </c>
      <c r="AH103" s="196">
        <v>3729161.5144544402</v>
      </c>
      <c r="AI103" s="196">
        <v>3768312.2593530398</v>
      </c>
      <c r="AJ103" s="196">
        <v>3807463.0042516398</v>
      </c>
      <c r="AK103" s="196">
        <v>3846613.7491502399</v>
      </c>
      <c r="AL103" s="196">
        <v>3885764.4940488399</v>
      </c>
      <c r="AM103" s="196">
        <v>3924915.2389474399</v>
      </c>
    </row>
    <row r="104" spans="3:39" x14ac:dyDescent="0.25">
      <c r="C104" s="197" t="s">
        <v>110</v>
      </c>
      <c r="D104" s="196">
        <v>5109278.33499284</v>
      </c>
      <c r="E104" s="196">
        <v>5187579.82479004</v>
      </c>
      <c r="F104" s="196">
        <v>5265881.3145872401</v>
      </c>
      <c r="G104" s="196">
        <v>5344182.8043844504</v>
      </c>
      <c r="H104" s="196">
        <v>5422484.2941816496</v>
      </c>
      <c r="I104" s="196">
        <v>5500785.7839788496</v>
      </c>
      <c r="J104" s="196">
        <v>5579087.2737760497</v>
      </c>
      <c r="K104" s="196">
        <v>5657388.7635732498</v>
      </c>
      <c r="L104" s="196">
        <v>5735690.2533704499</v>
      </c>
      <c r="M104" s="196">
        <v>5813991.7431676602</v>
      </c>
      <c r="N104" s="196">
        <v>5892293.2329648603</v>
      </c>
      <c r="O104" s="196">
        <v>5970594.7227620604</v>
      </c>
      <c r="P104" s="196">
        <v>6048896.2125592604</v>
      </c>
      <c r="Q104" s="196">
        <v>6127197.7023564596</v>
      </c>
      <c r="R104" s="196">
        <v>6205499.1921536596</v>
      </c>
      <c r="S104" s="196">
        <v>6283800.6819508597</v>
      </c>
      <c r="T104" s="196">
        <v>6362102.17174807</v>
      </c>
      <c r="U104" s="196">
        <v>6440403.6615452701</v>
      </c>
      <c r="V104" s="196">
        <v>6518705.1513424702</v>
      </c>
      <c r="W104" s="196">
        <v>6597006.6411396703</v>
      </c>
      <c r="X104" s="196">
        <v>6675308.1309368704</v>
      </c>
      <c r="Y104" s="196">
        <v>6753609.6207340704</v>
      </c>
      <c r="Z104" s="196">
        <v>6831911.1105312798</v>
      </c>
      <c r="AA104" s="196">
        <v>6910212.6003284799</v>
      </c>
      <c r="AB104" s="196">
        <v>6988514.09012568</v>
      </c>
      <c r="AC104" s="196">
        <v>7066815.57992288</v>
      </c>
      <c r="AD104" s="196">
        <v>7145117.0697200801</v>
      </c>
      <c r="AE104" s="196">
        <v>7223418.5595172802</v>
      </c>
      <c r="AF104" s="196">
        <v>7301720.0493144803</v>
      </c>
      <c r="AG104" s="196">
        <v>7380021.5391116804</v>
      </c>
      <c r="AH104" s="196">
        <v>7458323.0289088897</v>
      </c>
      <c r="AI104" s="196">
        <v>7536624.5187060898</v>
      </c>
      <c r="AJ104" s="196">
        <v>7614926.0085032899</v>
      </c>
      <c r="AK104" s="196">
        <v>7693227.49830049</v>
      </c>
      <c r="AL104" s="196">
        <v>7771528.98809769</v>
      </c>
      <c r="AM104" s="196">
        <v>7849830.4778948901</v>
      </c>
    </row>
    <row r="105" spans="3:39" x14ac:dyDescent="0.25">
      <c r="C105" s="197" t="s">
        <v>111</v>
      </c>
      <c r="D105" s="196">
        <v>2554639.16749642</v>
      </c>
      <c r="E105" s="196">
        <v>2593789.91239502</v>
      </c>
      <c r="F105" s="196">
        <v>2632940.6572936201</v>
      </c>
      <c r="G105" s="196">
        <v>2672091.4021922201</v>
      </c>
      <c r="H105" s="196">
        <v>2711242.1470908201</v>
      </c>
      <c r="I105" s="196">
        <v>2750392.8919894202</v>
      </c>
      <c r="J105" s="196">
        <v>2789543.6368880202</v>
      </c>
      <c r="K105" s="196">
        <v>2828694.3817866198</v>
      </c>
      <c r="L105" s="196">
        <v>2867845.1266852198</v>
      </c>
      <c r="M105" s="196">
        <v>2906995.8715838301</v>
      </c>
      <c r="N105" s="196">
        <v>2946146.6164824301</v>
      </c>
      <c r="O105" s="196">
        <v>2985297.3613810302</v>
      </c>
      <c r="P105" s="196">
        <v>3024448.1062796302</v>
      </c>
      <c r="Q105" s="196">
        <v>3063598.8511782298</v>
      </c>
      <c r="R105" s="196">
        <v>3102749.5960768298</v>
      </c>
      <c r="S105" s="196">
        <v>3141900.3409754299</v>
      </c>
      <c r="T105" s="196">
        <v>3181051.0858740299</v>
      </c>
      <c r="U105" s="196">
        <v>3220201.8307726299</v>
      </c>
      <c r="V105" s="196">
        <v>3259352.57567123</v>
      </c>
      <c r="W105" s="196">
        <v>3298503.32056983</v>
      </c>
      <c r="X105" s="196">
        <v>3337654.0654684301</v>
      </c>
      <c r="Y105" s="196">
        <v>3376804.8103670301</v>
      </c>
      <c r="Z105" s="196">
        <v>3415955.5552656399</v>
      </c>
      <c r="AA105" s="196">
        <v>3455106.3001642399</v>
      </c>
      <c r="AB105" s="196">
        <v>3494257.04506284</v>
      </c>
      <c r="AC105" s="196">
        <v>3533407.78996144</v>
      </c>
      <c r="AD105" s="196">
        <v>3572558.5348600401</v>
      </c>
      <c r="AE105" s="196">
        <v>3611709.2797586401</v>
      </c>
      <c r="AF105" s="196">
        <v>3650860.0246572401</v>
      </c>
      <c r="AG105" s="196">
        <v>3690010.7695558402</v>
      </c>
      <c r="AH105" s="196">
        <v>3729161.5144544402</v>
      </c>
      <c r="AI105" s="196">
        <v>3768312.2593530398</v>
      </c>
      <c r="AJ105" s="196">
        <v>3807463.0042516398</v>
      </c>
      <c r="AK105" s="196">
        <v>3846613.7491502399</v>
      </c>
      <c r="AL105" s="196">
        <v>3885764.4940488399</v>
      </c>
      <c r="AM105" s="196">
        <v>3924915.2389474399</v>
      </c>
    </row>
    <row r="106" spans="3:39" x14ac:dyDescent="0.25">
      <c r="C106" s="198" t="s">
        <v>586</v>
      </c>
      <c r="D106" s="190">
        <f>SUM(D86:D105)</f>
        <v>160197015.61874127</v>
      </c>
      <c r="E106" s="190">
        <f t="shared" ref="E106:AM106" si="0">SUM(E86:E105)</f>
        <v>165501850.22703946</v>
      </c>
      <c r="F106" s="190">
        <f t="shared" si="0"/>
        <v>170461864.14568937</v>
      </c>
      <c r="G106" s="190">
        <f t="shared" si="0"/>
        <v>175766698.75398856</v>
      </c>
      <c r="H106" s="190">
        <f t="shared" si="0"/>
        <v>181071533.36228645</v>
      </c>
      <c r="I106" s="190">
        <f t="shared" si="0"/>
        <v>186031547.28093624</v>
      </c>
      <c r="J106" s="190">
        <f t="shared" si="0"/>
        <v>191336381.88923454</v>
      </c>
      <c r="K106" s="190">
        <f t="shared" si="0"/>
        <v>196641216.49753231</v>
      </c>
      <c r="L106" s="190">
        <f t="shared" si="0"/>
        <v>201946051.10583064</v>
      </c>
      <c r="M106" s="190">
        <f t="shared" si="0"/>
        <v>206906065.02448043</v>
      </c>
      <c r="N106" s="190">
        <f t="shared" si="0"/>
        <v>209797154.80524072</v>
      </c>
      <c r="O106" s="190">
        <f t="shared" si="0"/>
        <v>212343423.89635247</v>
      </c>
      <c r="P106" s="190">
        <f t="shared" si="0"/>
        <v>214889692.98746479</v>
      </c>
      <c r="Q106" s="190">
        <f t="shared" si="0"/>
        <v>217435962.07857656</v>
      </c>
      <c r="R106" s="190">
        <f t="shared" si="0"/>
        <v>219982231.16968834</v>
      </c>
      <c r="S106" s="190">
        <f t="shared" si="0"/>
        <v>222528500.26080066</v>
      </c>
      <c r="T106" s="190">
        <f t="shared" si="0"/>
        <v>225074769.35191244</v>
      </c>
      <c r="U106" s="190">
        <f t="shared" si="0"/>
        <v>227621038.44302475</v>
      </c>
      <c r="V106" s="190">
        <f t="shared" si="0"/>
        <v>230167307.53413653</v>
      </c>
      <c r="W106" s="190">
        <f t="shared" si="0"/>
        <v>232713576.62524882</v>
      </c>
      <c r="X106" s="190">
        <f t="shared" si="0"/>
        <v>235259845.7163606</v>
      </c>
      <c r="Y106" s="190">
        <f t="shared" si="0"/>
        <v>237806114.80747238</v>
      </c>
      <c r="Z106" s="190">
        <f t="shared" si="0"/>
        <v>240352383.89858469</v>
      </c>
      <c r="AA106" s="190">
        <f t="shared" si="0"/>
        <v>242898652.98969701</v>
      </c>
      <c r="AB106" s="190">
        <f t="shared" si="0"/>
        <v>245444922.08080879</v>
      </c>
      <c r="AC106" s="190">
        <f t="shared" si="0"/>
        <v>247991191.17192057</v>
      </c>
      <c r="AD106" s="190">
        <f t="shared" si="0"/>
        <v>250537460.26303288</v>
      </c>
      <c r="AE106" s="190">
        <f t="shared" si="0"/>
        <v>253083729.35414466</v>
      </c>
      <c r="AF106" s="190">
        <f t="shared" si="0"/>
        <v>255629998.44525695</v>
      </c>
      <c r="AG106" s="190">
        <f t="shared" si="0"/>
        <v>258176267.53636873</v>
      </c>
      <c r="AH106" s="190">
        <f t="shared" si="0"/>
        <v>260722536.62748104</v>
      </c>
      <c r="AI106" s="190">
        <f t="shared" si="0"/>
        <v>263268805.71859282</v>
      </c>
      <c r="AJ106" s="190">
        <f t="shared" si="0"/>
        <v>265815074.8097046</v>
      </c>
      <c r="AK106" s="190">
        <f t="shared" si="0"/>
        <v>268361343.90081692</v>
      </c>
      <c r="AL106" s="190">
        <f t="shared" si="0"/>
        <v>270907612.9919287</v>
      </c>
      <c r="AM106" s="190">
        <f t="shared" si="0"/>
        <v>273453882.08304101</v>
      </c>
    </row>
    <row r="107" spans="3:39" x14ac:dyDescent="0.25">
      <c r="C107" s="198" t="s">
        <v>587</v>
      </c>
      <c r="D107" s="190">
        <v>20425119491389.512</v>
      </c>
      <c r="E107" s="190">
        <v>21101485903947.531</v>
      </c>
      <c r="F107" s="190">
        <v>21733887678575.395</v>
      </c>
      <c r="G107" s="190">
        <v>22410254091133.543</v>
      </c>
      <c r="H107" s="190">
        <v>23086620503691.523</v>
      </c>
      <c r="I107" s="190">
        <v>23719022278319.371</v>
      </c>
      <c r="J107" s="190">
        <v>24395388690877.402</v>
      </c>
      <c r="K107" s="190">
        <v>25071755103435.371</v>
      </c>
      <c r="L107" s="190">
        <v>25748121515993.406</v>
      </c>
      <c r="M107" s="190">
        <v>26380523290621.254</v>
      </c>
      <c r="N107" s="190">
        <v>26749137237668.191</v>
      </c>
      <c r="O107" s="190">
        <v>27073786546784.941</v>
      </c>
      <c r="P107" s="190">
        <v>27398435855901.762</v>
      </c>
      <c r="Q107" s="190">
        <v>27723085165018.512</v>
      </c>
      <c r="R107" s="190">
        <v>28047734474135.266</v>
      </c>
      <c r="S107" s="190">
        <v>28372383783252.086</v>
      </c>
      <c r="T107" s="190">
        <v>28697033092368.836</v>
      </c>
      <c r="U107" s="190">
        <v>29021682401485.656</v>
      </c>
      <c r="V107" s="190">
        <v>29346331710602.406</v>
      </c>
      <c r="W107" s="190">
        <v>29670981019719.223</v>
      </c>
      <c r="X107" s="190">
        <v>29995630328835.977</v>
      </c>
      <c r="Y107" s="190">
        <v>30320279637952.727</v>
      </c>
      <c r="Z107" s="190">
        <v>30644928947069.547</v>
      </c>
      <c r="AA107" s="190">
        <v>30969578256186.367</v>
      </c>
      <c r="AB107" s="190">
        <v>31294227565303.121</v>
      </c>
      <c r="AC107" s="190">
        <v>31618876874419.871</v>
      </c>
      <c r="AD107" s="190">
        <v>31943526183536.691</v>
      </c>
      <c r="AE107" s="190">
        <v>32268175492653.445</v>
      </c>
      <c r="AF107" s="190">
        <v>32592824801770.262</v>
      </c>
      <c r="AG107" s="190">
        <v>32917474110887.012</v>
      </c>
      <c r="AH107" s="190">
        <v>33242123420003.832</v>
      </c>
      <c r="AI107" s="190">
        <v>33566772729120.586</v>
      </c>
      <c r="AJ107" s="190">
        <v>33891422038237.336</v>
      </c>
      <c r="AK107" s="190">
        <v>34216071347354.156</v>
      </c>
      <c r="AL107" s="190">
        <v>34540720656470.91</v>
      </c>
      <c r="AM107" s="190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90" bestFit="1" customWidth="1"/>
    <col min="4" max="16384" width="9" style="190"/>
  </cols>
  <sheetData>
    <row r="1" spans="1:39" x14ac:dyDescent="0.25">
      <c r="C1" s="194" t="s">
        <v>139</v>
      </c>
      <c r="D1" s="191">
        <v>2015</v>
      </c>
      <c r="E1" s="191">
        <v>2016</v>
      </c>
      <c r="F1" s="191">
        <v>2017</v>
      </c>
      <c r="G1" s="191">
        <v>2018</v>
      </c>
      <c r="H1" s="191">
        <v>2019</v>
      </c>
      <c r="I1" s="191">
        <v>2020</v>
      </c>
      <c r="J1" s="191">
        <v>2021</v>
      </c>
      <c r="K1" s="191">
        <v>2022</v>
      </c>
      <c r="L1" s="191">
        <v>2023</v>
      </c>
      <c r="M1" s="191">
        <v>2024</v>
      </c>
      <c r="N1" s="191">
        <v>2025</v>
      </c>
      <c r="O1" s="191">
        <v>2026</v>
      </c>
      <c r="P1" s="191">
        <v>2027</v>
      </c>
      <c r="Q1" s="191">
        <v>2028</v>
      </c>
      <c r="R1" s="191">
        <v>2029</v>
      </c>
      <c r="S1" s="191">
        <v>2030</v>
      </c>
      <c r="T1" s="191">
        <v>2031</v>
      </c>
      <c r="U1" s="191">
        <v>2032</v>
      </c>
      <c r="V1" s="191">
        <v>2033</v>
      </c>
      <c r="W1" s="191">
        <v>2034</v>
      </c>
      <c r="X1" s="191">
        <v>2035</v>
      </c>
      <c r="Y1" s="191">
        <v>2036</v>
      </c>
      <c r="Z1" s="191">
        <v>2037</v>
      </c>
      <c r="AA1" s="191">
        <v>2038</v>
      </c>
      <c r="AB1" s="191">
        <v>2039</v>
      </c>
      <c r="AC1" s="191">
        <v>2040</v>
      </c>
      <c r="AD1" s="191">
        <v>2041</v>
      </c>
      <c r="AE1" s="191">
        <v>2042</v>
      </c>
      <c r="AF1" s="191">
        <v>2043</v>
      </c>
      <c r="AG1" s="191">
        <v>2044</v>
      </c>
      <c r="AH1" s="191">
        <v>2045</v>
      </c>
      <c r="AI1" s="191">
        <v>2046</v>
      </c>
      <c r="AJ1" s="191">
        <v>2047</v>
      </c>
      <c r="AK1" s="191">
        <v>2048</v>
      </c>
      <c r="AL1" s="191">
        <v>2049</v>
      </c>
      <c r="AM1" s="191">
        <v>2050</v>
      </c>
    </row>
    <row r="3" spans="1:39" x14ac:dyDescent="0.25">
      <c r="C3" s="192" t="s">
        <v>1439</v>
      </c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</row>
    <row r="4" spans="1:39" x14ac:dyDescent="0.25">
      <c r="A4" s="4" t="s">
        <v>52</v>
      </c>
      <c r="B4" s="30" t="s">
        <v>590</v>
      </c>
      <c r="C4" s="190" t="s">
        <v>77</v>
      </c>
      <c r="D4" s="190" t="s">
        <v>1432</v>
      </c>
      <c r="E4" s="190" t="s">
        <v>1432</v>
      </c>
      <c r="F4" s="190" t="s">
        <v>1432</v>
      </c>
      <c r="G4" s="190" t="s">
        <v>1432</v>
      </c>
      <c r="H4" s="190" t="s">
        <v>1432</v>
      </c>
      <c r="I4" s="190" t="s">
        <v>1432</v>
      </c>
      <c r="J4" s="190" t="s">
        <v>1432</v>
      </c>
      <c r="K4" s="190" t="s">
        <v>1432</v>
      </c>
      <c r="L4" s="190" t="s">
        <v>1432</v>
      </c>
      <c r="M4" s="190" t="s">
        <v>1432</v>
      </c>
      <c r="N4" s="190" t="s">
        <v>1432</v>
      </c>
      <c r="O4" s="190" t="s">
        <v>1432</v>
      </c>
      <c r="P4" s="190" t="s">
        <v>1432</v>
      </c>
      <c r="Q4" s="190" t="s">
        <v>1432</v>
      </c>
      <c r="R4" s="190" t="s">
        <v>1432</v>
      </c>
      <c r="S4" s="190" t="s">
        <v>1432</v>
      </c>
      <c r="T4" s="190" t="s">
        <v>1432</v>
      </c>
      <c r="U4" s="190" t="s">
        <v>1432</v>
      </c>
      <c r="V4" s="190" t="s">
        <v>1432</v>
      </c>
      <c r="W4" s="190" t="s">
        <v>1432</v>
      </c>
      <c r="X4" s="190" t="s">
        <v>1432</v>
      </c>
      <c r="Y4" s="190" t="s">
        <v>1432</v>
      </c>
      <c r="Z4" s="190" t="s">
        <v>1432</v>
      </c>
      <c r="AA4" s="190" t="s">
        <v>1432</v>
      </c>
      <c r="AB4" s="190" t="s">
        <v>1432</v>
      </c>
      <c r="AC4" s="190" t="s">
        <v>1432</v>
      </c>
      <c r="AD4" s="190" t="s">
        <v>1432</v>
      </c>
      <c r="AE4" s="190" t="s">
        <v>1432</v>
      </c>
      <c r="AF4" s="190" t="s">
        <v>1432</v>
      </c>
      <c r="AG4" s="190" t="s">
        <v>1432</v>
      </c>
      <c r="AH4" s="190" t="s">
        <v>1432</v>
      </c>
      <c r="AI4" s="190" t="s">
        <v>1432</v>
      </c>
      <c r="AJ4" s="190" t="s">
        <v>1432</v>
      </c>
      <c r="AK4" s="190" t="s">
        <v>1432</v>
      </c>
      <c r="AL4" s="190" t="s">
        <v>1432</v>
      </c>
      <c r="AM4" s="190" t="s">
        <v>1432</v>
      </c>
    </row>
    <row r="5" spans="1:39" x14ac:dyDescent="0.25">
      <c r="C5" s="190" t="s">
        <v>78</v>
      </c>
      <c r="D5" s="190" t="s">
        <v>1432</v>
      </c>
      <c r="E5" s="190" t="s">
        <v>1432</v>
      </c>
      <c r="F5" s="190" t="s">
        <v>1432</v>
      </c>
      <c r="G5" s="190" t="s">
        <v>1432</v>
      </c>
      <c r="H5" s="190" t="s">
        <v>1432</v>
      </c>
      <c r="I5" s="190" t="s">
        <v>1432</v>
      </c>
      <c r="J5" s="190" t="s">
        <v>1432</v>
      </c>
      <c r="K5" s="190" t="s">
        <v>1432</v>
      </c>
      <c r="L5" s="190" t="s">
        <v>1432</v>
      </c>
      <c r="M5" s="190" t="s">
        <v>1432</v>
      </c>
      <c r="N5" s="190" t="s">
        <v>1432</v>
      </c>
      <c r="O5" s="190" t="s">
        <v>1432</v>
      </c>
      <c r="P5" s="190" t="s">
        <v>1432</v>
      </c>
      <c r="Q5" s="190" t="s">
        <v>1432</v>
      </c>
      <c r="R5" s="190" t="s">
        <v>1432</v>
      </c>
      <c r="S5" s="190" t="s">
        <v>1432</v>
      </c>
      <c r="T5" s="190" t="s">
        <v>1432</v>
      </c>
      <c r="U5" s="190" t="s">
        <v>1432</v>
      </c>
      <c r="V5" s="190" t="s">
        <v>1432</v>
      </c>
      <c r="W5" s="190" t="s">
        <v>1432</v>
      </c>
      <c r="X5" s="190" t="s">
        <v>1432</v>
      </c>
      <c r="Y5" s="190" t="s">
        <v>1432</v>
      </c>
      <c r="Z5" s="190" t="s">
        <v>1432</v>
      </c>
      <c r="AA5" s="190" t="s">
        <v>1432</v>
      </c>
      <c r="AB5" s="190" t="s">
        <v>1432</v>
      </c>
      <c r="AC5" s="190" t="s">
        <v>1432</v>
      </c>
      <c r="AD5" s="190" t="s">
        <v>1432</v>
      </c>
      <c r="AE5" s="190" t="s">
        <v>1432</v>
      </c>
      <c r="AF5" s="190" t="s">
        <v>1432</v>
      </c>
      <c r="AG5" s="190" t="s">
        <v>1432</v>
      </c>
      <c r="AH5" s="190" t="s">
        <v>1432</v>
      </c>
      <c r="AI5" s="190" t="s">
        <v>1432</v>
      </c>
      <c r="AJ5" s="190" t="s">
        <v>1432</v>
      </c>
      <c r="AK5" s="190" t="s">
        <v>1432</v>
      </c>
      <c r="AL5" s="190" t="s">
        <v>1432</v>
      </c>
      <c r="AM5" s="190" t="s">
        <v>1432</v>
      </c>
    </row>
    <row r="6" spans="1:39" x14ac:dyDescent="0.25">
      <c r="C6" s="190" t="s">
        <v>79</v>
      </c>
      <c r="D6" s="190" t="s">
        <v>1432</v>
      </c>
      <c r="E6" s="190" t="s">
        <v>1432</v>
      </c>
      <c r="F6" s="190" t="s">
        <v>1432</v>
      </c>
      <c r="G6" s="190" t="s">
        <v>1432</v>
      </c>
      <c r="H6" s="190" t="s">
        <v>1432</v>
      </c>
      <c r="I6" s="190" t="s">
        <v>1432</v>
      </c>
      <c r="J6" s="190" t="s">
        <v>1432</v>
      </c>
      <c r="K6" s="190" t="s">
        <v>1432</v>
      </c>
      <c r="L6" s="190" t="s">
        <v>1432</v>
      </c>
      <c r="M6" s="190" t="s">
        <v>1432</v>
      </c>
      <c r="N6" s="190" t="s">
        <v>1432</v>
      </c>
      <c r="O6" s="190" t="s">
        <v>1432</v>
      </c>
      <c r="P6" s="190" t="s">
        <v>1432</v>
      </c>
      <c r="Q6" s="190" t="s">
        <v>1432</v>
      </c>
      <c r="R6" s="190" t="s">
        <v>1432</v>
      </c>
      <c r="S6" s="190" t="s">
        <v>1432</v>
      </c>
      <c r="T6" s="190" t="s">
        <v>1432</v>
      </c>
      <c r="U6" s="190" t="s">
        <v>1432</v>
      </c>
      <c r="V6" s="190" t="s">
        <v>1432</v>
      </c>
      <c r="W6" s="190" t="s">
        <v>1432</v>
      </c>
      <c r="X6" s="190" t="s">
        <v>1432</v>
      </c>
      <c r="Y6" s="190" t="s">
        <v>1432</v>
      </c>
      <c r="Z6" s="190" t="s">
        <v>1432</v>
      </c>
      <c r="AA6" s="190" t="s">
        <v>1432</v>
      </c>
      <c r="AB6" s="190" t="s">
        <v>1432</v>
      </c>
      <c r="AC6" s="190" t="s">
        <v>1432</v>
      </c>
      <c r="AD6" s="190" t="s">
        <v>1432</v>
      </c>
      <c r="AE6" s="190" t="s">
        <v>1432</v>
      </c>
      <c r="AF6" s="190" t="s">
        <v>1432</v>
      </c>
      <c r="AG6" s="190" t="s">
        <v>1432</v>
      </c>
      <c r="AH6" s="190" t="s">
        <v>1432</v>
      </c>
      <c r="AI6" s="190" t="s">
        <v>1432</v>
      </c>
      <c r="AJ6" s="190" t="s">
        <v>1432</v>
      </c>
      <c r="AK6" s="190" t="s">
        <v>1432</v>
      </c>
      <c r="AL6" s="190" t="s">
        <v>1432</v>
      </c>
      <c r="AM6" s="190" t="s">
        <v>1432</v>
      </c>
    </row>
    <row r="7" spans="1:39" x14ac:dyDescent="0.25">
      <c r="C7" s="190" t="s">
        <v>80</v>
      </c>
      <c r="D7" s="190" t="s">
        <v>1432</v>
      </c>
      <c r="E7" s="190" t="s">
        <v>1432</v>
      </c>
      <c r="F7" s="190" t="s">
        <v>1432</v>
      </c>
      <c r="G7" s="190" t="s">
        <v>1432</v>
      </c>
      <c r="H7" s="190" t="s">
        <v>1432</v>
      </c>
      <c r="I7" s="190" t="s">
        <v>1432</v>
      </c>
      <c r="J7" s="190" t="s">
        <v>1432</v>
      </c>
      <c r="K7" s="190" t="s">
        <v>1432</v>
      </c>
      <c r="L7" s="190" t="s">
        <v>1432</v>
      </c>
      <c r="M7" s="190" t="s">
        <v>1432</v>
      </c>
      <c r="N7" s="190" t="s">
        <v>1432</v>
      </c>
      <c r="O7" s="190" t="s">
        <v>1432</v>
      </c>
      <c r="P7" s="190" t="s">
        <v>1432</v>
      </c>
      <c r="Q7" s="190" t="s">
        <v>1432</v>
      </c>
      <c r="R7" s="190" t="s">
        <v>1432</v>
      </c>
      <c r="S7" s="190" t="s">
        <v>1432</v>
      </c>
      <c r="T7" s="190" t="s">
        <v>1432</v>
      </c>
      <c r="U7" s="190" t="s">
        <v>1432</v>
      </c>
      <c r="V7" s="190" t="s">
        <v>1432</v>
      </c>
      <c r="W7" s="190" t="s">
        <v>1432</v>
      </c>
      <c r="X7" s="190" t="s">
        <v>1432</v>
      </c>
      <c r="Y7" s="190" t="s">
        <v>1432</v>
      </c>
      <c r="Z7" s="190" t="s">
        <v>1432</v>
      </c>
      <c r="AA7" s="190" t="s">
        <v>1432</v>
      </c>
      <c r="AB7" s="190" t="s">
        <v>1432</v>
      </c>
      <c r="AC7" s="190" t="s">
        <v>1432</v>
      </c>
      <c r="AD7" s="190" t="s">
        <v>1432</v>
      </c>
      <c r="AE7" s="190" t="s">
        <v>1432</v>
      </c>
      <c r="AF7" s="190" t="s">
        <v>1432</v>
      </c>
      <c r="AG7" s="190" t="s">
        <v>1432</v>
      </c>
      <c r="AH7" s="190" t="s">
        <v>1432</v>
      </c>
      <c r="AI7" s="190" t="s">
        <v>1432</v>
      </c>
      <c r="AJ7" s="190" t="s">
        <v>1432</v>
      </c>
      <c r="AK7" s="190" t="s">
        <v>1432</v>
      </c>
      <c r="AL7" s="190" t="s">
        <v>1432</v>
      </c>
      <c r="AM7" s="190" t="s">
        <v>1432</v>
      </c>
    </row>
    <row r="8" spans="1:39" x14ac:dyDescent="0.25">
      <c r="C8" s="190" t="s">
        <v>81</v>
      </c>
      <c r="D8" s="190" t="s">
        <v>1432</v>
      </c>
      <c r="E8" s="190" t="s">
        <v>1432</v>
      </c>
      <c r="F8" s="190" t="s">
        <v>1432</v>
      </c>
      <c r="G8" s="190" t="s">
        <v>1432</v>
      </c>
      <c r="H8" s="190" t="s">
        <v>1432</v>
      </c>
      <c r="I8" s="190" t="s">
        <v>1432</v>
      </c>
      <c r="J8" s="190" t="s">
        <v>1432</v>
      </c>
      <c r="K8" s="190" t="s">
        <v>1432</v>
      </c>
      <c r="L8" s="190" t="s">
        <v>1432</v>
      </c>
      <c r="M8" s="190" t="s">
        <v>1432</v>
      </c>
      <c r="N8" s="190" t="s">
        <v>1432</v>
      </c>
      <c r="O8" s="190" t="s">
        <v>1432</v>
      </c>
      <c r="P8" s="190" t="s">
        <v>1432</v>
      </c>
      <c r="Q8" s="190" t="s">
        <v>1432</v>
      </c>
      <c r="R8" s="190" t="s">
        <v>1432</v>
      </c>
      <c r="S8" s="190" t="s">
        <v>1432</v>
      </c>
      <c r="T8" s="190" t="s">
        <v>1432</v>
      </c>
      <c r="U8" s="190" t="s">
        <v>1432</v>
      </c>
      <c r="V8" s="190" t="s">
        <v>1432</v>
      </c>
      <c r="W8" s="190" t="s">
        <v>1432</v>
      </c>
      <c r="X8" s="190" t="s">
        <v>1432</v>
      </c>
      <c r="Y8" s="190" t="s">
        <v>1432</v>
      </c>
      <c r="Z8" s="190" t="s">
        <v>1432</v>
      </c>
      <c r="AA8" s="190" t="s">
        <v>1432</v>
      </c>
      <c r="AB8" s="190" t="s">
        <v>1432</v>
      </c>
      <c r="AC8" s="190" t="s">
        <v>1432</v>
      </c>
      <c r="AD8" s="190" t="s">
        <v>1432</v>
      </c>
      <c r="AE8" s="190" t="s">
        <v>1432</v>
      </c>
      <c r="AF8" s="190" t="s">
        <v>1432</v>
      </c>
      <c r="AG8" s="190" t="s">
        <v>1432</v>
      </c>
      <c r="AH8" s="190" t="s">
        <v>1432</v>
      </c>
      <c r="AI8" s="190" t="s">
        <v>1432</v>
      </c>
      <c r="AJ8" s="190" t="s">
        <v>1432</v>
      </c>
      <c r="AK8" s="190" t="s">
        <v>1432</v>
      </c>
      <c r="AL8" s="190" t="s">
        <v>1432</v>
      </c>
      <c r="AM8" s="190" t="s">
        <v>1432</v>
      </c>
    </row>
    <row r="9" spans="1:39" x14ac:dyDescent="0.25">
      <c r="C9" s="190" t="s">
        <v>82</v>
      </c>
      <c r="D9" s="190" t="s">
        <v>1432</v>
      </c>
      <c r="E9" s="190" t="s">
        <v>1432</v>
      </c>
      <c r="F9" s="190" t="s">
        <v>1432</v>
      </c>
      <c r="G9" s="190" t="s">
        <v>1432</v>
      </c>
      <c r="H9" s="190" t="s">
        <v>1432</v>
      </c>
      <c r="I9" s="190" t="s">
        <v>1432</v>
      </c>
      <c r="J9" s="190" t="s">
        <v>1432</v>
      </c>
      <c r="K9" s="190" t="s">
        <v>1432</v>
      </c>
      <c r="L9" s="190" t="s">
        <v>1432</v>
      </c>
      <c r="M9" s="190" t="s">
        <v>1432</v>
      </c>
      <c r="N9" s="190" t="s">
        <v>1432</v>
      </c>
      <c r="O9" s="190" t="s">
        <v>1432</v>
      </c>
      <c r="P9" s="190" t="s">
        <v>1432</v>
      </c>
      <c r="Q9" s="190" t="s">
        <v>1432</v>
      </c>
      <c r="R9" s="190" t="s">
        <v>1432</v>
      </c>
      <c r="S9" s="190" t="s">
        <v>1432</v>
      </c>
      <c r="T9" s="190" t="s">
        <v>1432</v>
      </c>
      <c r="U9" s="190" t="s">
        <v>1432</v>
      </c>
      <c r="V9" s="190" t="s">
        <v>1432</v>
      </c>
      <c r="W9" s="190" t="s">
        <v>1432</v>
      </c>
      <c r="X9" s="190" t="s">
        <v>1432</v>
      </c>
      <c r="Y9" s="190" t="s">
        <v>1432</v>
      </c>
      <c r="Z9" s="190" t="s">
        <v>1432</v>
      </c>
      <c r="AA9" s="190" t="s">
        <v>1432</v>
      </c>
      <c r="AB9" s="190" t="s">
        <v>1432</v>
      </c>
      <c r="AC9" s="190" t="s">
        <v>1432</v>
      </c>
      <c r="AD9" s="190" t="s">
        <v>1432</v>
      </c>
      <c r="AE9" s="190" t="s">
        <v>1432</v>
      </c>
      <c r="AF9" s="190" t="s">
        <v>1432</v>
      </c>
      <c r="AG9" s="190" t="s">
        <v>1432</v>
      </c>
      <c r="AH9" s="190" t="s">
        <v>1432</v>
      </c>
      <c r="AI9" s="190" t="s">
        <v>1432</v>
      </c>
      <c r="AJ9" s="190" t="s">
        <v>1432</v>
      </c>
      <c r="AK9" s="190" t="s">
        <v>1432</v>
      </c>
      <c r="AL9" s="190" t="s">
        <v>1432</v>
      </c>
      <c r="AM9" s="190" t="s">
        <v>1432</v>
      </c>
    </row>
    <row r="10" spans="1:39" x14ac:dyDescent="0.25">
      <c r="C10" s="190" t="s">
        <v>83</v>
      </c>
      <c r="D10" s="190" t="s">
        <v>1432</v>
      </c>
      <c r="E10" s="190" t="s">
        <v>1432</v>
      </c>
      <c r="F10" s="190" t="s">
        <v>1432</v>
      </c>
      <c r="G10" s="190" t="s">
        <v>1432</v>
      </c>
      <c r="H10" s="190" t="s">
        <v>1432</v>
      </c>
      <c r="I10" s="190" t="s">
        <v>1432</v>
      </c>
      <c r="J10" s="190" t="s">
        <v>1432</v>
      </c>
      <c r="K10" s="190" t="s">
        <v>1432</v>
      </c>
      <c r="L10" s="190" t="s">
        <v>1432</v>
      </c>
      <c r="M10" s="190" t="s">
        <v>1432</v>
      </c>
      <c r="N10" s="190" t="s">
        <v>1432</v>
      </c>
      <c r="O10" s="190" t="s">
        <v>1432</v>
      </c>
      <c r="P10" s="190" t="s">
        <v>1432</v>
      </c>
      <c r="Q10" s="190" t="s">
        <v>1432</v>
      </c>
      <c r="R10" s="190" t="s">
        <v>1432</v>
      </c>
      <c r="S10" s="190" t="s">
        <v>1432</v>
      </c>
      <c r="T10" s="190" t="s">
        <v>1432</v>
      </c>
      <c r="U10" s="190" t="s">
        <v>1432</v>
      </c>
      <c r="V10" s="190" t="s">
        <v>1432</v>
      </c>
      <c r="W10" s="190" t="s">
        <v>1432</v>
      </c>
      <c r="X10" s="190" t="s">
        <v>1432</v>
      </c>
      <c r="Y10" s="190" t="s">
        <v>1432</v>
      </c>
      <c r="Z10" s="190" t="s">
        <v>1432</v>
      </c>
      <c r="AA10" s="190" t="s">
        <v>1432</v>
      </c>
      <c r="AB10" s="190" t="s">
        <v>1432</v>
      </c>
      <c r="AC10" s="190" t="s">
        <v>1432</v>
      </c>
      <c r="AD10" s="190" t="s">
        <v>1432</v>
      </c>
      <c r="AE10" s="190" t="s">
        <v>1432</v>
      </c>
      <c r="AF10" s="190" t="s">
        <v>1432</v>
      </c>
      <c r="AG10" s="190" t="s">
        <v>1432</v>
      </c>
      <c r="AH10" s="190" t="s">
        <v>1432</v>
      </c>
      <c r="AI10" s="190" t="s">
        <v>1432</v>
      </c>
      <c r="AJ10" s="190" t="s">
        <v>1432</v>
      </c>
      <c r="AK10" s="190" t="s">
        <v>1432</v>
      </c>
      <c r="AL10" s="190" t="s">
        <v>1432</v>
      </c>
      <c r="AM10" s="190" t="s">
        <v>1432</v>
      </c>
    </row>
    <row r="11" spans="1:39" x14ac:dyDescent="0.25">
      <c r="C11" s="190" t="s">
        <v>84</v>
      </c>
      <c r="D11" s="190" t="s">
        <v>1432</v>
      </c>
      <c r="E11" s="190" t="s">
        <v>1432</v>
      </c>
      <c r="F11" s="190" t="s">
        <v>1432</v>
      </c>
      <c r="G11" s="190" t="s">
        <v>1432</v>
      </c>
      <c r="H11" s="190" t="s">
        <v>1432</v>
      </c>
      <c r="I11" s="190" t="s">
        <v>1432</v>
      </c>
      <c r="J11" s="190" t="s">
        <v>1432</v>
      </c>
      <c r="K11" s="190" t="s">
        <v>1432</v>
      </c>
      <c r="L11" s="190" t="s">
        <v>1432</v>
      </c>
      <c r="M11" s="190" t="s">
        <v>1432</v>
      </c>
      <c r="N11" s="190" t="s">
        <v>1432</v>
      </c>
      <c r="O11" s="190" t="s">
        <v>1432</v>
      </c>
      <c r="P11" s="190" t="s">
        <v>1432</v>
      </c>
      <c r="Q11" s="190" t="s">
        <v>1432</v>
      </c>
      <c r="R11" s="190" t="s">
        <v>1432</v>
      </c>
      <c r="S11" s="190" t="s">
        <v>1432</v>
      </c>
      <c r="T11" s="190" t="s">
        <v>1432</v>
      </c>
      <c r="U11" s="190" t="s">
        <v>1432</v>
      </c>
      <c r="V11" s="190" t="s">
        <v>1432</v>
      </c>
      <c r="W11" s="190" t="s">
        <v>1432</v>
      </c>
      <c r="X11" s="190" t="s">
        <v>1432</v>
      </c>
      <c r="Y11" s="190" t="s">
        <v>1432</v>
      </c>
      <c r="Z11" s="190" t="s">
        <v>1432</v>
      </c>
      <c r="AA11" s="190" t="s">
        <v>1432</v>
      </c>
      <c r="AB11" s="190" t="s">
        <v>1432</v>
      </c>
      <c r="AC11" s="190" t="s">
        <v>1432</v>
      </c>
      <c r="AD11" s="190" t="s">
        <v>1432</v>
      </c>
      <c r="AE11" s="190" t="s">
        <v>1432</v>
      </c>
      <c r="AF11" s="190" t="s">
        <v>1432</v>
      </c>
      <c r="AG11" s="190" t="s">
        <v>1432</v>
      </c>
      <c r="AH11" s="190" t="s">
        <v>1432</v>
      </c>
      <c r="AI11" s="190" t="s">
        <v>1432</v>
      </c>
      <c r="AJ11" s="190" t="s">
        <v>1432</v>
      </c>
      <c r="AK11" s="190" t="s">
        <v>1432</v>
      </c>
      <c r="AL11" s="190" t="s">
        <v>1432</v>
      </c>
      <c r="AM11" s="190" t="s">
        <v>1432</v>
      </c>
    </row>
    <row r="12" spans="1:39" x14ac:dyDescent="0.25">
      <c r="C12" s="190" t="s">
        <v>85</v>
      </c>
      <c r="D12" s="190" t="s">
        <v>1432</v>
      </c>
      <c r="E12" s="190" t="s">
        <v>1432</v>
      </c>
      <c r="F12" s="190" t="s">
        <v>1432</v>
      </c>
      <c r="G12" s="190" t="s">
        <v>1432</v>
      </c>
      <c r="H12" s="190" t="s">
        <v>1432</v>
      </c>
      <c r="I12" s="190" t="s">
        <v>1432</v>
      </c>
      <c r="J12" s="190" t="s">
        <v>1432</v>
      </c>
      <c r="K12" s="190" t="s">
        <v>1432</v>
      </c>
      <c r="L12" s="190" t="s">
        <v>1432</v>
      </c>
      <c r="M12" s="190" t="s">
        <v>1432</v>
      </c>
      <c r="N12" s="190" t="s">
        <v>1432</v>
      </c>
      <c r="O12" s="190" t="s">
        <v>1432</v>
      </c>
      <c r="P12" s="190" t="s">
        <v>1432</v>
      </c>
      <c r="Q12" s="190" t="s">
        <v>1432</v>
      </c>
      <c r="R12" s="190" t="s">
        <v>1432</v>
      </c>
      <c r="S12" s="190" t="s">
        <v>1432</v>
      </c>
      <c r="T12" s="190" t="s">
        <v>1432</v>
      </c>
      <c r="U12" s="190" t="s">
        <v>1432</v>
      </c>
      <c r="V12" s="190" t="s">
        <v>1432</v>
      </c>
      <c r="W12" s="190" t="s">
        <v>1432</v>
      </c>
      <c r="X12" s="190" t="s">
        <v>1432</v>
      </c>
      <c r="Y12" s="190" t="s">
        <v>1432</v>
      </c>
      <c r="Z12" s="190" t="s">
        <v>1432</v>
      </c>
      <c r="AA12" s="190" t="s">
        <v>1432</v>
      </c>
      <c r="AB12" s="190" t="s">
        <v>1432</v>
      </c>
      <c r="AC12" s="190" t="s">
        <v>1432</v>
      </c>
      <c r="AD12" s="190" t="s">
        <v>1432</v>
      </c>
      <c r="AE12" s="190" t="s">
        <v>1432</v>
      </c>
      <c r="AF12" s="190" t="s">
        <v>1432</v>
      </c>
      <c r="AG12" s="190" t="s">
        <v>1432</v>
      </c>
      <c r="AH12" s="190" t="s">
        <v>1432</v>
      </c>
      <c r="AI12" s="190" t="s">
        <v>1432</v>
      </c>
      <c r="AJ12" s="190" t="s">
        <v>1432</v>
      </c>
      <c r="AK12" s="190" t="s">
        <v>1432</v>
      </c>
      <c r="AL12" s="190" t="s">
        <v>1432</v>
      </c>
      <c r="AM12" s="190" t="s">
        <v>1432</v>
      </c>
    </row>
    <row r="13" spans="1:39" x14ac:dyDescent="0.25">
      <c r="A13" s="4" t="s">
        <v>55</v>
      </c>
      <c r="B13" s="30" t="s">
        <v>590</v>
      </c>
      <c r="C13" s="190" t="s">
        <v>86</v>
      </c>
      <c r="D13" s="190" t="s">
        <v>1432</v>
      </c>
      <c r="E13" s="190" t="s">
        <v>1432</v>
      </c>
      <c r="F13" s="190" t="s">
        <v>1432</v>
      </c>
      <c r="G13" s="190" t="s">
        <v>1432</v>
      </c>
      <c r="H13" s="190" t="s">
        <v>1432</v>
      </c>
      <c r="I13" s="190" t="s">
        <v>1432</v>
      </c>
      <c r="J13" s="190" t="s">
        <v>1432</v>
      </c>
      <c r="K13" s="190" t="s">
        <v>1432</v>
      </c>
      <c r="L13" s="190" t="s">
        <v>1432</v>
      </c>
      <c r="M13" s="190" t="s">
        <v>1432</v>
      </c>
      <c r="N13" s="190" t="s">
        <v>1432</v>
      </c>
      <c r="O13" s="190" t="s">
        <v>1432</v>
      </c>
      <c r="P13" s="190" t="s">
        <v>1432</v>
      </c>
      <c r="Q13" s="190" t="s">
        <v>1432</v>
      </c>
      <c r="R13" s="190" t="s">
        <v>1432</v>
      </c>
      <c r="S13" s="190" t="s">
        <v>1432</v>
      </c>
      <c r="T13" s="190" t="s">
        <v>1432</v>
      </c>
      <c r="U13" s="190" t="s">
        <v>1432</v>
      </c>
      <c r="V13" s="190" t="s">
        <v>1432</v>
      </c>
      <c r="W13" s="190" t="s">
        <v>1432</v>
      </c>
      <c r="X13" s="190" t="s">
        <v>1432</v>
      </c>
      <c r="Y13" s="190" t="s">
        <v>1432</v>
      </c>
      <c r="Z13" s="190" t="s">
        <v>1432</v>
      </c>
      <c r="AA13" s="190" t="s">
        <v>1432</v>
      </c>
      <c r="AB13" s="190" t="s">
        <v>1432</v>
      </c>
      <c r="AC13" s="190" t="s">
        <v>1432</v>
      </c>
      <c r="AD13" s="190" t="s">
        <v>1432</v>
      </c>
      <c r="AE13" s="190" t="s">
        <v>1432</v>
      </c>
      <c r="AF13" s="190" t="s">
        <v>1432</v>
      </c>
      <c r="AG13" s="190" t="s">
        <v>1432</v>
      </c>
      <c r="AH13" s="190" t="s">
        <v>1432</v>
      </c>
      <c r="AI13" s="190" t="s">
        <v>1432</v>
      </c>
      <c r="AJ13" s="190" t="s">
        <v>1432</v>
      </c>
      <c r="AK13" s="190" t="s">
        <v>1432</v>
      </c>
      <c r="AL13" s="190" t="s">
        <v>1432</v>
      </c>
      <c r="AM13" s="190" t="s">
        <v>1432</v>
      </c>
    </row>
    <row r="14" spans="1:39" x14ac:dyDescent="0.25">
      <c r="A14" s="4" t="s">
        <v>76</v>
      </c>
      <c r="B14" s="30" t="s">
        <v>590</v>
      </c>
      <c r="C14" s="190" t="s">
        <v>87</v>
      </c>
      <c r="D14" s="190" t="s">
        <v>1432</v>
      </c>
      <c r="E14" s="190" t="s">
        <v>1432</v>
      </c>
      <c r="F14" s="190" t="s">
        <v>1432</v>
      </c>
      <c r="G14" s="190" t="s">
        <v>1432</v>
      </c>
      <c r="H14" s="190" t="s">
        <v>1432</v>
      </c>
      <c r="I14" s="190" t="s">
        <v>1432</v>
      </c>
      <c r="J14" s="190" t="s">
        <v>1432</v>
      </c>
      <c r="K14" s="190" t="s">
        <v>1432</v>
      </c>
      <c r="L14" s="190" t="s">
        <v>1432</v>
      </c>
      <c r="M14" s="190" t="s">
        <v>1432</v>
      </c>
      <c r="N14" s="190" t="s">
        <v>1432</v>
      </c>
      <c r="O14" s="190" t="s">
        <v>1432</v>
      </c>
      <c r="P14" s="190" t="s">
        <v>1432</v>
      </c>
      <c r="Q14" s="190" t="s">
        <v>1432</v>
      </c>
      <c r="R14" s="190" t="s">
        <v>1432</v>
      </c>
      <c r="S14" s="190" t="s">
        <v>1432</v>
      </c>
      <c r="T14" s="190" t="s">
        <v>1432</v>
      </c>
      <c r="U14" s="190" t="s">
        <v>1432</v>
      </c>
      <c r="V14" s="190" t="s">
        <v>1432</v>
      </c>
      <c r="W14" s="190" t="s">
        <v>1432</v>
      </c>
      <c r="X14" s="190" t="s">
        <v>1432</v>
      </c>
      <c r="Y14" s="190" t="s">
        <v>1432</v>
      </c>
      <c r="Z14" s="190" t="s">
        <v>1432</v>
      </c>
      <c r="AA14" s="190" t="s">
        <v>1432</v>
      </c>
      <c r="AB14" s="190" t="s">
        <v>1432</v>
      </c>
      <c r="AC14" s="190" t="s">
        <v>1432</v>
      </c>
      <c r="AD14" s="190" t="s">
        <v>1432</v>
      </c>
      <c r="AE14" s="190" t="s">
        <v>1432</v>
      </c>
      <c r="AF14" s="190" t="s">
        <v>1432</v>
      </c>
      <c r="AG14" s="190" t="s">
        <v>1432</v>
      </c>
      <c r="AH14" s="190" t="s">
        <v>1432</v>
      </c>
      <c r="AI14" s="190" t="s">
        <v>1432</v>
      </c>
      <c r="AJ14" s="190" t="s">
        <v>1432</v>
      </c>
      <c r="AK14" s="190" t="s">
        <v>1432</v>
      </c>
      <c r="AL14" s="190" t="s">
        <v>1432</v>
      </c>
      <c r="AM14" s="190" t="s">
        <v>1432</v>
      </c>
    </row>
    <row r="15" spans="1:39" x14ac:dyDescent="0.25">
      <c r="A15" s="4" t="s">
        <v>56</v>
      </c>
      <c r="B15" s="30" t="s">
        <v>590</v>
      </c>
      <c r="C15" s="190" t="s">
        <v>88</v>
      </c>
      <c r="D15" s="190" t="s">
        <v>1432</v>
      </c>
      <c r="E15" s="190" t="s">
        <v>1432</v>
      </c>
      <c r="F15" s="190" t="s">
        <v>1432</v>
      </c>
      <c r="G15" s="190" t="s">
        <v>1432</v>
      </c>
      <c r="H15" s="190" t="s">
        <v>1432</v>
      </c>
      <c r="I15" s="190" t="s">
        <v>1432</v>
      </c>
      <c r="J15" s="190" t="s">
        <v>1432</v>
      </c>
      <c r="K15" s="190" t="s">
        <v>1432</v>
      </c>
      <c r="L15" s="190" t="s">
        <v>1432</v>
      </c>
      <c r="M15" s="190" t="s">
        <v>1432</v>
      </c>
      <c r="N15" s="190" t="s">
        <v>1432</v>
      </c>
      <c r="O15" s="190" t="s">
        <v>1432</v>
      </c>
      <c r="P15" s="190" t="s">
        <v>1432</v>
      </c>
      <c r="Q15" s="190" t="s">
        <v>1432</v>
      </c>
      <c r="R15" s="190" t="s">
        <v>1432</v>
      </c>
      <c r="S15" s="190" t="s">
        <v>1432</v>
      </c>
      <c r="T15" s="190" t="s">
        <v>1432</v>
      </c>
      <c r="U15" s="190" t="s">
        <v>1432</v>
      </c>
      <c r="V15" s="190" t="s">
        <v>1432</v>
      </c>
      <c r="W15" s="190" t="s">
        <v>1432</v>
      </c>
      <c r="X15" s="190" t="s">
        <v>1432</v>
      </c>
      <c r="Y15" s="190" t="s">
        <v>1432</v>
      </c>
      <c r="Z15" s="190" t="s">
        <v>1432</v>
      </c>
      <c r="AA15" s="190" t="s">
        <v>1432</v>
      </c>
      <c r="AB15" s="190" t="s">
        <v>1432</v>
      </c>
      <c r="AC15" s="190" t="s">
        <v>1432</v>
      </c>
      <c r="AD15" s="190" t="s">
        <v>1432</v>
      </c>
      <c r="AE15" s="190" t="s">
        <v>1432</v>
      </c>
      <c r="AF15" s="190" t="s">
        <v>1432</v>
      </c>
      <c r="AG15" s="190" t="s">
        <v>1432</v>
      </c>
      <c r="AH15" s="190" t="s">
        <v>1432</v>
      </c>
      <c r="AI15" s="190" t="s">
        <v>1432</v>
      </c>
      <c r="AJ15" s="190" t="s">
        <v>1432</v>
      </c>
      <c r="AK15" s="190" t="s">
        <v>1432</v>
      </c>
      <c r="AL15" s="190" t="s">
        <v>1432</v>
      </c>
      <c r="AM15" s="190" t="s">
        <v>1432</v>
      </c>
    </row>
    <row r="16" spans="1:39" x14ac:dyDescent="0.25">
      <c r="A16" s="4" t="s">
        <v>56</v>
      </c>
      <c r="B16" s="30" t="s">
        <v>590</v>
      </c>
      <c r="C16" s="190" t="s">
        <v>89</v>
      </c>
      <c r="D16" s="190" t="s">
        <v>1432</v>
      </c>
      <c r="E16" s="190" t="s">
        <v>1432</v>
      </c>
      <c r="F16" s="190" t="s">
        <v>1432</v>
      </c>
      <c r="G16" s="190" t="s">
        <v>1432</v>
      </c>
      <c r="H16" s="190" t="s">
        <v>1432</v>
      </c>
      <c r="I16" s="190" t="s">
        <v>1432</v>
      </c>
      <c r="J16" s="190" t="s">
        <v>1432</v>
      </c>
      <c r="K16" s="190" t="s">
        <v>1432</v>
      </c>
      <c r="L16" s="190" t="s">
        <v>1432</v>
      </c>
      <c r="M16" s="190" t="s">
        <v>1432</v>
      </c>
      <c r="N16" s="190" t="s">
        <v>1432</v>
      </c>
      <c r="O16" s="190" t="s">
        <v>1432</v>
      </c>
      <c r="P16" s="190" t="s">
        <v>1432</v>
      </c>
      <c r="Q16" s="190" t="s">
        <v>1432</v>
      </c>
      <c r="R16" s="190" t="s">
        <v>1432</v>
      </c>
      <c r="S16" s="190" t="s">
        <v>1432</v>
      </c>
      <c r="T16" s="190" t="s">
        <v>1432</v>
      </c>
      <c r="U16" s="190" t="s">
        <v>1432</v>
      </c>
      <c r="V16" s="190" t="s">
        <v>1432</v>
      </c>
      <c r="W16" s="190" t="s">
        <v>1432</v>
      </c>
      <c r="X16" s="190" t="s">
        <v>1432</v>
      </c>
      <c r="Y16" s="190" t="s">
        <v>1432</v>
      </c>
      <c r="Z16" s="190" t="s">
        <v>1432</v>
      </c>
      <c r="AA16" s="190" t="s">
        <v>1432</v>
      </c>
      <c r="AB16" s="190" t="s">
        <v>1432</v>
      </c>
      <c r="AC16" s="190" t="s">
        <v>1432</v>
      </c>
      <c r="AD16" s="190" t="s">
        <v>1432</v>
      </c>
      <c r="AE16" s="190" t="s">
        <v>1432</v>
      </c>
      <c r="AF16" s="190" t="s">
        <v>1432</v>
      </c>
      <c r="AG16" s="190" t="s">
        <v>1432</v>
      </c>
      <c r="AH16" s="190" t="s">
        <v>1432</v>
      </c>
      <c r="AI16" s="190" t="s">
        <v>1432</v>
      </c>
      <c r="AJ16" s="190" t="s">
        <v>1432</v>
      </c>
      <c r="AK16" s="190" t="s">
        <v>1432</v>
      </c>
      <c r="AL16" s="190" t="s">
        <v>1432</v>
      </c>
      <c r="AM16" s="190" t="s">
        <v>1432</v>
      </c>
    </row>
    <row r="17" spans="1:39" x14ac:dyDescent="0.25">
      <c r="A17" s="4" t="s">
        <v>57</v>
      </c>
      <c r="B17" s="30" t="s">
        <v>590</v>
      </c>
      <c r="C17" s="190" t="s">
        <v>90</v>
      </c>
      <c r="D17" s="190" t="s">
        <v>1432</v>
      </c>
      <c r="E17" s="190" t="s">
        <v>1432</v>
      </c>
      <c r="F17" s="190" t="s">
        <v>1432</v>
      </c>
      <c r="G17" s="190" t="s">
        <v>1432</v>
      </c>
      <c r="H17" s="190" t="s">
        <v>1432</v>
      </c>
      <c r="I17" s="190" t="s">
        <v>1432</v>
      </c>
      <c r="J17" s="190" t="s">
        <v>1432</v>
      </c>
      <c r="K17" s="190" t="s">
        <v>1432</v>
      </c>
      <c r="L17" s="190" t="s">
        <v>1432</v>
      </c>
      <c r="M17" s="190" t="s">
        <v>1432</v>
      </c>
      <c r="N17" s="190" t="s">
        <v>1432</v>
      </c>
      <c r="O17" s="190" t="s">
        <v>1432</v>
      </c>
      <c r="P17" s="190" t="s">
        <v>1432</v>
      </c>
      <c r="Q17" s="190" t="s">
        <v>1432</v>
      </c>
      <c r="R17" s="190" t="s">
        <v>1432</v>
      </c>
      <c r="S17" s="190" t="s">
        <v>1432</v>
      </c>
      <c r="T17" s="190" t="s">
        <v>1432</v>
      </c>
      <c r="U17" s="190" t="s">
        <v>1432</v>
      </c>
      <c r="V17" s="190" t="s">
        <v>1432</v>
      </c>
      <c r="W17" s="190" t="s">
        <v>1432</v>
      </c>
      <c r="X17" s="190" t="s">
        <v>1432</v>
      </c>
      <c r="Y17" s="190" t="s">
        <v>1432</v>
      </c>
      <c r="Z17" s="190" t="s">
        <v>1432</v>
      </c>
      <c r="AA17" s="190" t="s">
        <v>1432</v>
      </c>
      <c r="AB17" s="190" t="s">
        <v>1432</v>
      </c>
      <c r="AC17" s="190" t="s">
        <v>1432</v>
      </c>
      <c r="AD17" s="190" t="s">
        <v>1432</v>
      </c>
      <c r="AE17" s="190" t="s">
        <v>1432</v>
      </c>
      <c r="AF17" s="190" t="s">
        <v>1432</v>
      </c>
      <c r="AG17" s="190" t="s">
        <v>1432</v>
      </c>
      <c r="AH17" s="190" t="s">
        <v>1432</v>
      </c>
      <c r="AI17" s="190" t="s">
        <v>1432</v>
      </c>
      <c r="AJ17" s="190" t="s">
        <v>1432</v>
      </c>
      <c r="AK17" s="190" t="s">
        <v>1432</v>
      </c>
      <c r="AL17" s="190" t="s">
        <v>1432</v>
      </c>
      <c r="AM17" s="190" t="s">
        <v>1432</v>
      </c>
    </row>
    <row r="18" spans="1:39" x14ac:dyDescent="0.25">
      <c r="A18" s="4" t="s">
        <v>57</v>
      </c>
      <c r="B18" s="30" t="s">
        <v>590</v>
      </c>
      <c r="C18" s="190" t="s">
        <v>91</v>
      </c>
      <c r="D18" s="190" t="s">
        <v>1432</v>
      </c>
      <c r="E18" s="190" t="s">
        <v>1432</v>
      </c>
      <c r="F18" s="190" t="s">
        <v>1432</v>
      </c>
      <c r="G18" s="190" t="s">
        <v>1432</v>
      </c>
      <c r="H18" s="190" t="s">
        <v>1432</v>
      </c>
      <c r="I18" s="190" t="s">
        <v>1432</v>
      </c>
      <c r="J18" s="190" t="s">
        <v>1432</v>
      </c>
      <c r="K18" s="190" t="s">
        <v>1432</v>
      </c>
      <c r="L18" s="190" t="s">
        <v>1432</v>
      </c>
      <c r="M18" s="190" t="s">
        <v>1432</v>
      </c>
      <c r="N18" s="190" t="s">
        <v>1432</v>
      </c>
      <c r="O18" s="190" t="s">
        <v>1432</v>
      </c>
      <c r="P18" s="190" t="s">
        <v>1432</v>
      </c>
      <c r="Q18" s="190" t="s">
        <v>1432</v>
      </c>
      <c r="R18" s="190" t="s">
        <v>1432</v>
      </c>
      <c r="S18" s="190" t="s">
        <v>1432</v>
      </c>
      <c r="T18" s="190" t="s">
        <v>1432</v>
      </c>
      <c r="U18" s="190" t="s">
        <v>1432</v>
      </c>
      <c r="V18" s="190" t="s">
        <v>1432</v>
      </c>
      <c r="W18" s="190" t="s">
        <v>1432</v>
      </c>
      <c r="X18" s="190" t="s">
        <v>1432</v>
      </c>
      <c r="Y18" s="190" t="s">
        <v>1432</v>
      </c>
      <c r="Z18" s="190" t="s">
        <v>1432</v>
      </c>
      <c r="AA18" s="190" t="s">
        <v>1432</v>
      </c>
      <c r="AB18" s="190" t="s">
        <v>1432</v>
      </c>
      <c r="AC18" s="190" t="s">
        <v>1432</v>
      </c>
      <c r="AD18" s="190" t="s">
        <v>1432</v>
      </c>
      <c r="AE18" s="190" t="s">
        <v>1432</v>
      </c>
      <c r="AF18" s="190" t="s">
        <v>1432</v>
      </c>
      <c r="AG18" s="190" t="s">
        <v>1432</v>
      </c>
      <c r="AH18" s="190" t="s">
        <v>1432</v>
      </c>
      <c r="AI18" s="190" t="s">
        <v>1432</v>
      </c>
      <c r="AJ18" s="190" t="s">
        <v>1432</v>
      </c>
      <c r="AK18" s="190" t="s">
        <v>1432</v>
      </c>
      <c r="AL18" s="190" t="s">
        <v>1432</v>
      </c>
      <c r="AM18" s="190" t="s">
        <v>1432</v>
      </c>
    </row>
    <row r="19" spans="1:39" x14ac:dyDescent="0.25">
      <c r="A19" s="4" t="s">
        <v>57</v>
      </c>
      <c r="B19" s="30" t="s">
        <v>590</v>
      </c>
      <c r="C19" s="190" t="s">
        <v>92</v>
      </c>
      <c r="D19" s="190" t="s">
        <v>1432</v>
      </c>
      <c r="E19" s="190" t="s">
        <v>1432</v>
      </c>
      <c r="F19" s="190" t="s">
        <v>1432</v>
      </c>
      <c r="G19" s="190" t="s">
        <v>1432</v>
      </c>
      <c r="H19" s="190" t="s">
        <v>1432</v>
      </c>
      <c r="I19" s="190" t="s">
        <v>1432</v>
      </c>
      <c r="J19" s="190" t="s">
        <v>1432</v>
      </c>
      <c r="K19" s="190" t="s">
        <v>1432</v>
      </c>
      <c r="L19" s="190" t="s">
        <v>1432</v>
      </c>
      <c r="M19" s="190" t="s">
        <v>1432</v>
      </c>
      <c r="N19" s="190" t="s">
        <v>1432</v>
      </c>
      <c r="O19" s="190" t="s">
        <v>1432</v>
      </c>
      <c r="P19" s="190" t="s">
        <v>1432</v>
      </c>
      <c r="Q19" s="190" t="s">
        <v>1432</v>
      </c>
      <c r="R19" s="190" t="s">
        <v>1432</v>
      </c>
      <c r="S19" s="190" t="s">
        <v>1432</v>
      </c>
      <c r="T19" s="190" t="s">
        <v>1432</v>
      </c>
      <c r="U19" s="190" t="s">
        <v>1432</v>
      </c>
      <c r="V19" s="190" t="s">
        <v>1432</v>
      </c>
      <c r="W19" s="190" t="s">
        <v>1432</v>
      </c>
      <c r="X19" s="190" t="s">
        <v>1432</v>
      </c>
      <c r="Y19" s="190" t="s">
        <v>1432</v>
      </c>
      <c r="Z19" s="190" t="s">
        <v>1432</v>
      </c>
      <c r="AA19" s="190" t="s">
        <v>1432</v>
      </c>
      <c r="AB19" s="190" t="s">
        <v>1432</v>
      </c>
      <c r="AC19" s="190" t="s">
        <v>1432</v>
      </c>
      <c r="AD19" s="190" t="s">
        <v>1432</v>
      </c>
      <c r="AE19" s="190" t="s">
        <v>1432</v>
      </c>
      <c r="AF19" s="190" t="s">
        <v>1432</v>
      </c>
      <c r="AG19" s="190" t="s">
        <v>1432</v>
      </c>
      <c r="AH19" s="190" t="s">
        <v>1432</v>
      </c>
      <c r="AI19" s="190" t="s">
        <v>1432</v>
      </c>
      <c r="AJ19" s="190" t="s">
        <v>1432</v>
      </c>
      <c r="AK19" s="190" t="s">
        <v>1432</v>
      </c>
      <c r="AL19" s="190" t="s">
        <v>1432</v>
      </c>
      <c r="AM19" s="190" t="s">
        <v>1432</v>
      </c>
    </row>
    <row r="20" spans="1:39" x14ac:dyDescent="0.25">
      <c r="A20" s="144" t="s">
        <v>58</v>
      </c>
      <c r="B20" s="30" t="s">
        <v>590</v>
      </c>
      <c r="C20" s="190" t="s">
        <v>93</v>
      </c>
      <c r="D20" s="190" t="s">
        <v>1432</v>
      </c>
      <c r="E20" s="190" t="s">
        <v>1432</v>
      </c>
      <c r="F20" s="190" t="s">
        <v>1432</v>
      </c>
      <c r="G20" s="190" t="s">
        <v>1432</v>
      </c>
      <c r="H20" s="190" t="s">
        <v>1432</v>
      </c>
      <c r="I20" s="190" t="s">
        <v>1432</v>
      </c>
      <c r="J20" s="190" t="s">
        <v>1432</v>
      </c>
      <c r="K20" s="190" t="s">
        <v>1432</v>
      </c>
      <c r="L20" s="190" t="s">
        <v>1432</v>
      </c>
      <c r="M20" s="190" t="s">
        <v>1432</v>
      </c>
      <c r="N20" s="190" t="s">
        <v>1432</v>
      </c>
      <c r="O20" s="190" t="s">
        <v>1432</v>
      </c>
      <c r="P20" s="190" t="s">
        <v>1432</v>
      </c>
      <c r="Q20" s="190" t="s">
        <v>1432</v>
      </c>
      <c r="R20" s="190" t="s">
        <v>1432</v>
      </c>
      <c r="S20" s="190" t="s">
        <v>1432</v>
      </c>
      <c r="T20" s="190" t="s">
        <v>1432</v>
      </c>
      <c r="U20" s="190" t="s">
        <v>1432</v>
      </c>
      <c r="V20" s="190" t="s">
        <v>1432</v>
      </c>
      <c r="W20" s="190" t="s">
        <v>1432</v>
      </c>
      <c r="X20" s="190" t="s">
        <v>1432</v>
      </c>
      <c r="Y20" s="190" t="s">
        <v>1432</v>
      </c>
      <c r="Z20" s="190" t="s">
        <v>1432</v>
      </c>
      <c r="AA20" s="190" t="s">
        <v>1432</v>
      </c>
      <c r="AB20" s="190" t="s">
        <v>1432</v>
      </c>
      <c r="AC20" s="190" t="s">
        <v>1432</v>
      </c>
      <c r="AD20" s="190" t="s">
        <v>1432</v>
      </c>
      <c r="AE20" s="190" t="s">
        <v>1432</v>
      </c>
      <c r="AF20" s="190" t="s">
        <v>1432</v>
      </c>
      <c r="AG20" s="190" t="s">
        <v>1432</v>
      </c>
      <c r="AH20" s="190" t="s">
        <v>1432</v>
      </c>
      <c r="AI20" s="190" t="s">
        <v>1432</v>
      </c>
      <c r="AJ20" s="190" t="s">
        <v>1432</v>
      </c>
      <c r="AK20" s="190" t="s">
        <v>1432</v>
      </c>
      <c r="AL20" s="190" t="s">
        <v>1432</v>
      </c>
      <c r="AM20" s="190" t="s">
        <v>1432</v>
      </c>
    </row>
    <row r="21" spans="1:39" x14ac:dyDescent="0.25">
      <c r="A21" s="4" t="s">
        <v>59</v>
      </c>
      <c r="B21" s="30" t="s">
        <v>590</v>
      </c>
      <c r="C21" s="190" t="s">
        <v>94</v>
      </c>
      <c r="D21" s="190" t="s">
        <v>1432</v>
      </c>
      <c r="E21" s="190" t="s">
        <v>1432</v>
      </c>
      <c r="F21" s="190" t="s">
        <v>1432</v>
      </c>
      <c r="G21" s="190" t="s">
        <v>1432</v>
      </c>
      <c r="H21" s="190" t="s">
        <v>1432</v>
      </c>
      <c r="I21" s="190" t="s">
        <v>1432</v>
      </c>
      <c r="J21" s="190" t="s">
        <v>1432</v>
      </c>
      <c r="K21" s="190" t="s">
        <v>1432</v>
      </c>
      <c r="L21" s="190" t="s">
        <v>1432</v>
      </c>
      <c r="M21" s="190" t="s">
        <v>1432</v>
      </c>
      <c r="N21" s="190" t="s">
        <v>1432</v>
      </c>
      <c r="O21" s="190" t="s">
        <v>1432</v>
      </c>
      <c r="P21" s="190" t="s">
        <v>1432</v>
      </c>
      <c r="Q21" s="190" t="s">
        <v>1432</v>
      </c>
      <c r="R21" s="190" t="s">
        <v>1432</v>
      </c>
      <c r="S21" s="190" t="s">
        <v>1432</v>
      </c>
      <c r="T21" s="190" t="s">
        <v>1432</v>
      </c>
      <c r="U21" s="190" t="s">
        <v>1432</v>
      </c>
      <c r="V21" s="190" t="s">
        <v>1432</v>
      </c>
      <c r="W21" s="190" t="s">
        <v>1432</v>
      </c>
      <c r="X21" s="190" t="s">
        <v>1432</v>
      </c>
      <c r="Y21" s="190" t="s">
        <v>1432</v>
      </c>
      <c r="Z21" s="190" t="s">
        <v>1432</v>
      </c>
      <c r="AA21" s="190" t="s">
        <v>1432</v>
      </c>
      <c r="AB21" s="190" t="s">
        <v>1432</v>
      </c>
      <c r="AC21" s="190" t="s">
        <v>1432</v>
      </c>
      <c r="AD21" s="190" t="s">
        <v>1432</v>
      </c>
      <c r="AE21" s="190" t="s">
        <v>1432</v>
      </c>
      <c r="AF21" s="190" t="s">
        <v>1432</v>
      </c>
      <c r="AG21" s="190" t="s">
        <v>1432</v>
      </c>
      <c r="AH21" s="190" t="s">
        <v>1432</v>
      </c>
      <c r="AI21" s="190" t="s">
        <v>1432</v>
      </c>
      <c r="AJ21" s="190" t="s">
        <v>1432</v>
      </c>
      <c r="AK21" s="190" t="s">
        <v>1432</v>
      </c>
      <c r="AL21" s="190" t="s">
        <v>1432</v>
      </c>
      <c r="AM21" s="190" t="s">
        <v>1432</v>
      </c>
    </row>
    <row r="22" spans="1:39" x14ac:dyDescent="0.25">
      <c r="A22" s="4" t="s">
        <v>59</v>
      </c>
      <c r="B22" s="30" t="s">
        <v>590</v>
      </c>
      <c r="C22" s="190" t="s">
        <v>95</v>
      </c>
      <c r="D22" s="190" t="s">
        <v>1432</v>
      </c>
      <c r="E22" s="190" t="s">
        <v>1432</v>
      </c>
      <c r="F22" s="190" t="s">
        <v>1432</v>
      </c>
      <c r="G22" s="190" t="s">
        <v>1432</v>
      </c>
      <c r="H22" s="190" t="s">
        <v>1432</v>
      </c>
      <c r="I22" s="190" t="s">
        <v>1432</v>
      </c>
      <c r="J22" s="190" t="s">
        <v>1432</v>
      </c>
      <c r="K22" s="190" t="s">
        <v>1432</v>
      </c>
      <c r="L22" s="190" t="s">
        <v>1432</v>
      </c>
      <c r="M22" s="190" t="s">
        <v>1432</v>
      </c>
      <c r="N22" s="190" t="s">
        <v>1432</v>
      </c>
      <c r="O22" s="190" t="s">
        <v>1432</v>
      </c>
      <c r="P22" s="190" t="s">
        <v>1432</v>
      </c>
      <c r="Q22" s="190" t="s">
        <v>1432</v>
      </c>
      <c r="R22" s="190" t="s">
        <v>1432</v>
      </c>
      <c r="S22" s="190" t="s">
        <v>1432</v>
      </c>
      <c r="T22" s="190" t="s">
        <v>1432</v>
      </c>
      <c r="U22" s="190" t="s">
        <v>1432</v>
      </c>
      <c r="V22" s="190" t="s">
        <v>1432</v>
      </c>
      <c r="W22" s="190" t="s">
        <v>1432</v>
      </c>
      <c r="X22" s="190" t="s">
        <v>1432</v>
      </c>
      <c r="Y22" s="190" t="s">
        <v>1432</v>
      </c>
      <c r="Z22" s="190" t="s">
        <v>1432</v>
      </c>
      <c r="AA22" s="190" t="s">
        <v>1432</v>
      </c>
      <c r="AB22" s="190" t="s">
        <v>1432</v>
      </c>
      <c r="AC22" s="190" t="s">
        <v>1432</v>
      </c>
      <c r="AD22" s="190" t="s">
        <v>1432</v>
      </c>
      <c r="AE22" s="190" t="s">
        <v>1432</v>
      </c>
      <c r="AF22" s="190" t="s">
        <v>1432</v>
      </c>
      <c r="AG22" s="190" t="s">
        <v>1432</v>
      </c>
      <c r="AH22" s="190" t="s">
        <v>1432</v>
      </c>
      <c r="AI22" s="190" t="s">
        <v>1432</v>
      </c>
      <c r="AJ22" s="190" t="s">
        <v>1432</v>
      </c>
      <c r="AK22" s="190" t="s">
        <v>1432</v>
      </c>
      <c r="AL22" s="190" t="s">
        <v>1432</v>
      </c>
      <c r="AM22" s="190" t="s">
        <v>1432</v>
      </c>
    </row>
    <row r="23" spans="1:39" x14ac:dyDescent="0.25">
      <c r="A23" s="4" t="s">
        <v>59</v>
      </c>
      <c r="B23" s="30" t="s">
        <v>590</v>
      </c>
      <c r="C23" s="190" t="s">
        <v>96</v>
      </c>
      <c r="D23" s="190" t="s">
        <v>1432</v>
      </c>
      <c r="E23" s="190" t="s">
        <v>1432</v>
      </c>
      <c r="F23" s="190" t="s">
        <v>1432</v>
      </c>
      <c r="G23" s="190" t="s">
        <v>1432</v>
      </c>
      <c r="H23" s="190" t="s">
        <v>1432</v>
      </c>
      <c r="I23" s="190" t="s">
        <v>1432</v>
      </c>
      <c r="J23" s="190" t="s">
        <v>1432</v>
      </c>
      <c r="K23" s="190" t="s">
        <v>1432</v>
      </c>
      <c r="L23" s="190" t="s">
        <v>1432</v>
      </c>
      <c r="M23" s="190" t="s">
        <v>1432</v>
      </c>
      <c r="N23" s="190" t="s">
        <v>1432</v>
      </c>
      <c r="O23" s="190" t="s">
        <v>1432</v>
      </c>
      <c r="P23" s="190" t="s">
        <v>1432</v>
      </c>
      <c r="Q23" s="190" t="s">
        <v>1432</v>
      </c>
      <c r="R23" s="190" t="s">
        <v>1432</v>
      </c>
      <c r="S23" s="190" t="s">
        <v>1432</v>
      </c>
      <c r="T23" s="190" t="s">
        <v>1432</v>
      </c>
      <c r="U23" s="190" t="s">
        <v>1432</v>
      </c>
      <c r="V23" s="190" t="s">
        <v>1432</v>
      </c>
      <c r="W23" s="190" t="s">
        <v>1432</v>
      </c>
      <c r="X23" s="190" t="s">
        <v>1432</v>
      </c>
      <c r="Y23" s="190" t="s">
        <v>1432</v>
      </c>
      <c r="Z23" s="190" t="s">
        <v>1432</v>
      </c>
      <c r="AA23" s="190" t="s">
        <v>1432</v>
      </c>
      <c r="AB23" s="190" t="s">
        <v>1432</v>
      </c>
      <c r="AC23" s="190" t="s">
        <v>1432</v>
      </c>
      <c r="AD23" s="190" t="s">
        <v>1432</v>
      </c>
      <c r="AE23" s="190" t="s">
        <v>1432</v>
      </c>
      <c r="AF23" s="190" t="s">
        <v>1432</v>
      </c>
      <c r="AG23" s="190" t="s">
        <v>1432</v>
      </c>
      <c r="AH23" s="190" t="s">
        <v>1432</v>
      </c>
      <c r="AI23" s="190" t="s">
        <v>1432</v>
      </c>
      <c r="AJ23" s="190" t="s">
        <v>1432</v>
      </c>
      <c r="AK23" s="190" t="s">
        <v>1432</v>
      </c>
      <c r="AL23" s="190" t="s">
        <v>1432</v>
      </c>
      <c r="AM23" s="190" t="s">
        <v>1432</v>
      </c>
    </row>
    <row r="24" spans="1:39" x14ac:dyDescent="0.25">
      <c r="A24" s="4" t="s">
        <v>61</v>
      </c>
      <c r="B24" s="30" t="s">
        <v>590</v>
      </c>
      <c r="C24" s="190" t="s">
        <v>97</v>
      </c>
      <c r="D24" s="190" t="s">
        <v>1432</v>
      </c>
      <c r="E24" s="190" t="s">
        <v>1432</v>
      </c>
      <c r="F24" s="190" t="s">
        <v>1432</v>
      </c>
      <c r="G24" s="190" t="s">
        <v>1432</v>
      </c>
      <c r="H24" s="190" t="s">
        <v>1432</v>
      </c>
      <c r="I24" s="190" t="s">
        <v>1432</v>
      </c>
      <c r="J24" s="190" t="s">
        <v>1432</v>
      </c>
      <c r="K24" s="190" t="s">
        <v>1432</v>
      </c>
      <c r="L24" s="190" t="s">
        <v>1432</v>
      </c>
      <c r="M24" s="190" t="s">
        <v>1432</v>
      </c>
      <c r="N24" s="190" t="s">
        <v>1432</v>
      </c>
      <c r="O24" s="190" t="s">
        <v>1432</v>
      </c>
      <c r="P24" s="190" t="s">
        <v>1432</v>
      </c>
      <c r="Q24" s="190" t="s">
        <v>1432</v>
      </c>
      <c r="R24" s="190" t="s">
        <v>1432</v>
      </c>
      <c r="S24" s="190" t="s">
        <v>1432</v>
      </c>
      <c r="T24" s="190" t="s">
        <v>1432</v>
      </c>
      <c r="U24" s="190" t="s">
        <v>1432</v>
      </c>
      <c r="V24" s="190" t="s">
        <v>1432</v>
      </c>
      <c r="W24" s="190" t="s">
        <v>1432</v>
      </c>
      <c r="X24" s="190" t="s">
        <v>1432</v>
      </c>
      <c r="Y24" s="190" t="s">
        <v>1432</v>
      </c>
      <c r="Z24" s="190" t="s">
        <v>1432</v>
      </c>
      <c r="AA24" s="190" t="s">
        <v>1432</v>
      </c>
      <c r="AB24" s="190" t="s">
        <v>1432</v>
      </c>
      <c r="AC24" s="190" t="s">
        <v>1432</v>
      </c>
      <c r="AD24" s="190" t="s">
        <v>1432</v>
      </c>
      <c r="AE24" s="190" t="s">
        <v>1432</v>
      </c>
      <c r="AF24" s="190" t="s">
        <v>1432</v>
      </c>
      <c r="AG24" s="190" t="s">
        <v>1432</v>
      </c>
      <c r="AH24" s="190" t="s">
        <v>1432</v>
      </c>
      <c r="AI24" s="190" t="s">
        <v>1432</v>
      </c>
      <c r="AJ24" s="190" t="s">
        <v>1432</v>
      </c>
      <c r="AK24" s="190" t="s">
        <v>1432</v>
      </c>
      <c r="AL24" s="190" t="s">
        <v>1432</v>
      </c>
      <c r="AM24" s="190" t="s">
        <v>1432</v>
      </c>
    </row>
    <row r="25" spans="1:39" x14ac:dyDescent="0.25">
      <c r="A25" s="4" t="s">
        <v>62</v>
      </c>
      <c r="B25" s="30" t="s">
        <v>590</v>
      </c>
      <c r="C25" s="190" t="s">
        <v>98</v>
      </c>
      <c r="D25" s="190" t="s">
        <v>1432</v>
      </c>
      <c r="E25" s="190" t="s">
        <v>1432</v>
      </c>
      <c r="F25" s="190" t="s">
        <v>1432</v>
      </c>
      <c r="G25" s="190" t="s">
        <v>1432</v>
      </c>
      <c r="H25" s="190" t="s">
        <v>1432</v>
      </c>
      <c r="I25" s="190" t="s">
        <v>1432</v>
      </c>
      <c r="J25" s="190" t="s">
        <v>1432</v>
      </c>
      <c r="K25" s="190" t="s">
        <v>1432</v>
      </c>
      <c r="L25" s="190" t="s">
        <v>1432</v>
      </c>
      <c r="M25" s="190" t="s">
        <v>1432</v>
      </c>
      <c r="N25" s="190" t="s">
        <v>1432</v>
      </c>
      <c r="O25" s="190" t="s">
        <v>1432</v>
      </c>
      <c r="P25" s="190" t="s">
        <v>1432</v>
      </c>
      <c r="Q25" s="190" t="s">
        <v>1432</v>
      </c>
      <c r="R25" s="190" t="s">
        <v>1432</v>
      </c>
      <c r="S25" s="190" t="s">
        <v>1432</v>
      </c>
      <c r="T25" s="190" t="s">
        <v>1432</v>
      </c>
      <c r="U25" s="190" t="s">
        <v>1432</v>
      </c>
      <c r="V25" s="190" t="s">
        <v>1432</v>
      </c>
      <c r="W25" s="190" t="s">
        <v>1432</v>
      </c>
      <c r="X25" s="190" t="s">
        <v>1432</v>
      </c>
      <c r="Y25" s="190" t="s">
        <v>1432</v>
      </c>
      <c r="Z25" s="190" t="s">
        <v>1432</v>
      </c>
      <c r="AA25" s="190" t="s">
        <v>1432</v>
      </c>
      <c r="AB25" s="190" t="s">
        <v>1432</v>
      </c>
      <c r="AC25" s="190" t="s">
        <v>1432</v>
      </c>
      <c r="AD25" s="190" t="s">
        <v>1432</v>
      </c>
      <c r="AE25" s="190" t="s">
        <v>1432</v>
      </c>
      <c r="AF25" s="190" t="s">
        <v>1432</v>
      </c>
      <c r="AG25" s="190" t="s">
        <v>1432</v>
      </c>
      <c r="AH25" s="190" t="s">
        <v>1432</v>
      </c>
      <c r="AI25" s="190" t="s">
        <v>1432</v>
      </c>
      <c r="AJ25" s="190" t="s">
        <v>1432</v>
      </c>
      <c r="AK25" s="190" t="s">
        <v>1432</v>
      </c>
      <c r="AL25" s="190" t="s">
        <v>1432</v>
      </c>
      <c r="AM25" s="190" t="s">
        <v>1432</v>
      </c>
    </row>
    <row r="26" spans="1:39" x14ac:dyDescent="0.25">
      <c r="A26" s="4" t="s">
        <v>64</v>
      </c>
      <c r="B26" s="30" t="s">
        <v>590</v>
      </c>
      <c r="C26" s="190" t="s">
        <v>99</v>
      </c>
      <c r="D26" s="190" t="s">
        <v>1432</v>
      </c>
      <c r="E26" s="190" t="s">
        <v>1432</v>
      </c>
      <c r="F26" s="190" t="s">
        <v>1432</v>
      </c>
      <c r="G26" s="190" t="s">
        <v>1432</v>
      </c>
      <c r="H26" s="190" t="s">
        <v>1432</v>
      </c>
      <c r="I26" s="190" t="s">
        <v>1432</v>
      </c>
      <c r="J26" s="190" t="s">
        <v>1432</v>
      </c>
      <c r="K26" s="190" t="s">
        <v>1432</v>
      </c>
      <c r="L26" s="190" t="s">
        <v>1432</v>
      </c>
      <c r="M26" s="190" t="s">
        <v>1432</v>
      </c>
      <c r="N26" s="190" t="s">
        <v>1432</v>
      </c>
      <c r="O26" s="190" t="s">
        <v>1432</v>
      </c>
      <c r="P26" s="190" t="s">
        <v>1432</v>
      </c>
      <c r="Q26" s="190" t="s">
        <v>1432</v>
      </c>
      <c r="R26" s="190" t="s">
        <v>1432</v>
      </c>
      <c r="S26" s="190" t="s">
        <v>1432</v>
      </c>
      <c r="T26" s="190" t="s">
        <v>1432</v>
      </c>
      <c r="U26" s="190" t="s">
        <v>1432</v>
      </c>
      <c r="V26" s="190" t="s">
        <v>1432</v>
      </c>
      <c r="W26" s="190" t="s">
        <v>1432</v>
      </c>
      <c r="X26" s="190" t="s">
        <v>1432</v>
      </c>
      <c r="Y26" s="190" t="s">
        <v>1432</v>
      </c>
      <c r="Z26" s="190" t="s">
        <v>1432</v>
      </c>
      <c r="AA26" s="190" t="s">
        <v>1432</v>
      </c>
      <c r="AB26" s="190" t="s">
        <v>1432</v>
      </c>
      <c r="AC26" s="190" t="s">
        <v>1432</v>
      </c>
      <c r="AD26" s="190" t="s">
        <v>1432</v>
      </c>
      <c r="AE26" s="190" t="s">
        <v>1432</v>
      </c>
      <c r="AF26" s="190" t="s">
        <v>1432</v>
      </c>
      <c r="AG26" s="190" t="s">
        <v>1432</v>
      </c>
      <c r="AH26" s="190" t="s">
        <v>1432</v>
      </c>
      <c r="AI26" s="190" t="s">
        <v>1432</v>
      </c>
      <c r="AJ26" s="190" t="s">
        <v>1432</v>
      </c>
      <c r="AK26" s="190" t="s">
        <v>1432</v>
      </c>
      <c r="AL26" s="190" t="s">
        <v>1432</v>
      </c>
      <c r="AM26" s="190" t="s">
        <v>1432</v>
      </c>
    </row>
    <row r="27" spans="1:39" x14ac:dyDescent="0.25">
      <c r="A27" s="4" t="s">
        <v>63</v>
      </c>
      <c r="B27" s="30" t="s">
        <v>590</v>
      </c>
      <c r="C27" s="190" t="s">
        <v>100</v>
      </c>
      <c r="D27" s="190" t="s">
        <v>1432</v>
      </c>
      <c r="E27" s="190" t="s">
        <v>1432</v>
      </c>
      <c r="F27" s="190" t="s">
        <v>1432</v>
      </c>
      <c r="G27" s="190" t="s">
        <v>1432</v>
      </c>
      <c r="H27" s="190" t="s">
        <v>1432</v>
      </c>
      <c r="I27" s="190" t="s">
        <v>1432</v>
      </c>
      <c r="J27" s="190" t="s">
        <v>1432</v>
      </c>
      <c r="K27" s="190" t="s">
        <v>1432</v>
      </c>
      <c r="L27" s="190" t="s">
        <v>1432</v>
      </c>
      <c r="M27" s="190" t="s">
        <v>1432</v>
      </c>
      <c r="N27" s="190" t="s">
        <v>1432</v>
      </c>
      <c r="O27" s="190" t="s">
        <v>1432</v>
      </c>
      <c r="P27" s="190" t="s">
        <v>1432</v>
      </c>
      <c r="Q27" s="190" t="s">
        <v>1432</v>
      </c>
      <c r="R27" s="190" t="s">
        <v>1432</v>
      </c>
      <c r="S27" s="190" t="s">
        <v>1432</v>
      </c>
      <c r="T27" s="190" t="s">
        <v>1432</v>
      </c>
      <c r="U27" s="190" t="s">
        <v>1432</v>
      </c>
      <c r="V27" s="190" t="s">
        <v>1432</v>
      </c>
      <c r="W27" s="190" t="s">
        <v>1432</v>
      </c>
      <c r="X27" s="190" t="s">
        <v>1432</v>
      </c>
      <c r="Y27" s="190" t="s">
        <v>1432</v>
      </c>
      <c r="Z27" s="190" t="s">
        <v>1432</v>
      </c>
      <c r="AA27" s="190" t="s">
        <v>1432</v>
      </c>
      <c r="AB27" s="190" t="s">
        <v>1432</v>
      </c>
      <c r="AC27" s="190" t="s">
        <v>1432</v>
      </c>
      <c r="AD27" s="190" t="s">
        <v>1432</v>
      </c>
      <c r="AE27" s="190" t="s">
        <v>1432</v>
      </c>
      <c r="AF27" s="190" t="s">
        <v>1432</v>
      </c>
      <c r="AG27" s="190" t="s">
        <v>1432</v>
      </c>
      <c r="AH27" s="190" t="s">
        <v>1432</v>
      </c>
      <c r="AI27" s="190" t="s">
        <v>1432</v>
      </c>
      <c r="AJ27" s="190" t="s">
        <v>1432</v>
      </c>
      <c r="AK27" s="190" t="s">
        <v>1432</v>
      </c>
      <c r="AL27" s="190" t="s">
        <v>1432</v>
      </c>
      <c r="AM27" s="190" t="s">
        <v>1432</v>
      </c>
    </row>
    <row r="28" spans="1:39" x14ac:dyDescent="0.25">
      <c r="A28" s="4" t="s">
        <v>64</v>
      </c>
      <c r="B28" s="30" t="s">
        <v>590</v>
      </c>
      <c r="C28" s="190" t="s">
        <v>101</v>
      </c>
      <c r="D28" s="190" t="s">
        <v>1432</v>
      </c>
      <c r="E28" s="190" t="s">
        <v>1432</v>
      </c>
      <c r="F28" s="190" t="s">
        <v>1432</v>
      </c>
      <c r="G28" s="190" t="s">
        <v>1432</v>
      </c>
      <c r="H28" s="190" t="s">
        <v>1432</v>
      </c>
      <c r="I28" s="190" t="s">
        <v>1432</v>
      </c>
      <c r="J28" s="190" t="s">
        <v>1432</v>
      </c>
      <c r="K28" s="190" t="s">
        <v>1432</v>
      </c>
      <c r="L28" s="190" t="s">
        <v>1432</v>
      </c>
      <c r="M28" s="190" t="s">
        <v>1432</v>
      </c>
      <c r="N28" s="190" t="s">
        <v>1432</v>
      </c>
      <c r="O28" s="190" t="s">
        <v>1432</v>
      </c>
      <c r="P28" s="190" t="s">
        <v>1432</v>
      </c>
      <c r="Q28" s="190" t="s">
        <v>1432</v>
      </c>
      <c r="R28" s="190" t="s">
        <v>1432</v>
      </c>
      <c r="S28" s="190" t="s">
        <v>1432</v>
      </c>
      <c r="T28" s="190" t="s">
        <v>1432</v>
      </c>
      <c r="U28" s="190" t="s">
        <v>1432</v>
      </c>
      <c r="V28" s="190" t="s">
        <v>1432</v>
      </c>
      <c r="W28" s="190" t="s">
        <v>1432</v>
      </c>
      <c r="X28" s="190" t="s">
        <v>1432</v>
      </c>
      <c r="Y28" s="190" t="s">
        <v>1432</v>
      </c>
      <c r="Z28" s="190" t="s">
        <v>1432</v>
      </c>
      <c r="AA28" s="190" t="s">
        <v>1432</v>
      </c>
      <c r="AB28" s="190" t="s">
        <v>1432</v>
      </c>
      <c r="AC28" s="190" t="s">
        <v>1432</v>
      </c>
      <c r="AD28" s="190" t="s">
        <v>1432</v>
      </c>
      <c r="AE28" s="190" t="s">
        <v>1432</v>
      </c>
      <c r="AF28" s="190" t="s">
        <v>1432</v>
      </c>
      <c r="AG28" s="190" t="s">
        <v>1432</v>
      </c>
      <c r="AH28" s="190" t="s">
        <v>1432</v>
      </c>
      <c r="AI28" s="190" t="s">
        <v>1432</v>
      </c>
      <c r="AJ28" s="190" t="s">
        <v>1432</v>
      </c>
      <c r="AK28" s="190" t="s">
        <v>1432</v>
      </c>
      <c r="AL28" s="190" t="s">
        <v>1432</v>
      </c>
      <c r="AM28" s="190" t="s">
        <v>1432</v>
      </c>
    </row>
    <row r="29" spans="1:39" x14ac:dyDescent="0.25">
      <c r="A29" s="4" t="s">
        <v>66</v>
      </c>
      <c r="B29" s="30" t="s">
        <v>590</v>
      </c>
      <c r="C29" s="190" t="s">
        <v>102</v>
      </c>
      <c r="D29" s="190" t="s">
        <v>1432</v>
      </c>
      <c r="E29" s="190" t="s">
        <v>1432</v>
      </c>
      <c r="F29" s="190" t="s">
        <v>1432</v>
      </c>
      <c r="G29" s="190" t="s">
        <v>1432</v>
      </c>
      <c r="H29" s="190" t="s">
        <v>1432</v>
      </c>
      <c r="I29" s="190" t="s">
        <v>1432</v>
      </c>
      <c r="J29" s="190" t="s">
        <v>1432</v>
      </c>
      <c r="K29" s="190" t="s">
        <v>1432</v>
      </c>
      <c r="L29" s="190" t="s">
        <v>1432</v>
      </c>
      <c r="M29" s="190" t="s">
        <v>1432</v>
      </c>
      <c r="N29" s="190" t="s">
        <v>1432</v>
      </c>
      <c r="O29" s="190" t="s">
        <v>1432</v>
      </c>
      <c r="P29" s="190" t="s">
        <v>1432</v>
      </c>
      <c r="Q29" s="190" t="s">
        <v>1432</v>
      </c>
      <c r="R29" s="190" t="s">
        <v>1432</v>
      </c>
      <c r="S29" s="190" t="s">
        <v>1432</v>
      </c>
      <c r="T29" s="190" t="s">
        <v>1432</v>
      </c>
      <c r="U29" s="190" t="s">
        <v>1432</v>
      </c>
      <c r="V29" s="190" t="s">
        <v>1432</v>
      </c>
      <c r="W29" s="190" t="s">
        <v>1432</v>
      </c>
      <c r="X29" s="190" t="s">
        <v>1432</v>
      </c>
      <c r="Y29" s="190" t="s">
        <v>1432</v>
      </c>
      <c r="Z29" s="190" t="s">
        <v>1432</v>
      </c>
      <c r="AA29" s="190" t="s">
        <v>1432</v>
      </c>
      <c r="AB29" s="190" t="s">
        <v>1432</v>
      </c>
      <c r="AC29" s="190" t="s">
        <v>1432</v>
      </c>
      <c r="AD29" s="190" t="s">
        <v>1432</v>
      </c>
      <c r="AE29" s="190" t="s">
        <v>1432</v>
      </c>
      <c r="AF29" s="190" t="s">
        <v>1432</v>
      </c>
      <c r="AG29" s="190" t="s">
        <v>1432</v>
      </c>
      <c r="AH29" s="190" t="s">
        <v>1432</v>
      </c>
      <c r="AI29" s="190" t="s">
        <v>1432</v>
      </c>
      <c r="AJ29" s="190" t="s">
        <v>1432</v>
      </c>
      <c r="AK29" s="190" t="s">
        <v>1432</v>
      </c>
      <c r="AL29" s="190" t="s">
        <v>1432</v>
      </c>
      <c r="AM29" s="190" t="s">
        <v>1432</v>
      </c>
    </row>
    <row r="30" spans="1:39" x14ac:dyDescent="0.25">
      <c r="A30" s="4" t="s">
        <v>66</v>
      </c>
      <c r="B30" s="30" t="s">
        <v>590</v>
      </c>
      <c r="C30" s="190" t="s">
        <v>103</v>
      </c>
      <c r="D30" s="190" t="s">
        <v>1432</v>
      </c>
      <c r="E30" s="190" t="s">
        <v>1432</v>
      </c>
      <c r="F30" s="190" t="s">
        <v>1432</v>
      </c>
      <c r="G30" s="190" t="s">
        <v>1432</v>
      </c>
      <c r="H30" s="190" t="s">
        <v>1432</v>
      </c>
      <c r="I30" s="190" t="s">
        <v>1432</v>
      </c>
      <c r="J30" s="190" t="s">
        <v>1432</v>
      </c>
      <c r="K30" s="190" t="s">
        <v>1432</v>
      </c>
      <c r="L30" s="190" t="s">
        <v>1432</v>
      </c>
      <c r="M30" s="190" t="s">
        <v>1432</v>
      </c>
      <c r="N30" s="190" t="s">
        <v>1432</v>
      </c>
      <c r="O30" s="190" t="s">
        <v>1432</v>
      </c>
      <c r="P30" s="190" t="s">
        <v>1432</v>
      </c>
      <c r="Q30" s="190" t="s">
        <v>1432</v>
      </c>
      <c r="R30" s="190" t="s">
        <v>1432</v>
      </c>
      <c r="S30" s="190" t="s">
        <v>1432</v>
      </c>
      <c r="T30" s="190" t="s">
        <v>1432</v>
      </c>
      <c r="U30" s="190" t="s">
        <v>1432</v>
      </c>
      <c r="V30" s="190" t="s">
        <v>1432</v>
      </c>
      <c r="W30" s="190" t="s">
        <v>1432</v>
      </c>
      <c r="X30" s="190" t="s">
        <v>1432</v>
      </c>
      <c r="Y30" s="190" t="s">
        <v>1432</v>
      </c>
      <c r="Z30" s="190" t="s">
        <v>1432</v>
      </c>
      <c r="AA30" s="190" t="s">
        <v>1432</v>
      </c>
      <c r="AB30" s="190" t="s">
        <v>1432</v>
      </c>
      <c r="AC30" s="190" t="s">
        <v>1432</v>
      </c>
      <c r="AD30" s="190" t="s">
        <v>1432</v>
      </c>
      <c r="AE30" s="190" t="s">
        <v>1432</v>
      </c>
      <c r="AF30" s="190" t="s">
        <v>1432</v>
      </c>
      <c r="AG30" s="190" t="s">
        <v>1432</v>
      </c>
      <c r="AH30" s="190" t="s">
        <v>1432</v>
      </c>
      <c r="AI30" s="190" t="s">
        <v>1432</v>
      </c>
      <c r="AJ30" s="190" t="s">
        <v>1432</v>
      </c>
      <c r="AK30" s="190" t="s">
        <v>1432</v>
      </c>
      <c r="AL30" s="190" t="s">
        <v>1432</v>
      </c>
      <c r="AM30" s="190" t="s">
        <v>1432</v>
      </c>
    </row>
    <row r="31" spans="1:39" x14ac:dyDescent="0.25">
      <c r="A31" s="4" t="s">
        <v>70</v>
      </c>
      <c r="B31" s="30" t="s">
        <v>590</v>
      </c>
      <c r="C31" s="190" t="s">
        <v>104</v>
      </c>
      <c r="D31" s="190" t="s">
        <v>1432</v>
      </c>
      <c r="E31" s="190" t="s">
        <v>1432</v>
      </c>
      <c r="F31" s="190" t="s">
        <v>1432</v>
      </c>
      <c r="G31" s="190" t="s">
        <v>1432</v>
      </c>
      <c r="H31" s="190" t="s">
        <v>1432</v>
      </c>
      <c r="I31" s="190" t="s">
        <v>1432</v>
      </c>
      <c r="J31" s="190" t="s">
        <v>1432</v>
      </c>
      <c r="K31" s="190" t="s">
        <v>1432</v>
      </c>
      <c r="L31" s="190" t="s">
        <v>1432</v>
      </c>
      <c r="M31" s="190" t="s">
        <v>1432</v>
      </c>
      <c r="N31" s="190" t="s">
        <v>1432</v>
      </c>
      <c r="O31" s="190" t="s">
        <v>1432</v>
      </c>
      <c r="P31" s="190" t="s">
        <v>1432</v>
      </c>
      <c r="Q31" s="190" t="s">
        <v>1432</v>
      </c>
      <c r="R31" s="190" t="s">
        <v>1432</v>
      </c>
      <c r="S31" s="190" t="s">
        <v>1432</v>
      </c>
      <c r="T31" s="190" t="s">
        <v>1432</v>
      </c>
      <c r="U31" s="190" t="s">
        <v>1432</v>
      </c>
      <c r="V31" s="190" t="s">
        <v>1432</v>
      </c>
      <c r="W31" s="190" t="s">
        <v>1432</v>
      </c>
      <c r="X31" s="190" t="s">
        <v>1432</v>
      </c>
      <c r="Y31" s="190" t="s">
        <v>1432</v>
      </c>
      <c r="Z31" s="190" t="s">
        <v>1432</v>
      </c>
      <c r="AA31" s="190" t="s">
        <v>1432</v>
      </c>
      <c r="AB31" s="190" t="s">
        <v>1432</v>
      </c>
      <c r="AC31" s="190" t="s">
        <v>1432</v>
      </c>
      <c r="AD31" s="190" t="s">
        <v>1432</v>
      </c>
      <c r="AE31" s="190" t="s">
        <v>1432</v>
      </c>
      <c r="AF31" s="190" t="s">
        <v>1432</v>
      </c>
      <c r="AG31" s="190" t="s">
        <v>1432</v>
      </c>
      <c r="AH31" s="190" t="s">
        <v>1432</v>
      </c>
      <c r="AI31" s="190" t="s">
        <v>1432</v>
      </c>
      <c r="AJ31" s="190" t="s">
        <v>1432</v>
      </c>
      <c r="AK31" s="190" t="s">
        <v>1432</v>
      </c>
      <c r="AL31" s="190" t="s">
        <v>1432</v>
      </c>
      <c r="AM31" s="190" t="s">
        <v>1432</v>
      </c>
    </row>
    <row r="32" spans="1:39" x14ac:dyDescent="0.25">
      <c r="A32" s="4" t="s">
        <v>69</v>
      </c>
      <c r="B32" s="30" t="s">
        <v>590</v>
      </c>
      <c r="C32" s="190" t="s">
        <v>105</v>
      </c>
      <c r="D32" s="190" t="s">
        <v>1432</v>
      </c>
      <c r="E32" s="190" t="s">
        <v>1432</v>
      </c>
      <c r="F32" s="190" t="s">
        <v>1432</v>
      </c>
      <c r="G32" s="190" t="s">
        <v>1432</v>
      </c>
      <c r="H32" s="190" t="s">
        <v>1432</v>
      </c>
      <c r="I32" s="190" t="s">
        <v>1432</v>
      </c>
      <c r="J32" s="190" t="s">
        <v>1432</v>
      </c>
      <c r="K32" s="190" t="s">
        <v>1432</v>
      </c>
      <c r="L32" s="190" t="s">
        <v>1432</v>
      </c>
      <c r="M32" s="190" t="s">
        <v>1432</v>
      </c>
      <c r="N32" s="190" t="s">
        <v>1432</v>
      </c>
      <c r="O32" s="190" t="s">
        <v>1432</v>
      </c>
      <c r="P32" s="190" t="s">
        <v>1432</v>
      </c>
      <c r="Q32" s="190" t="s">
        <v>1432</v>
      </c>
      <c r="R32" s="190" t="s">
        <v>1432</v>
      </c>
      <c r="S32" s="190" t="s">
        <v>1432</v>
      </c>
      <c r="T32" s="190" t="s">
        <v>1432</v>
      </c>
      <c r="U32" s="190" t="s">
        <v>1432</v>
      </c>
      <c r="V32" s="190" t="s">
        <v>1432</v>
      </c>
      <c r="W32" s="190" t="s">
        <v>1432</v>
      </c>
      <c r="X32" s="190" t="s">
        <v>1432</v>
      </c>
      <c r="Y32" s="190" t="s">
        <v>1432</v>
      </c>
      <c r="Z32" s="190" t="s">
        <v>1432</v>
      </c>
      <c r="AA32" s="190" t="s">
        <v>1432</v>
      </c>
      <c r="AB32" s="190" t="s">
        <v>1432</v>
      </c>
      <c r="AC32" s="190" t="s">
        <v>1432</v>
      </c>
      <c r="AD32" s="190" t="s">
        <v>1432</v>
      </c>
      <c r="AE32" s="190" t="s">
        <v>1432</v>
      </c>
      <c r="AF32" s="190" t="s">
        <v>1432</v>
      </c>
      <c r="AG32" s="190" t="s">
        <v>1432</v>
      </c>
      <c r="AH32" s="190" t="s">
        <v>1432</v>
      </c>
      <c r="AI32" s="190" t="s">
        <v>1432</v>
      </c>
      <c r="AJ32" s="190" t="s">
        <v>1432</v>
      </c>
      <c r="AK32" s="190" t="s">
        <v>1432</v>
      </c>
      <c r="AL32" s="190" t="s">
        <v>1432</v>
      </c>
      <c r="AM32" s="190" t="s">
        <v>1432</v>
      </c>
    </row>
    <row r="33" spans="1:39" x14ac:dyDescent="0.25">
      <c r="A33" s="4" t="s">
        <v>69</v>
      </c>
      <c r="B33" s="30" t="s">
        <v>590</v>
      </c>
      <c r="C33" s="190" t="s">
        <v>106</v>
      </c>
      <c r="D33" s="190" t="s">
        <v>1432</v>
      </c>
      <c r="E33" s="190" t="s">
        <v>1432</v>
      </c>
      <c r="F33" s="190" t="s">
        <v>1432</v>
      </c>
      <c r="G33" s="190" t="s">
        <v>1432</v>
      </c>
      <c r="H33" s="190" t="s">
        <v>1432</v>
      </c>
      <c r="I33" s="190" t="s">
        <v>1432</v>
      </c>
      <c r="J33" s="190" t="s">
        <v>1432</v>
      </c>
      <c r="K33" s="190" t="s">
        <v>1432</v>
      </c>
      <c r="L33" s="190" t="s">
        <v>1432</v>
      </c>
      <c r="M33" s="190" t="s">
        <v>1432</v>
      </c>
      <c r="N33" s="190" t="s">
        <v>1432</v>
      </c>
      <c r="O33" s="190" t="s">
        <v>1432</v>
      </c>
      <c r="P33" s="190" t="s">
        <v>1432</v>
      </c>
      <c r="Q33" s="190" t="s">
        <v>1432</v>
      </c>
      <c r="R33" s="190" t="s">
        <v>1432</v>
      </c>
      <c r="S33" s="190" t="s">
        <v>1432</v>
      </c>
      <c r="T33" s="190" t="s">
        <v>1432</v>
      </c>
      <c r="U33" s="190" t="s">
        <v>1432</v>
      </c>
      <c r="V33" s="190" t="s">
        <v>1432</v>
      </c>
      <c r="W33" s="190" t="s">
        <v>1432</v>
      </c>
      <c r="X33" s="190" t="s">
        <v>1432</v>
      </c>
      <c r="Y33" s="190" t="s">
        <v>1432</v>
      </c>
      <c r="Z33" s="190" t="s">
        <v>1432</v>
      </c>
      <c r="AA33" s="190" t="s">
        <v>1432</v>
      </c>
      <c r="AB33" s="190" t="s">
        <v>1432</v>
      </c>
      <c r="AC33" s="190" t="s">
        <v>1432</v>
      </c>
      <c r="AD33" s="190" t="s">
        <v>1432</v>
      </c>
      <c r="AE33" s="190" t="s">
        <v>1432</v>
      </c>
      <c r="AF33" s="190" t="s">
        <v>1432</v>
      </c>
      <c r="AG33" s="190" t="s">
        <v>1432</v>
      </c>
      <c r="AH33" s="190" t="s">
        <v>1432</v>
      </c>
      <c r="AI33" s="190" t="s">
        <v>1432</v>
      </c>
      <c r="AJ33" s="190" t="s">
        <v>1432</v>
      </c>
      <c r="AK33" s="190" t="s">
        <v>1432</v>
      </c>
      <c r="AL33" s="190" t="s">
        <v>1432</v>
      </c>
      <c r="AM33" s="190" t="s">
        <v>1432</v>
      </c>
    </row>
    <row r="34" spans="1:39" x14ac:dyDescent="0.25">
      <c r="A34" s="4" t="s">
        <v>69</v>
      </c>
      <c r="B34" s="30" t="s">
        <v>590</v>
      </c>
      <c r="C34" s="190" t="s">
        <v>107</v>
      </c>
      <c r="D34" s="190" t="s">
        <v>1432</v>
      </c>
      <c r="E34" s="190" t="s">
        <v>1432</v>
      </c>
      <c r="F34" s="190" t="s">
        <v>1432</v>
      </c>
      <c r="G34" s="190" t="s">
        <v>1432</v>
      </c>
      <c r="H34" s="190" t="s">
        <v>1432</v>
      </c>
      <c r="I34" s="190" t="s">
        <v>1432</v>
      </c>
      <c r="J34" s="190" t="s">
        <v>1432</v>
      </c>
      <c r="K34" s="190" t="s">
        <v>1432</v>
      </c>
      <c r="L34" s="190" t="s">
        <v>1432</v>
      </c>
      <c r="M34" s="190" t="s">
        <v>1432</v>
      </c>
      <c r="N34" s="190" t="s">
        <v>1432</v>
      </c>
      <c r="O34" s="190" t="s">
        <v>1432</v>
      </c>
      <c r="P34" s="190" t="s">
        <v>1432</v>
      </c>
      <c r="Q34" s="190" t="s">
        <v>1432</v>
      </c>
      <c r="R34" s="190" t="s">
        <v>1432</v>
      </c>
      <c r="S34" s="190" t="s">
        <v>1432</v>
      </c>
      <c r="T34" s="190" t="s">
        <v>1432</v>
      </c>
      <c r="U34" s="190" t="s">
        <v>1432</v>
      </c>
      <c r="V34" s="190" t="s">
        <v>1432</v>
      </c>
      <c r="W34" s="190" t="s">
        <v>1432</v>
      </c>
      <c r="X34" s="190" t="s">
        <v>1432</v>
      </c>
      <c r="Y34" s="190" t="s">
        <v>1432</v>
      </c>
      <c r="Z34" s="190" t="s">
        <v>1432</v>
      </c>
      <c r="AA34" s="190" t="s">
        <v>1432</v>
      </c>
      <c r="AB34" s="190" t="s">
        <v>1432</v>
      </c>
      <c r="AC34" s="190" t="s">
        <v>1432</v>
      </c>
      <c r="AD34" s="190" t="s">
        <v>1432</v>
      </c>
      <c r="AE34" s="190" t="s">
        <v>1432</v>
      </c>
      <c r="AF34" s="190" t="s">
        <v>1432</v>
      </c>
      <c r="AG34" s="190" t="s">
        <v>1432</v>
      </c>
      <c r="AH34" s="190" t="s">
        <v>1432</v>
      </c>
      <c r="AI34" s="190" t="s">
        <v>1432</v>
      </c>
      <c r="AJ34" s="190" t="s">
        <v>1432</v>
      </c>
      <c r="AK34" s="190" t="s">
        <v>1432</v>
      </c>
      <c r="AL34" s="190" t="s">
        <v>1432</v>
      </c>
      <c r="AM34" s="190" t="s">
        <v>1432</v>
      </c>
    </row>
    <row r="35" spans="1:39" x14ac:dyDescent="0.25">
      <c r="A35" s="4" t="s">
        <v>71</v>
      </c>
      <c r="B35" s="30" t="s">
        <v>590</v>
      </c>
      <c r="C35" s="190" t="s">
        <v>108</v>
      </c>
      <c r="D35" s="190" t="s">
        <v>1432</v>
      </c>
      <c r="E35" s="190" t="s">
        <v>1432</v>
      </c>
      <c r="F35" s="190" t="s">
        <v>1432</v>
      </c>
      <c r="G35" s="190" t="s">
        <v>1432</v>
      </c>
      <c r="H35" s="190" t="s">
        <v>1432</v>
      </c>
      <c r="I35" s="190" t="s">
        <v>1432</v>
      </c>
      <c r="J35" s="190" t="s">
        <v>1432</v>
      </c>
      <c r="K35" s="190" t="s">
        <v>1432</v>
      </c>
      <c r="L35" s="190" t="s">
        <v>1432</v>
      </c>
      <c r="M35" s="190" t="s">
        <v>1432</v>
      </c>
      <c r="N35" s="190" t="s">
        <v>1432</v>
      </c>
      <c r="O35" s="190" t="s">
        <v>1432</v>
      </c>
      <c r="P35" s="190" t="s">
        <v>1432</v>
      </c>
      <c r="Q35" s="190" t="s">
        <v>1432</v>
      </c>
      <c r="R35" s="190" t="s">
        <v>1432</v>
      </c>
      <c r="S35" s="190" t="s">
        <v>1432</v>
      </c>
      <c r="T35" s="190" t="s">
        <v>1432</v>
      </c>
      <c r="U35" s="190" t="s">
        <v>1432</v>
      </c>
      <c r="V35" s="190" t="s">
        <v>1432</v>
      </c>
      <c r="W35" s="190" t="s">
        <v>1432</v>
      </c>
      <c r="X35" s="190" t="s">
        <v>1432</v>
      </c>
      <c r="Y35" s="190" t="s">
        <v>1432</v>
      </c>
      <c r="Z35" s="190" t="s">
        <v>1432</v>
      </c>
      <c r="AA35" s="190" t="s">
        <v>1432</v>
      </c>
      <c r="AB35" s="190" t="s">
        <v>1432</v>
      </c>
      <c r="AC35" s="190" t="s">
        <v>1432</v>
      </c>
      <c r="AD35" s="190" t="s">
        <v>1432</v>
      </c>
      <c r="AE35" s="190" t="s">
        <v>1432</v>
      </c>
      <c r="AF35" s="190" t="s">
        <v>1432</v>
      </c>
      <c r="AG35" s="190" t="s">
        <v>1432</v>
      </c>
      <c r="AH35" s="190" t="s">
        <v>1432</v>
      </c>
      <c r="AI35" s="190" t="s">
        <v>1432</v>
      </c>
      <c r="AJ35" s="190" t="s">
        <v>1432</v>
      </c>
      <c r="AK35" s="190" t="s">
        <v>1432</v>
      </c>
      <c r="AL35" s="190" t="s">
        <v>1432</v>
      </c>
      <c r="AM35" s="190" t="s">
        <v>1432</v>
      </c>
    </row>
    <row r="36" spans="1:39" x14ac:dyDescent="0.25">
      <c r="A36" s="4" t="s">
        <v>73</v>
      </c>
      <c r="B36" s="30" t="s">
        <v>590</v>
      </c>
      <c r="C36" s="190" t="s">
        <v>109</v>
      </c>
      <c r="D36" s="190" t="s">
        <v>1432</v>
      </c>
      <c r="E36" s="190" t="s">
        <v>1432</v>
      </c>
      <c r="F36" s="190" t="s">
        <v>1432</v>
      </c>
      <c r="G36" s="190" t="s">
        <v>1432</v>
      </c>
      <c r="H36" s="190" t="s">
        <v>1432</v>
      </c>
      <c r="I36" s="190" t="s">
        <v>1432</v>
      </c>
      <c r="J36" s="190" t="s">
        <v>1432</v>
      </c>
      <c r="K36" s="190" t="s">
        <v>1432</v>
      </c>
      <c r="L36" s="190" t="s">
        <v>1432</v>
      </c>
      <c r="M36" s="190" t="s">
        <v>1432</v>
      </c>
      <c r="N36" s="190" t="s">
        <v>1432</v>
      </c>
      <c r="O36" s="190" t="s">
        <v>1432</v>
      </c>
      <c r="P36" s="190" t="s">
        <v>1432</v>
      </c>
      <c r="Q36" s="190" t="s">
        <v>1432</v>
      </c>
      <c r="R36" s="190" t="s">
        <v>1432</v>
      </c>
      <c r="S36" s="190" t="s">
        <v>1432</v>
      </c>
      <c r="T36" s="190" t="s">
        <v>1432</v>
      </c>
      <c r="U36" s="190" t="s">
        <v>1432</v>
      </c>
      <c r="V36" s="190" t="s">
        <v>1432</v>
      </c>
      <c r="W36" s="190" t="s">
        <v>1432</v>
      </c>
      <c r="X36" s="190" t="s">
        <v>1432</v>
      </c>
      <c r="Y36" s="190" t="s">
        <v>1432</v>
      </c>
      <c r="Z36" s="190" t="s">
        <v>1432</v>
      </c>
      <c r="AA36" s="190" t="s">
        <v>1432</v>
      </c>
      <c r="AB36" s="190" t="s">
        <v>1432</v>
      </c>
      <c r="AC36" s="190" t="s">
        <v>1432</v>
      </c>
      <c r="AD36" s="190" t="s">
        <v>1432</v>
      </c>
      <c r="AE36" s="190" t="s">
        <v>1432</v>
      </c>
      <c r="AF36" s="190" t="s">
        <v>1432</v>
      </c>
      <c r="AG36" s="190" t="s">
        <v>1432</v>
      </c>
      <c r="AH36" s="190" t="s">
        <v>1432</v>
      </c>
      <c r="AI36" s="190" t="s">
        <v>1432</v>
      </c>
      <c r="AJ36" s="190" t="s">
        <v>1432</v>
      </c>
      <c r="AK36" s="190" t="s">
        <v>1432</v>
      </c>
      <c r="AL36" s="190" t="s">
        <v>1432</v>
      </c>
      <c r="AM36" s="190" t="s">
        <v>1432</v>
      </c>
    </row>
    <row r="37" spans="1:39" x14ac:dyDescent="0.25">
      <c r="A37" s="201" t="s">
        <v>1446</v>
      </c>
      <c r="B37" s="30" t="s">
        <v>590</v>
      </c>
      <c r="C37" s="190" t="s">
        <v>110</v>
      </c>
      <c r="D37" s="190" t="s">
        <v>1432</v>
      </c>
      <c r="E37" s="190" t="s">
        <v>1432</v>
      </c>
      <c r="F37" s="190" t="s">
        <v>1432</v>
      </c>
      <c r="G37" s="190" t="s">
        <v>1432</v>
      </c>
      <c r="H37" s="190" t="s">
        <v>1432</v>
      </c>
      <c r="I37" s="190" t="s">
        <v>1432</v>
      </c>
      <c r="J37" s="190" t="s">
        <v>1432</v>
      </c>
      <c r="K37" s="190" t="s">
        <v>1432</v>
      </c>
      <c r="L37" s="190" t="s">
        <v>1432</v>
      </c>
      <c r="M37" s="190" t="s">
        <v>1432</v>
      </c>
      <c r="N37" s="190" t="s">
        <v>1432</v>
      </c>
      <c r="O37" s="190" t="s">
        <v>1432</v>
      </c>
      <c r="P37" s="190" t="s">
        <v>1432</v>
      </c>
      <c r="Q37" s="190" t="s">
        <v>1432</v>
      </c>
      <c r="R37" s="190" t="s">
        <v>1432</v>
      </c>
      <c r="S37" s="190" t="s">
        <v>1432</v>
      </c>
      <c r="T37" s="190" t="s">
        <v>1432</v>
      </c>
      <c r="U37" s="190" t="s">
        <v>1432</v>
      </c>
      <c r="V37" s="190" t="s">
        <v>1432</v>
      </c>
      <c r="W37" s="190" t="s">
        <v>1432</v>
      </c>
      <c r="X37" s="190" t="s">
        <v>1432</v>
      </c>
      <c r="Y37" s="190" t="s">
        <v>1432</v>
      </c>
      <c r="Z37" s="190" t="s">
        <v>1432</v>
      </c>
      <c r="AA37" s="190" t="s">
        <v>1432</v>
      </c>
      <c r="AB37" s="190" t="s">
        <v>1432</v>
      </c>
      <c r="AC37" s="190" t="s">
        <v>1432</v>
      </c>
      <c r="AD37" s="190" t="s">
        <v>1432</v>
      </c>
      <c r="AE37" s="190" t="s">
        <v>1432</v>
      </c>
      <c r="AF37" s="190" t="s">
        <v>1432</v>
      </c>
      <c r="AG37" s="190" t="s">
        <v>1432</v>
      </c>
      <c r="AH37" s="190" t="s">
        <v>1432</v>
      </c>
      <c r="AI37" s="190" t="s">
        <v>1432</v>
      </c>
      <c r="AJ37" s="190" t="s">
        <v>1432</v>
      </c>
      <c r="AK37" s="190" t="s">
        <v>1432</v>
      </c>
      <c r="AL37" s="190" t="s">
        <v>1432</v>
      </c>
      <c r="AM37" s="190" t="s">
        <v>1432</v>
      </c>
    </row>
    <row r="38" spans="1:39" x14ac:dyDescent="0.25">
      <c r="A38" s="4" t="s">
        <v>59</v>
      </c>
      <c r="B38" s="30" t="s">
        <v>590</v>
      </c>
      <c r="C38" s="190" t="s">
        <v>111</v>
      </c>
      <c r="D38" s="190" t="s">
        <v>1432</v>
      </c>
      <c r="E38" s="190" t="s">
        <v>1432</v>
      </c>
      <c r="F38" s="190" t="s">
        <v>1432</v>
      </c>
      <c r="G38" s="190" t="s">
        <v>1432</v>
      </c>
      <c r="H38" s="190" t="s">
        <v>1432</v>
      </c>
      <c r="I38" s="190" t="s">
        <v>1432</v>
      </c>
      <c r="J38" s="190" t="s">
        <v>1432</v>
      </c>
      <c r="K38" s="190" t="s">
        <v>1432</v>
      </c>
      <c r="L38" s="190" t="s">
        <v>1432</v>
      </c>
      <c r="M38" s="190" t="s">
        <v>1432</v>
      </c>
      <c r="N38" s="190" t="s">
        <v>1432</v>
      </c>
      <c r="O38" s="190" t="s">
        <v>1432</v>
      </c>
      <c r="P38" s="190" t="s">
        <v>1432</v>
      </c>
      <c r="Q38" s="190" t="s">
        <v>1432</v>
      </c>
      <c r="R38" s="190" t="s">
        <v>1432</v>
      </c>
      <c r="S38" s="190" t="s">
        <v>1432</v>
      </c>
      <c r="T38" s="190" t="s">
        <v>1432</v>
      </c>
      <c r="U38" s="190" t="s">
        <v>1432</v>
      </c>
      <c r="V38" s="190" t="s">
        <v>1432</v>
      </c>
      <c r="W38" s="190" t="s">
        <v>1432</v>
      </c>
      <c r="X38" s="190" t="s">
        <v>1432</v>
      </c>
      <c r="Y38" s="190" t="s">
        <v>1432</v>
      </c>
      <c r="Z38" s="190" t="s">
        <v>1432</v>
      </c>
      <c r="AA38" s="190" t="s">
        <v>1432</v>
      </c>
      <c r="AB38" s="190" t="s">
        <v>1432</v>
      </c>
      <c r="AC38" s="190" t="s">
        <v>1432</v>
      </c>
      <c r="AD38" s="190" t="s">
        <v>1432</v>
      </c>
      <c r="AE38" s="190" t="s">
        <v>1432</v>
      </c>
      <c r="AF38" s="190" t="s">
        <v>1432</v>
      </c>
      <c r="AG38" s="190" t="s">
        <v>1432</v>
      </c>
      <c r="AH38" s="190" t="s">
        <v>1432</v>
      </c>
      <c r="AI38" s="190" t="s">
        <v>1432</v>
      </c>
      <c r="AJ38" s="190" t="s">
        <v>1432</v>
      </c>
      <c r="AK38" s="190" t="s">
        <v>1432</v>
      </c>
      <c r="AL38" s="190" t="s">
        <v>1432</v>
      </c>
      <c r="AM38" s="190" t="s">
        <v>1432</v>
      </c>
    </row>
    <row r="39" spans="1:39" x14ac:dyDescent="0.25">
      <c r="A39" s="4" t="s">
        <v>54</v>
      </c>
      <c r="B39" s="30" t="s">
        <v>590</v>
      </c>
      <c r="C39" s="190" t="s">
        <v>112</v>
      </c>
      <c r="D39" s="190" t="s">
        <v>1432</v>
      </c>
      <c r="E39" s="190" t="s">
        <v>1432</v>
      </c>
      <c r="F39" s="190" t="s">
        <v>1432</v>
      </c>
      <c r="G39" s="190" t="s">
        <v>1432</v>
      </c>
      <c r="H39" s="190" t="s">
        <v>1432</v>
      </c>
      <c r="I39" s="190" t="s">
        <v>1432</v>
      </c>
      <c r="J39" s="190" t="s">
        <v>1432</v>
      </c>
      <c r="K39" s="190" t="s">
        <v>1432</v>
      </c>
      <c r="L39" s="190" t="s">
        <v>1432</v>
      </c>
      <c r="M39" s="190" t="s">
        <v>1432</v>
      </c>
      <c r="N39" s="190" t="s">
        <v>1432</v>
      </c>
      <c r="O39" s="190" t="s">
        <v>1432</v>
      </c>
      <c r="P39" s="190" t="s">
        <v>1432</v>
      </c>
      <c r="Q39" s="190" t="s">
        <v>1432</v>
      </c>
      <c r="R39" s="190" t="s">
        <v>1432</v>
      </c>
      <c r="S39" s="190" t="s">
        <v>1432</v>
      </c>
      <c r="T39" s="190" t="s">
        <v>1432</v>
      </c>
      <c r="U39" s="190" t="s">
        <v>1432</v>
      </c>
      <c r="V39" s="190" t="s">
        <v>1432</v>
      </c>
      <c r="W39" s="190" t="s">
        <v>1432</v>
      </c>
      <c r="X39" s="190" t="s">
        <v>1432</v>
      </c>
      <c r="Y39" s="190" t="s">
        <v>1432</v>
      </c>
      <c r="Z39" s="190" t="s">
        <v>1432</v>
      </c>
      <c r="AA39" s="190" t="s">
        <v>1432</v>
      </c>
      <c r="AB39" s="190" t="s">
        <v>1432</v>
      </c>
      <c r="AC39" s="190" t="s">
        <v>1432</v>
      </c>
      <c r="AD39" s="190" t="s">
        <v>1432</v>
      </c>
      <c r="AE39" s="190" t="s">
        <v>1432</v>
      </c>
      <c r="AF39" s="190" t="s">
        <v>1432</v>
      </c>
      <c r="AG39" s="190" t="s">
        <v>1432</v>
      </c>
      <c r="AH39" s="190" t="s">
        <v>1432</v>
      </c>
      <c r="AI39" s="190" t="s">
        <v>1432</v>
      </c>
      <c r="AJ39" s="190" t="s">
        <v>1432</v>
      </c>
      <c r="AK39" s="190" t="s">
        <v>1432</v>
      </c>
      <c r="AL39" s="190" t="s">
        <v>1432</v>
      </c>
      <c r="AM39" s="190" t="s">
        <v>1432</v>
      </c>
    </row>
    <row r="40" spans="1:39" x14ac:dyDescent="0.25">
      <c r="A40" s="4" t="s">
        <v>60</v>
      </c>
      <c r="B40" s="30" t="s">
        <v>590</v>
      </c>
      <c r="C40" s="190" t="s">
        <v>113</v>
      </c>
      <c r="D40" s="196">
        <v>240871328.17241201</v>
      </c>
      <c r="E40" s="196">
        <v>241762400.208933</v>
      </c>
      <c r="F40" s="196">
        <v>242653472.24545401</v>
      </c>
      <c r="G40" s="196">
        <v>243544544.28197399</v>
      </c>
      <c r="H40" s="196">
        <v>244435616.31849501</v>
      </c>
      <c r="I40" s="196">
        <v>245326688.35501501</v>
      </c>
      <c r="J40" s="196">
        <v>246217760.391536</v>
      </c>
      <c r="K40" s="196">
        <v>247108832.42805699</v>
      </c>
      <c r="L40" s="196">
        <v>247999904.46457699</v>
      </c>
      <c r="M40" s="196">
        <v>248890976.50109801</v>
      </c>
      <c r="N40" s="196">
        <v>249782048.53761899</v>
      </c>
      <c r="O40" s="196">
        <v>250673120.574139</v>
      </c>
      <c r="P40" s="196">
        <v>251564192.61065999</v>
      </c>
      <c r="Q40" s="196">
        <v>252455264.647181</v>
      </c>
      <c r="R40" s="196">
        <v>253346336.68370101</v>
      </c>
      <c r="S40" s="196">
        <v>254237408.720222</v>
      </c>
      <c r="T40" s="196">
        <v>255128480.75674301</v>
      </c>
      <c r="U40" s="196">
        <v>256019552.79326299</v>
      </c>
      <c r="V40" s="196">
        <v>256910624.82978401</v>
      </c>
      <c r="W40" s="196">
        <v>257801696.86630499</v>
      </c>
      <c r="X40" s="196">
        <v>258692768.902825</v>
      </c>
      <c r="Y40" s="196">
        <v>259583840.93934599</v>
      </c>
      <c r="Z40" s="196">
        <v>260474912.975867</v>
      </c>
      <c r="AA40" s="196">
        <v>261365985.01238701</v>
      </c>
      <c r="AB40" s="196">
        <v>262257057.048908</v>
      </c>
      <c r="AC40" s="196">
        <v>263148129.08542901</v>
      </c>
      <c r="AD40" s="196">
        <v>264039201.12194899</v>
      </c>
      <c r="AE40" s="196">
        <v>264930273.15847</v>
      </c>
      <c r="AF40" s="196">
        <v>265821345.19499099</v>
      </c>
      <c r="AG40" s="196">
        <v>266712417.231511</v>
      </c>
      <c r="AH40" s="196">
        <v>267603489.26803201</v>
      </c>
      <c r="AI40" s="196">
        <v>268494561.30455202</v>
      </c>
      <c r="AJ40" s="196">
        <v>269385633.34107298</v>
      </c>
      <c r="AK40" s="196">
        <v>270276705.37759399</v>
      </c>
      <c r="AL40" s="196">
        <v>271167777.414114</v>
      </c>
      <c r="AM40" s="196">
        <v>272058849.45063502</v>
      </c>
    </row>
    <row r="41" spans="1:39" x14ac:dyDescent="0.25">
      <c r="C41" s="190" t="s">
        <v>114</v>
      </c>
      <c r="D41" s="190" t="s">
        <v>1432</v>
      </c>
      <c r="E41" s="190" t="s">
        <v>1432</v>
      </c>
      <c r="F41" s="190" t="s">
        <v>1432</v>
      </c>
      <c r="G41" s="190" t="s">
        <v>1432</v>
      </c>
      <c r="H41" s="190" t="s">
        <v>1432</v>
      </c>
      <c r="I41" s="190" t="s">
        <v>1432</v>
      </c>
      <c r="J41" s="190" t="s">
        <v>1432</v>
      </c>
      <c r="K41" s="190" t="s">
        <v>1432</v>
      </c>
      <c r="L41" s="190" t="s">
        <v>1432</v>
      </c>
      <c r="M41" s="190" t="s">
        <v>1432</v>
      </c>
      <c r="N41" s="190" t="s">
        <v>1432</v>
      </c>
      <c r="O41" s="190" t="s">
        <v>1432</v>
      </c>
      <c r="P41" s="190" t="s">
        <v>1432</v>
      </c>
      <c r="Q41" s="190" t="s">
        <v>1432</v>
      </c>
      <c r="R41" s="190" t="s">
        <v>1432</v>
      </c>
      <c r="S41" s="190" t="s">
        <v>1432</v>
      </c>
      <c r="T41" s="190" t="s">
        <v>1432</v>
      </c>
      <c r="U41" s="190" t="s">
        <v>1432</v>
      </c>
      <c r="V41" s="190" t="s">
        <v>1432</v>
      </c>
      <c r="W41" s="190" t="s">
        <v>1432</v>
      </c>
      <c r="X41" s="190" t="s">
        <v>1432</v>
      </c>
      <c r="Y41" s="190" t="s">
        <v>1432</v>
      </c>
      <c r="Z41" s="190" t="s">
        <v>1432</v>
      </c>
      <c r="AA41" s="190" t="s">
        <v>1432</v>
      </c>
      <c r="AB41" s="190" t="s">
        <v>1432</v>
      </c>
      <c r="AC41" s="190" t="s">
        <v>1432</v>
      </c>
      <c r="AD41" s="190" t="s">
        <v>1432</v>
      </c>
      <c r="AE41" s="190" t="s">
        <v>1432</v>
      </c>
      <c r="AF41" s="190" t="s">
        <v>1432</v>
      </c>
      <c r="AG41" s="190" t="s">
        <v>1432</v>
      </c>
      <c r="AH41" s="190" t="s">
        <v>1432</v>
      </c>
      <c r="AI41" s="190" t="s">
        <v>1432</v>
      </c>
      <c r="AJ41" s="190" t="s">
        <v>1432</v>
      </c>
      <c r="AK41" s="190" t="s">
        <v>1432</v>
      </c>
      <c r="AL41" s="190" t="s">
        <v>1432</v>
      </c>
      <c r="AM41" s="190" t="s">
        <v>1432</v>
      </c>
    </row>
    <row r="42" spans="1:39" x14ac:dyDescent="0.25">
      <c r="C42" s="190" t="s">
        <v>115</v>
      </c>
      <c r="D42" s="190" t="s">
        <v>1432</v>
      </c>
      <c r="E42" s="190" t="s">
        <v>1432</v>
      </c>
      <c r="F42" s="190" t="s">
        <v>1432</v>
      </c>
      <c r="G42" s="190" t="s">
        <v>1432</v>
      </c>
      <c r="H42" s="190" t="s">
        <v>1432</v>
      </c>
      <c r="I42" s="190" t="s">
        <v>1432</v>
      </c>
      <c r="J42" s="190" t="s">
        <v>1432</v>
      </c>
      <c r="K42" s="190" t="s">
        <v>1432</v>
      </c>
      <c r="L42" s="190" t="s">
        <v>1432</v>
      </c>
      <c r="M42" s="190" t="s">
        <v>1432</v>
      </c>
      <c r="N42" s="190" t="s">
        <v>1432</v>
      </c>
      <c r="O42" s="190" t="s">
        <v>1432</v>
      </c>
      <c r="P42" s="190" t="s">
        <v>1432</v>
      </c>
      <c r="Q42" s="190" t="s">
        <v>1432</v>
      </c>
      <c r="R42" s="190" t="s">
        <v>1432</v>
      </c>
      <c r="S42" s="190" t="s">
        <v>1432</v>
      </c>
      <c r="T42" s="190" t="s">
        <v>1432</v>
      </c>
      <c r="U42" s="190" t="s">
        <v>1432</v>
      </c>
      <c r="V42" s="190" t="s">
        <v>1432</v>
      </c>
      <c r="W42" s="190" t="s">
        <v>1432</v>
      </c>
      <c r="X42" s="190" t="s">
        <v>1432</v>
      </c>
      <c r="Y42" s="190" t="s">
        <v>1432</v>
      </c>
      <c r="Z42" s="190" t="s">
        <v>1432</v>
      </c>
      <c r="AA42" s="190" t="s">
        <v>1432</v>
      </c>
      <c r="AB42" s="190" t="s">
        <v>1432</v>
      </c>
      <c r="AC42" s="190" t="s">
        <v>1432</v>
      </c>
      <c r="AD42" s="190" t="s">
        <v>1432</v>
      </c>
      <c r="AE42" s="190" t="s">
        <v>1432</v>
      </c>
      <c r="AF42" s="190" t="s">
        <v>1432</v>
      </c>
      <c r="AG42" s="190" t="s">
        <v>1432</v>
      </c>
      <c r="AH42" s="190" t="s">
        <v>1432</v>
      </c>
      <c r="AI42" s="190" t="s">
        <v>1432</v>
      </c>
      <c r="AJ42" s="190" t="s">
        <v>1432</v>
      </c>
      <c r="AK42" s="190" t="s">
        <v>1432</v>
      </c>
      <c r="AL42" s="190" t="s">
        <v>1432</v>
      </c>
      <c r="AM42" s="190" t="s">
        <v>1432</v>
      </c>
    </row>
    <row r="43" spans="1:39" x14ac:dyDescent="0.25">
      <c r="C43" s="190" t="s">
        <v>116</v>
      </c>
      <c r="D43" s="190" t="s">
        <v>1432</v>
      </c>
      <c r="E43" s="190" t="s">
        <v>1432</v>
      </c>
      <c r="F43" s="190" t="s">
        <v>1432</v>
      </c>
      <c r="G43" s="190" t="s">
        <v>1432</v>
      </c>
      <c r="H43" s="190" t="s">
        <v>1432</v>
      </c>
      <c r="I43" s="190" t="s">
        <v>1432</v>
      </c>
      <c r="J43" s="190" t="s">
        <v>1432</v>
      </c>
      <c r="K43" s="190" t="s">
        <v>1432</v>
      </c>
      <c r="L43" s="190" t="s">
        <v>1432</v>
      </c>
      <c r="M43" s="190" t="s">
        <v>1432</v>
      </c>
      <c r="N43" s="190" t="s">
        <v>1432</v>
      </c>
      <c r="O43" s="190" t="s">
        <v>1432</v>
      </c>
      <c r="P43" s="190" t="s">
        <v>1432</v>
      </c>
      <c r="Q43" s="190" t="s">
        <v>1432</v>
      </c>
      <c r="R43" s="190" t="s">
        <v>1432</v>
      </c>
      <c r="S43" s="190" t="s">
        <v>1432</v>
      </c>
      <c r="T43" s="190" t="s">
        <v>1432</v>
      </c>
      <c r="U43" s="190" t="s">
        <v>1432</v>
      </c>
      <c r="V43" s="190" t="s">
        <v>1432</v>
      </c>
      <c r="W43" s="190" t="s">
        <v>1432</v>
      </c>
      <c r="X43" s="190" t="s">
        <v>1432</v>
      </c>
      <c r="Y43" s="190" t="s">
        <v>1432</v>
      </c>
      <c r="Z43" s="190" t="s">
        <v>1432</v>
      </c>
      <c r="AA43" s="190" t="s">
        <v>1432</v>
      </c>
      <c r="AB43" s="190" t="s">
        <v>1432</v>
      </c>
      <c r="AC43" s="190" t="s">
        <v>1432</v>
      </c>
      <c r="AD43" s="190" t="s">
        <v>1432</v>
      </c>
      <c r="AE43" s="190" t="s">
        <v>1432</v>
      </c>
      <c r="AF43" s="190" t="s">
        <v>1432</v>
      </c>
      <c r="AG43" s="190" t="s">
        <v>1432</v>
      </c>
      <c r="AH43" s="190" t="s">
        <v>1432</v>
      </c>
      <c r="AI43" s="190" t="s">
        <v>1432</v>
      </c>
      <c r="AJ43" s="190" t="s">
        <v>1432</v>
      </c>
      <c r="AK43" s="190" t="s">
        <v>1432</v>
      </c>
      <c r="AL43" s="190" t="s">
        <v>1432</v>
      </c>
      <c r="AM43" s="190" t="s">
        <v>1432</v>
      </c>
    </row>
    <row r="44" spans="1:39" x14ac:dyDescent="0.25">
      <c r="C44" s="190" t="s">
        <v>117</v>
      </c>
      <c r="D44" s="190" t="s">
        <v>1432</v>
      </c>
      <c r="E44" s="190" t="s">
        <v>1432</v>
      </c>
      <c r="F44" s="190" t="s">
        <v>1432</v>
      </c>
      <c r="G44" s="190" t="s">
        <v>1432</v>
      </c>
      <c r="H44" s="190" t="s">
        <v>1432</v>
      </c>
      <c r="I44" s="190" t="s">
        <v>1432</v>
      </c>
      <c r="J44" s="190" t="s">
        <v>1432</v>
      </c>
      <c r="K44" s="190" t="s">
        <v>1432</v>
      </c>
      <c r="L44" s="190" t="s">
        <v>1432</v>
      </c>
      <c r="M44" s="190" t="s">
        <v>1432</v>
      </c>
      <c r="N44" s="190" t="s">
        <v>1432</v>
      </c>
      <c r="O44" s="190" t="s">
        <v>1432</v>
      </c>
      <c r="P44" s="190" t="s">
        <v>1432</v>
      </c>
      <c r="Q44" s="190" t="s">
        <v>1432</v>
      </c>
      <c r="R44" s="190" t="s">
        <v>1432</v>
      </c>
      <c r="S44" s="190" t="s">
        <v>1432</v>
      </c>
      <c r="T44" s="190" t="s">
        <v>1432</v>
      </c>
      <c r="U44" s="190" t="s">
        <v>1432</v>
      </c>
      <c r="V44" s="190" t="s">
        <v>1432</v>
      </c>
      <c r="W44" s="190" t="s">
        <v>1432</v>
      </c>
      <c r="X44" s="190" t="s">
        <v>1432</v>
      </c>
      <c r="Y44" s="190" t="s">
        <v>1432</v>
      </c>
      <c r="Z44" s="190" t="s">
        <v>1432</v>
      </c>
      <c r="AA44" s="190" t="s">
        <v>1432</v>
      </c>
      <c r="AB44" s="190" t="s">
        <v>1432</v>
      </c>
      <c r="AC44" s="190" t="s">
        <v>1432</v>
      </c>
      <c r="AD44" s="190" t="s">
        <v>1432</v>
      </c>
      <c r="AE44" s="190" t="s">
        <v>1432</v>
      </c>
      <c r="AF44" s="190" t="s">
        <v>1432</v>
      </c>
      <c r="AG44" s="190" t="s">
        <v>1432</v>
      </c>
      <c r="AH44" s="190" t="s">
        <v>1432</v>
      </c>
      <c r="AI44" s="190" t="s">
        <v>1432</v>
      </c>
      <c r="AJ44" s="190" t="s">
        <v>1432</v>
      </c>
      <c r="AK44" s="190" t="s">
        <v>1432</v>
      </c>
      <c r="AL44" s="190" t="s">
        <v>1432</v>
      </c>
      <c r="AM44" s="190" t="s">
        <v>1432</v>
      </c>
    </row>
    <row r="45" spans="1:39" x14ac:dyDescent="0.25">
      <c r="C45" s="190" t="s">
        <v>118</v>
      </c>
      <c r="D45" s="190" t="s">
        <v>1432</v>
      </c>
      <c r="E45" s="190" t="s">
        <v>1432</v>
      </c>
      <c r="F45" s="190" t="s">
        <v>1432</v>
      </c>
      <c r="G45" s="190" t="s">
        <v>1432</v>
      </c>
      <c r="H45" s="190" t="s">
        <v>1432</v>
      </c>
      <c r="I45" s="190" t="s">
        <v>1432</v>
      </c>
      <c r="J45" s="190" t="s">
        <v>1432</v>
      </c>
      <c r="K45" s="190" t="s">
        <v>1432</v>
      </c>
      <c r="L45" s="190" t="s">
        <v>1432</v>
      </c>
      <c r="M45" s="190" t="s">
        <v>1432</v>
      </c>
      <c r="N45" s="190" t="s">
        <v>1432</v>
      </c>
      <c r="O45" s="190" t="s">
        <v>1432</v>
      </c>
      <c r="P45" s="190" t="s">
        <v>1432</v>
      </c>
      <c r="Q45" s="190" t="s">
        <v>1432</v>
      </c>
      <c r="R45" s="190" t="s">
        <v>1432</v>
      </c>
      <c r="S45" s="190" t="s">
        <v>1432</v>
      </c>
      <c r="T45" s="190" t="s">
        <v>1432</v>
      </c>
      <c r="U45" s="190" t="s">
        <v>1432</v>
      </c>
      <c r="V45" s="190" t="s">
        <v>1432</v>
      </c>
      <c r="W45" s="190" t="s">
        <v>1432</v>
      </c>
      <c r="X45" s="190" t="s">
        <v>1432</v>
      </c>
      <c r="Y45" s="190" t="s">
        <v>1432</v>
      </c>
      <c r="Z45" s="190" t="s">
        <v>1432</v>
      </c>
      <c r="AA45" s="190" t="s">
        <v>1432</v>
      </c>
      <c r="AB45" s="190" t="s">
        <v>1432</v>
      </c>
      <c r="AC45" s="190" t="s">
        <v>1432</v>
      </c>
      <c r="AD45" s="190" t="s">
        <v>1432</v>
      </c>
      <c r="AE45" s="190" t="s">
        <v>1432</v>
      </c>
      <c r="AF45" s="190" t="s">
        <v>1432</v>
      </c>
      <c r="AG45" s="190" t="s">
        <v>1432</v>
      </c>
      <c r="AH45" s="190" t="s">
        <v>1432</v>
      </c>
      <c r="AI45" s="190" t="s">
        <v>1432</v>
      </c>
      <c r="AJ45" s="190" t="s">
        <v>1432</v>
      </c>
      <c r="AK45" s="190" t="s">
        <v>1432</v>
      </c>
      <c r="AL45" s="190" t="s">
        <v>1432</v>
      </c>
      <c r="AM45" s="190" t="s">
        <v>1432</v>
      </c>
    </row>
    <row r="46" spans="1:39" x14ac:dyDescent="0.25">
      <c r="C46" s="190" t="s">
        <v>119</v>
      </c>
      <c r="D46" s="190" t="s">
        <v>1432</v>
      </c>
      <c r="E46" s="190" t="s">
        <v>1432</v>
      </c>
      <c r="F46" s="190" t="s">
        <v>1432</v>
      </c>
      <c r="G46" s="190" t="s">
        <v>1432</v>
      </c>
      <c r="H46" s="190" t="s">
        <v>1432</v>
      </c>
      <c r="I46" s="190" t="s">
        <v>1432</v>
      </c>
      <c r="J46" s="190" t="s">
        <v>1432</v>
      </c>
      <c r="K46" s="190" t="s">
        <v>1432</v>
      </c>
      <c r="L46" s="190" t="s">
        <v>1432</v>
      </c>
      <c r="M46" s="190" t="s">
        <v>1432</v>
      </c>
      <c r="N46" s="190" t="s">
        <v>1432</v>
      </c>
      <c r="O46" s="190" t="s">
        <v>1432</v>
      </c>
      <c r="P46" s="190" t="s">
        <v>1432</v>
      </c>
      <c r="Q46" s="190" t="s">
        <v>1432</v>
      </c>
      <c r="R46" s="190" t="s">
        <v>1432</v>
      </c>
      <c r="S46" s="190" t="s">
        <v>1432</v>
      </c>
      <c r="T46" s="190" t="s">
        <v>1432</v>
      </c>
      <c r="U46" s="190" t="s">
        <v>1432</v>
      </c>
      <c r="V46" s="190" t="s">
        <v>1432</v>
      </c>
      <c r="W46" s="190" t="s">
        <v>1432</v>
      </c>
      <c r="X46" s="190" t="s">
        <v>1432</v>
      </c>
      <c r="Y46" s="190" t="s">
        <v>1432</v>
      </c>
      <c r="Z46" s="190" t="s">
        <v>1432</v>
      </c>
      <c r="AA46" s="190" t="s">
        <v>1432</v>
      </c>
      <c r="AB46" s="190" t="s">
        <v>1432</v>
      </c>
      <c r="AC46" s="190" t="s">
        <v>1432</v>
      </c>
      <c r="AD46" s="190" t="s">
        <v>1432</v>
      </c>
      <c r="AE46" s="190" t="s">
        <v>1432</v>
      </c>
      <c r="AF46" s="190" t="s">
        <v>1432</v>
      </c>
      <c r="AG46" s="190" t="s">
        <v>1432</v>
      </c>
      <c r="AH46" s="190" t="s">
        <v>1432</v>
      </c>
      <c r="AI46" s="190" t="s">
        <v>1432</v>
      </c>
      <c r="AJ46" s="190" t="s">
        <v>1432</v>
      </c>
      <c r="AK46" s="190" t="s">
        <v>1432</v>
      </c>
      <c r="AL46" s="190" t="s">
        <v>1432</v>
      </c>
      <c r="AM46" s="190" t="s">
        <v>1432</v>
      </c>
    </row>
    <row r="47" spans="1:39" x14ac:dyDescent="0.25">
      <c r="C47" s="190" t="s">
        <v>120</v>
      </c>
      <c r="D47" s="190" t="s">
        <v>1432</v>
      </c>
      <c r="E47" s="190" t="s">
        <v>1432</v>
      </c>
      <c r="F47" s="190" t="s">
        <v>1432</v>
      </c>
      <c r="G47" s="190" t="s">
        <v>1432</v>
      </c>
      <c r="H47" s="190" t="s">
        <v>1432</v>
      </c>
      <c r="I47" s="190" t="s">
        <v>1432</v>
      </c>
      <c r="J47" s="190" t="s">
        <v>1432</v>
      </c>
      <c r="K47" s="190" t="s">
        <v>1432</v>
      </c>
      <c r="L47" s="190" t="s">
        <v>1432</v>
      </c>
      <c r="M47" s="190" t="s">
        <v>1432</v>
      </c>
      <c r="N47" s="190" t="s">
        <v>1432</v>
      </c>
      <c r="O47" s="190" t="s">
        <v>1432</v>
      </c>
      <c r="P47" s="190" t="s">
        <v>1432</v>
      </c>
      <c r="Q47" s="190" t="s">
        <v>1432</v>
      </c>
      <c r="R47" s="190" t="s">
        <v>1432</v>
      </c>
      <c r="S47" s="190" t="s">
        <v>1432</v>
      </c>
      <c r="T47" s="190" t="s">
        <v>1432</v>
      </c>
      <c r="U47" s="190" t="s">
        <v>1432</v>
      </c>
      <c r="V47" s="190" t="s">
        <v>1432</v>
      </c>
      <c r="W47" s="190" t="s">
        <v>1432</v>
      </c>
      <c r="X47" s="190" t="s">
        <v>1432</v>
      </c>
      <c r="Y47" s="190" t="s">
        <v>1432</v>
      </c>
      <c r="Z47" s="190" t="s">
        <v>1432</v>
      </c>
      <c r="AA47" s="190" t="s">
        <v>1432</v>
      </c>
      <c r="AB47" s="190" t="s">
        <v>1432</v>
      </c>
      <c r="AC47" s="190" t="s">
        <v>1432</v>
      </c>
      <c r="AD47" s="190" t="s">
        <v>1432</v>
      </c>
      <c r="AE47" s="190" t="s">
        <v>1432</v>
      </c>
      <c r="AF47" s="190" t="s">
        <v>1432</v>
      </c>
      <c r="AG47" s="190" t="s">
        <v>1432</v>
      </c>
      <c r="AH47" s="190" t="s">
        <v>1432</v>
      </c>
      <c r="AI47" s="190" t="s">
        <v>1432</v>
      </c>
      <c r="AJ47" s="190" t="s">
        <v>1432</v>
      </c>
      <c r="AK47" s="190" t="s">
        <v>1432</v>
      </c>
      <c r="AL47" s="190" t="s">
        <v>1432</v>
      </c>
      <c r="AM47" s="190" t="s">
        <v>1432</v>
      </c>
    </row>
    <row r="48" spans="1:39" x14ac:dyDescent="0.25">
      <c r="C48" s="190" t="s">
        <v>121</v>
      </c>
      <c r="D48" s="190" t="s">
        <v>1432</v>
      </c>
      <c r="E48" s="190" t="s">
        <v>1432</v>
      </c>
      <c r="F48" s="190" t="s">
        <v>1432</v>
      </c>
      <c r="G48" s="190" t="s">
        <v>1432</v>
      </c>
      <c r="H48" s="190" t="s">
        <v>1432</v>
      </c>
      <c r="I48" s="190" t="s">
        <v>1432</v>
      </c>
      <c r="J48" s="190" t="s">
        <v>1432</v>
      </c>
      <c r="K48" s="190" t="s">
        <v>1432</v>
      </c>
      <c r="L48" s="190" t="s">
        <v>1432</v>
      </c>
      <c r="M48" s="190" t="s">
        <v>1432</v>
      </c>
      <c r="N48" s="190" t="s">
        <v>1432</v>
      </c>
      <c r="O48" s="190" t="s">
        <v>1432</v>
      </c>
      <c r="P48" s="190" t="s">
        <v>1432</v>
      </c>
      <c r="Q48" s="190" t="s">
        <v>1432</v>
      </c>
      <c r="R48" s="190" t="s">
        <v>1432</v>
      </c>
      <c r="S48" s="190" t="s">
        <v>1432</v>
      </c>
      <c r="T48" s="190" t="s">
        <v>1432</v>
      </c>
      <c r="U48" s="190" t="s">
        <v>1432</v>
      </c>
      <c r="V48" s="190" t="s">
        <v>1432</v>
      </c>
      <c r="W48" s="190" t="s">
        <v>1432</v>
      </c>
      <c r="X48" s="190" t="s">
        <v>1432</v>
      </c>
      <c r="Y48" s="190" t="s">
        <v>1432</v>
      </c>
      <c r="Z48" s="190" t="s">
        <v>1432</v>
      </c>
      <c r="AA48" s="190" t="s">
        <v>1432</v>
      </c>
      <c r="AB48" s="190" t="s">
        <v>1432</v>
      </c>
      <c r="AC48" s="190" t="s">
        <v>1432</v>
      </c>
      <c r="AD48" s="190" t="s">
        <v>1432</v>
      </c>
      <c r="AE48" s="190" t="s">
        <v>1432</v>
      </c>
      <c r="AF48" s="190" t="s">
        <v>1432</v>
      </c>
      <c r="AG48" s="190" t="s">
        <v>1432</v>
      </c>
      <c r="AH48" s="190" t="s">
        <v>1432</v>
      </c>
      <c r="AI48" s="190" t="s">
        <v>1432</v>
      </c>
      <c r="AJ48" s="190" t="s">
        <v>1432</v>
      </c>
      <c r="AK48" s="190" t="s">
        <v>1432</v>
      </c>
      <c r="AL48" s="190" t="s">
        <v>1432</v>
      </c>
      <c r="AM48" s="190" t="s">
        <v>1432</v>
      </c>
    </row>
    <row r="49" spans="3:39" x14ac:dyDescent="0.25">
      <c r="C49" s="190" t="s">
        <v>122</v>
      </c>
      <c r="D49" s="190" t="s">
        <v>1432</v>
      </c>
      <c r="E49" s="190" t="s">
        <v>1432</v>
      </c>
      <c r="F49" s="190" t="s">
        <v>1432</v>
      </c>
      <c r="G49" s="190" t="s">
        <v>1432</v>
      </c>
      <c r="H49" s="190" t="s">
        <v>1432</v>
      </c>
      <c r="I49" s="190" t="s">
        <v>1432</v>
      </c>
      <c r="J49" s="190" t="s">
        <v>1432</v>
      </c>
      <c r="K49" s="190" t="s">
        <v>1432</v>
      </c>
      <c r="L49" s="190" t="s">
        <v>1432</v>
      </c>
      <c r="M49" s="190" t="s">
        <v>1432</v>
      </c>
      <c r="N49" s="190" t="s">
        <v>1432</v>
      </c>
      <c r="O49" s="190" t="s">
        <v>1432</v>
      </c>
      <c r="P49" s="190" t="s">
        <v>1432</v>
      </c>
      <c r="Q49" s="190" t="s">
        <v>1432</v>
      </c>
      <c r="R49" s="190" t="s">
        <v>1432</v>
      </c>
      <c r="S49" s="190" t="s">
        <v>1432</v>
      </c>
      <c r="T49" s="190" t="s">
        <v>1432</v>
      </c>
      <c r="U49" s="190" t="s">
        <v>1432</v>
      </c>
      <c r="V49" s="190" t="s">
        <v>1432</v>
      </c>
      <c r="W49" s="190" t="s">
        <v>1432</v>
      </c>
      <c r="X49" s="190" t="s">
        <v>1432</v>
      </c>
      <c r="Y49" s="190" t="s">
        <v>1432</v>
      </c>
      <c r="Z49" s="190" t="s">
        <v>1432</v>
      </c>
      <c r="AA49" s="190" t="s">
        <v>1432</v>
      </c>
      <c r="AB49" s="190" t="s">
        <v>1432</v>
      </c>
      <c r="AC49" s="190" t="s">
        <v>1432</v>
      </c>
      <c r="AD49" s="190" t="s">
        <v>1432</v>
      </c>
      <c r="AE49" s="190" t="s">
        <v>1432</v>
      </c>
      <c r="AF49" s="190" t="s">
        <v>1432</v>
      </c>
      <c r="AG49" s="190" t="s">
        <v>1432</v>
      </c>
      <c r="AH49" s="190" t="s">
        <v>1432</v>
      </c>
      <c r="AI49" s="190" t="s">
        <v>1432</v>
      </c>
      <c r="AJ49" s="190" t="s">
        <v>1432</v>
      </c>
      <c r="AK49" s="190" t="s">
        <v>1432</v>
      </c>
      <c r="AL49" s="190" t="s">
        <v>1432</v>
      </c>
      <c r="AM49" s="190" t="s">
        <v>1432</v>
      </c>
    </row>
    <row r="50" spans="3:39" x14ac:dyDescent="0.25">
      <c r="C50" s="190" t="s">
        <v>123</v>
      </c>
      <c r="D50" s="190" t="s">
        <v>1432</v>
      </c>
      <c r="E50" s="190" t="s">
        <v>1432</v>
      </c>
      <c r="F50" s="190" t="s">
        <v>1432</v>
      </c>
      <c r="G50" s="190" t="s">
        <v>1432</v>
      </c>
      <c r="H50" s="190" t="s">
        <v>1432</v>
      </c>
      <c r="I50" s="190" t="s">
        <v>1432</v>
      </c>
      <c r="J50" s="190" t="s">
        <v>1432</v>
      </c>
      <c r="K50" s="190" t="s">
        <v>1432</v>
      </c>
      <c r="L50" s="190" t="s">
        <v>1432</v>
      </c>
      <c r="M50" s="190" t="s">
        <v>1432</v>
      </c>
      <c r="N50" s="190" t="s">
        <v>1432</v>
      </c>
      <c r="O50" s="190" t="s">
        <v>1432</v>
      </c>
      <c r="P50" s="190" t="s">
        <v>1432</v>
      </c>
      <c r="Q50" s="190" t="s">
        <v>1432</v>
      </c>
      <c r="R50" s="190" t="s">
        <v>1432</v>
      </c>
      <c r="S50" s="190" t="s">
        <v>1432</v>
      </c>
      <c r="T50" s="190" t="s">
        <v>1432</v>
      </c>
      <c r="U50" s="190" t="s">
        <v>1432</v>
      </c>
      <c r="V50" s="190" t="s">
        <v>1432</v>
      </c>
      <c r="W50" s="190" t="s">
        <v>1432</v>
      </c>
      <c r="X50" s="190" t="s">
        <v>1432</v>
      </c>
      <c r="Y50" s="190" t="s">
        <v>1432</v>
      </c>
      <c r="Z50" s="190" t="s">
        <v>1432</v>
      </c>
      <c r="AA50" s="190" t="s">
        <v>1432</v>
      </c>
      <c r="AB50" s="190" t="s">
        <v>1432</v>
      </c>
      <c r="AC50" s="190" t="s">
        <v>1432</v>
      </c>
      <c r="AD50" s="190" t="s">
        <v>1432</v>
      </c>
      <c r="AE50" s="190" t="s">
        <v>1432</v>
      </c>
      <c r="AF50" s="190" t="s">
        <v>1432</v>
      </c>
      <c r="AG50" s="190" t="s">
        <v>1432</v>
      </c>
      <c r="AH50" s="190" t="s">
        <v>1432</v>
      </c>
      <c r="AI50" s="190" t="s">
        <v>1432</v>
      </c>
      <c r="AJ50" s="190" t="s">
        <v>1432</v>
      </c>
      <c r="AK50" s="190" t="s">
        <v>1432</v>
      </c>
      <c r="AL50" s="190" t="s">
        <v>1432</v>
      </c>
      <c r="AM50" s="190" t="s">
        <v>1432</v>
      </c>
    </row>
    <row r="51" spans="3:39" x14ac:dyDescent="0.25">
      <c r="C51" s="190" t="s">
        <v>124</v>
      </c>
      <c r="D51" s="190" t="s">
        <v>1432</v>
      </c>
      <c r="E51" s="190" t="s">
        <v>1432</v>
      </c>
      <c r="F51" s="190" t="s">
        <v>1432</v>
      </c>
      <c r="G51" s="190" t="s">
        <v>1432</v>
      </c>
      <c r="H51" s="190" t="s">
        <v>1432</v>
      </c>
      <c r="I51" s="190" t="s">
        <v>1432</v>
      </c>
      <c r="J51" s="190" t="s">
        <v>1432</v>
      </c>
      <c r="K51" s="190" t="s">
        <v>1432</v>
      </c>
      <c r="L51" s="190" t="s">
        <v>1432</v>
      </c>
      <c r="M51" s="190" t="s">
        <v>1432</v>
      </c>
      <c r="N51" s="190" t="s">
        <v>1432</v>
      </c>
      <c r="O51" s="190" t="s">
        <v>1432</v>
      </c>
      <c r="P51" s="190" t="s">
        <v>1432</v>
      </c>
      <c r="Q51" s="190" t="s">
        <v>1432</v>
      </c>
      <c r="R51" s="190" t="s">
        <v>1432</v>
      </c>
      <c r="S51" s="190" t="s">
        <v>1432</v>
      </c>
      <c r="T51" s="190" t="s">
        <v>1432</v>
      </c>
      <c r="U51" s="190" t="s">
        <v>1432</v>
      </c>
      <c r="V51" s="190" t="s">
        <v>1432</v>
      </c>
      <c r="W51" s="190" t="s">
        <v>1432</v>
      </c>
      <c r="X51" s="190" t="s">
        <v>1432</v>
      </c>
      <c r="Y51" s="190" t="s">
        <v>1432</v>
      </c>
      <c r="Z51" s="190" t="s">
        <v>1432</v>
      </c>
      <c r="AA51" s="190" t="s">
        <v>1432</v>
      </c>
      <c r="AB51" s="190" t="s">
        <v>1432</v>
      </c>
      <c r="AC51" s="190" t="s">
        <v>1432</v>
      </c>
      <c r="AD51" s="190" t="s">
        <v>1432</v>
      </c>
      <c r="AE51" s="190" t="s">
        <v>1432</v>
      </c>
      <c r="AF51" s="190" t="s">
        <v>1432</v>
      </c>
      <c r="AG51" s="190" t="s">
        <v>1432</v>
      </c>
      <c r="AH51" s="190" t="s">
        <v>1432</v>
      </c>
      <c r="AI51" s="190" t="s">
        <v>1432</v>
      </c>
      <c r="AJ51" s="190" t="s">
        <v>1432</v>
      </c>
      <c r="AK51" s="190" t="s">
        <v>1432</v>
      </c>
      <c r="AL51" s="190" t="s">
        <v>1432</v>
      </c>
      <c r="AM51" s="190" t="s">
        <v>1432</v>
      </c>
    </row>
    <row r="52" spans="3:39" x14ac:dyDescent="0.25">
      <c r="C52" s="190" t="s">
        <v>125</v>
      </c>
      <c r="D52" s="190" t="s">
        <v>1432</v>
      </c>
      <c r="E52" s="190" t="s">
        <v>1432</v>
      </c>
      <c r="F52" s="190" t="s">
        <v>1432</v>
      </c>
      <c r="G52" s="190" t="s">
        <v>1432</v>
      </c>
      <c r="H52" s="190" t="s">
        <v>1432</v>
      </c>
      <c r="I52" s="190" t="s">
        <v>1432</v>
      </c>
      <c r="J52" s="190" t="s">
        <v>1432</v>
      </c>
      <c r="K52" s="190" t="s">
        <v>1432</v>
      </c>
      <c r="L52" s="190" t="s">
        <v>1432</v>
      </c>
      <c r="M52" s="190" t="s">
        <v>1432</v>
      </c>
      <c r="N52" s="190" t="s">
        <v>1432</v>
      </c>
      <c r="O52" s="190" t="s">
        <v>1432</v>
      </c>
      <c r="P52" s="190" t="s">
        <v>1432</v>
      </c>
      <c r="Q52" s="190" t="s">
        <v>1432</v>
      </c>
      <c r="R52" s="190" t="s">
        <v>1432</v>
      </c>
      <c r="S52" s="190" t="s">
        <v>1432</v>
      </c>
      <c r="T52" s="190" t="s">
        <v>1432</v>
      </c>
      <c r="U52" s="190" t="s">
        <v>1432</v>
      </c>
      <c r="V52" s="190" t="s">
        <v>1432</v>
      </c>
      <c r="W52" s="190" t="s">
        <v>1432</v>
      </c>
      <c r="X52" s="190" t="s">
        <v>1432</v>
      </c>
      <c r="Y52" s="190" t="s">
        <v>1432</v>
      </c>
      <c r="Z52" s="190" t="s">
        <v>1432</v>
      </c>
      <c r="AA52" s="190" t="s">
        <v>1432</v>
      </c>
      <c r="AB52" s="190" t="s">
        <v>1432</v>
      </c>
      <c r="AC52" s="190" t="s">
        <v>1432</v>
      </c>
      <c r="AD52" s="190" t="s">
        <v>1432</v>
      </c>
      <c r="AE52" s="190" t="s">
        <v>1432</v>
      </c>
      <c r="AF52" s="190" t="s">
        <v>1432</v>
      </c>
      <c r="AG52" s="190" t="s">
        <v>1432</v>
      </c>
      <c r="AH52" s="190" t="s">
        <v>1432</v>
      </c>
      <c r="AI52" s="190" t="s">
        <v>1432</v>
      </c>
      <c r="AJ52" s="190" t="s">
        <v>1432</v>
      </c>
      <c r="AK52" s="190" t="s">
        <v>1432</v>
      </c>
      <c r="AL52" s="190" t="s">
        <v>1432</v>
      </c>
      <c r="AM52" s="190" t="s">
        <v>1432</v>
      </c>
    </row>
    <row r="53" spans="3:39" x14ac:dyDescent="0.25">
      <c r="C53" s="190" t="s">
        <v>126</v>
      </c>
      <c r="D53" s="190" t="s">
        <v>1432</v>
      </c>
      <c r="E53" s="190" t="s">
        <v>1432</v>
      </c>
      <c r="F53" s="190" t="s">
        <v>1432</v>
      </c>
      <c r="G53" s="190" t="s">
        <v>1432</v>
      </c>
      <c r="H53" s="190" t="s">
        <v>1432</v>
      </c>
      <c r="I53" s="190" t="s">
        <v>1432</v>
      </c>
      <c r="J53" s="190" t="s">
        <v>1432</v>
      </c>
      <c r="K53" s="190" t="s">
        <v>1432</v>
      </c>
      <c r="L53" s="190" t="s">
        <v>1432</v>
      </c>
      <c r="M53" s="190" t="s">
        <v>1432</v>
      </c>
      <c r="N53" s="190" t="s">
        <v>1432</v>
      </c>
      <c r="O53" s="190" t="s">
        <v>1432</v>
      </c>
      <c r="P53" s="190" t="s">
        <v>1432</v>
      </c>
      <c r="Q53" s="190" t="s">
        <v>1432</v>
      </c>
      <c r="R53" s="190" t="s">
        <v>1432</v>
      </c>
      <c r="S53" s="190" t="s">
        <v>1432</v>
      </c>
      <c r="T53" s="190" t="s">
        <v>1432</v>
      </c>
      <c r="U53" s="190" t="s">
        <v>1432</v>
      </c>
      <c r="V53" s="190" t="s">
        <v>1432</v>
      </c>
      <c r="W53" s="190" t="s">
        <v>1432</v>
      </c>
      <c r="X53" s="190" t="s">
        <v>1432</v>
      </c>
      <c r="Y53" s="190" t="s">
        <v>1432</v>
      </c>
      <c r="Z53" s="190" t="s">
        <v>1432</v>
      </c>
      <c r="AA53" s="190" t="s">
        <v>1432</v>
      </c>
      <c r="AB53" s="190" t="s">
        <v>1432</v>
      </c>
      <c r="AC53" s="190" t="s">
        <v>1432</v>
      </c>
      <c r="AD53" s="190" t="s">
        <v>1432</v>
      </c>
      <c r="AE53" s="190" t="s">
        <v>1432</v>
      </c>
      <c r="AF53" s="190" t="s">
        <v>1432</v>
      </c>
      <c r="AG53" s="190" t="s">
        <v>1432</v>
      </c>
      <c r="AH53" s="190" t="s">
        <v>1432</v>
      </c>
      <c r="AI53" s="190" t="s">
        <v>1432</v>
      </c>
      <c r="AJ53" s="190" t="s">
        <v>1432</v>
      </c>
      <c r="AK53" s="190" t="s">
        <v>1432</v>
      </c>
      <c r="AL53" s="190" t="s">
        <v>1432</v>
      </c>
      <c r="AM53" s="190" t="s">
        <v>1432</v>
      </c>
    </row>
    <row r="54" spans="3:39" x14ac:dyDescent="0.25">
      <c r="C54" s="190" t="s">
        <v>127</v>
      </c>
      <c r="D54" s="190" t="s">
        <v>1432</v>
      </c>
      <c r="E54" s="190" t="s">
        <v>1432</v>
      </c>
      <c r="F54" s="190" t="s">
        <v>1432</v>
      </c>
      <c r="G54" s="190" t="s">
        <v>1432</v>
      </c>
      <c r="H54" s="190" t="s">
        <v>1432</v>
      </c>
      <c r="I54" s="190" t="s">
        <v>1432</v>
      </c>
      <c r="J54" s="190" t="s">
        <v>1432</v>
      </c>
      <c r="K54" s="190" t="s">
        <v>1432</v>
      </c>
      <c r="L54" s="190" t="s">
        <v>1432</v>
      </c>
      <c r="M54" s="190" t="s">
        <v>1432</v>
      </c>
      <c r="N54" s="190" t="s">
        <v>1432</v>
      </c>
      <c r="O54" s="190" t="s">
        <v>1432</v>
      </c>
      <c r="P54" s="190" t="s">
        <v>1432</v>
      </c>
      <c r="Q54" s="190" t="s">
        <v>1432</v>
      </c>
      <c r="R54" s="190" t="s">
        <v>1432</v>
      </c>
      <c r="S54" s="190" t="s">
        <v>1432</v>
      </c>
      <c r="T54" s="190" t="s">
        <v>1432</v>
      </c>
      <c r="U54" s="190" t="s">
        <v>1432</v>
      </c>
      <c r="V54" s="190" t="s">
        <v>1432</v>
      </c>
      <c r="W54" s="190" t="s">
        <v>1432</v>
      </c>
      <c r="X54" s="190" t="s">
        <v>1432</v>
      </c>
      <c r="Y54" s="190" t="s">
        <v>1432</v>
      </c>
      <c r="Z54" s="190" t="s">
        <v>1432</v>
      </c>
      <c r="AA54" s="190" t="s">
        <v>1432</v>
      </c>
      <c r="AB54" s="190" t="s">
        <v>1432</v>
      </c>
      <c r="AC54" s="190" t="s">
        <v>1432</v>
      </c>
      <c r="AD54" s="190" t="s">
        <v>1432</v>
      </c>
      <c r="AE54" s="190" t="s">
        <v>1432</v>
      </c>
      <c r="AF54" s="190" t="s">
        <v>1432</v>
      </c>
      <c r="AG54" s="190" t="s">
        <v>1432</v>
      </c>
      <c r="AH54" s="190" t="s">
        <v>1432</v>
      </c>
      <c r="AI54" s="190" t="s">
        <v>1432</v>
      </c>
      <c r="AJ54" s="190" t="s">
        <v>1432</v>
      </c>
      <c r="AK54" s="190" t="s">
        <v>1432</v>
      </c>
      <c r="AL54" s="190" t="s">
        <v>1432</v>
      </c>
      <c r="AM54" s="190" t="s">
        <v>1432</v>
      </c>
    </row>
    <row r="55" spans="3:39" x14ac:dyDescent="0.25">
      <c r="C55" s="190" t="s">
        <v>128</v>
      </c>
      <c r="D55" s="190" t="s">
        <v>1432</v>
      </c>
      <c r="E55" s="190" t="s">
        <v>1432</v>
      </c>
      <c r="F55" s="190" t="s">
        <v>1432</v>
      </c>
      <c r="G55" s="190" t="s">
        <v>1432</v>
      </c>
      <c r="H55" s="190" t="s">
        <v>1432</v>
      </c>
      <c r="I55" s="190" t="s">
        <v>1432</v>
      </c>
      <c r="J55" s="190" t="s">
        <v>1432</v>
      </c>
      <c r="K55" s="190" t="s">
        <v>1432</v>
      </c>
      <c r="L55" s="190" t="s">
        <v>1432</v>
      </c>
      <c r="M55" s="190" t="s">
        <v>1432</v>
      </c>
      <c r="N55" s="190" t="s">
        <v>1432</v>
      </c>
      <c r="O55" s="190" t="s">
        <v>1432</v>
      </c>
      <c r="P55" s="190" t="s">
        <v>1432</v>
      </c>
      <c r="Q55" s="190" t="s">
        <v>1432</v>
      </c>
      <c r="R55" s="190" t="s">
        <v>1432</v>
      </c>
      <c r="S55" s="190" t="s">
        <v>1432</v>
      </c>
      <c r="T55" s="190" t="s">
        <v>1432</v>
      </c>
      <c r="U55" s="190" t="s">
        <v>1432</v>
      </c>
      <c r="V55" s="190" t="s">
        <v>1432</v>
      </c>
      <c r="W55" s="190" t="s">
        <v>1432</v>
      </c>
      <c r="X55" s="190" t="s">
        <v>1432</v>
      </c>
      <c r="Y55" s="190" t="s">
        <v>1432</v>
      </c>
      <c r="Z55" s="190" t="s">
        <v>1432</v>
      </c>
      <c r="AA55" s="190" t="s">
        <v>1432</v>
      </c>
      <c r="AB55" s="190" t="s">
        <v>1432</v>
      </c>
      <c r="AC55" s="190" t="s">
        <v>1432</v>
      </c>
      <c r="AD55" s="190" t="s">
        <v>1432</v>
      </c>
      <c r="AE55" s="190" t="s">
        <v>1432</v>
      </c>
      <c r="AF55" s="190" t="s">
        <v>1432</v>
      </c>
      <c r="AG55" s="190" t="s">
        <v>1432</v>
      </c>
      <c r="AH55" s="190" t="s">
        <v>1432</v>
      </c>
      <c r="AI55" s="190" t="s">
        <v>1432</v>
      </c>
      <c r="AJ55" s="190" t="s">
        <v>1432</v>
      </c>
      <c r="AK55" s="190" t="s">
        <v>1432</v>
      </c>
      <c r="AL55" s="190" t="s">
        <v>1432</v>
      </c>
      <c r="AM55" s="190" t="s">
        <v>1432</v>
      </c>
    </row>
    <row r="56" spans="3:39" x14ac:dyDescent="0.25">
      <c r="C56" s="190" t="s">
        <v>129</v>
      </c>
      <c r="D56" s="190" t="s">
        <v>1432</v>
      </c>
      <c r="E56" s="190" t="s">
        <v>1432</v>
      </c>
      <c r="F56" s="190" t="s">
        <v>1432</v>
      </c>
      <c r="G56" s="190" t="s">
        <v>1432</v>
      </c>
      <c r="H56" s="190" t="s">
        <v>1432</v>
      </c>
      <c r="I56" s="190" t="s">
        <v>1432</v>
      </c>
      <c r="J56" s="190" t="s">
        <v>1432</v>
      </c>
      <c r="K56" s="190" t="s">
        <v>1432</v>
      </c>
      <c r="L56" s="190" t="s">
        <v>1432</v>
      </c>
      <c r="M56" s="190" t="s">
        <v>1432</v>
      </c>
      <c r="N56" s="190" t="s">
        <v>1432</v>
      </c>
      <c r="O56" s="190" t="s">
        <v>1432</v>
      </c>
      <c r="P56" s="190" t="s">
        <v>1432</v>
      </c>
      <c r="Q56" s="190" t="s">
        <v>1432</v>
      </c>
      <c r="R56" s="190" t="s">
        <v>1432</v>
      </c>
      <c r="S56" s="190" t="s">
        <v>1432</v>
      </c>
      <c r="T56" s="190" t="s">
        <v>1432</v>
      </c>
      <c r="U56" s="190" t="s">
        <v>1432</v>
      </c>
      <c r="V56" s="190" t="s">
        <v>1432</v>
      </c>
      <c r="W56" s="190" t="s">
        <v>1432</v>
      </c>
      <c r="X56" s="190" t="s">
        <v>1432</v>
      </c>
      <c r="Y56" s="190" t="s">
        <v>1432</v>
      </c>
      <c r="Z56" s="190" t="s">
        <v>1432</v>
      </c>
      <c r="AA56" s="190" t="s">
        <v>1432</v>
      </c>
      <c r="AB56" s="190" t="s">
        <v>1432</v>
      </c>
      <c r="AC56" s="190" t="s">
        <v>1432</v>
      </c>
      <c r="AD56" s="190" t="s">
        <v>1432</v>
      </c>
      <c r="AE56" s="190" t="s">
        <v>1432</v>
      </c>
      <c r="AF56" s="190" t="s">
        <v>1432</v>
      </c>
      <c r="AG56" s="190" t="s">
        <v>1432</v>
      </c>
      <c r="AH56" s="190" t="s">
        <v>1432</v>
      </c>
      <c r="AI56" s="190" t="s">
        <v>1432</v>
      </c>
      <c r="AJ56" s="190" t="s">
        <v>1432</v>
      </c>
      <c r="AK56" s="190" t="s">
        <v>1432</v>
      </c>
      <c r="AL56" s="190" t="s">
        <v>1432</v>
      </c>
      <c r="AM56" s="190" t="s">
        <v>1432</v>
      </c>
    </row>
    <row r="57" spans="3:39" x14ac:dyDescent="0.25">
      <c r="C57" s="190" t="s">
        <v>130</v>
      </c>
      <c r="D57" s="190" t="s">
        <v>1432</v>
      </c>
      <c r="E57" s="190" t="s">
        <v>1432</v>
      </c>
      <c r="F57" s="190" t="s">
        <v>1432</v>
      </c>
      <c r="G57" s="190" t="s">
        <v>1432</v>
      </c>
      <c r="H57" s="190" t="s">
        <v>1432</v>
      </c>
      <c r="I57" s="190" t="s">
        <v>1432</v>
      </c>
      <c r="J57" s="190" t="s">
        <v>1432</v>
      </c>
      <c r="K57" s="190" t="s">
        <v>1432</v>
      </c>
      <c r="L57" s="190" t="s">
        <v>1432</v>
      </c>
      <c r="M57" s="190" t="s">
        <v>1432</v>
      </c>
      <c r="N57" s="190" t="s">
        <v>1432</v>
      </c>
      <c r="O57" s="190" t="s">
        <v>1432</v>
      </c>
      <c r="P57" s="190" t="s">
        <v>1432</v>
      </c>
      <c r="Q57" s="190" t="s">
        <v>1432</v>
      </c>
      <c r="R57" s="190" t="s">
        <v>1432</v>
      </c>
      <c r="S57" s="190" t="s">
        <v>1432</v>
      </c>
      <c r="T57" s="190" t="s">
        <v>1432</v>
      </c>
      <c r="U57" s="190" t="s">
        <v>1432</v>
      </c>
      <c r="V57" s="190" t="s">
        <v>1432</v>
      </c>
      <c r="W57" s="190" t="s">
        <v>1432</v>
      </c>
      <c r="X57" s="190" t="s">
        <v>1432</v>
      </c>
      <c r="Y57" s="190" t="s">
        <v>1432</v>
      </c>
      <c r="Z57" s="190" t="s">
        <v>1432</v>
      </c>
      <c r="AA57" s="190" t="s">
        <v>1432</v>
      </c>
      <c r="AB57" s="190" t="s">
        <v>1432</v>
      </c>
      <c r="AC57" s="190" t="s">
        <v>1432</v>
      </c>
      <c r="AD57" s="190" t="s">
        <v>1432</v>
      </c>
      <c r="AE57" s="190" t="s">
        <v>1432</v>
      </c>
      <c r="AF57" s="190" t="s">
        <v>1432</v>
      </c>
      <c r="AG57" s="190" t="s">
        <v>1432</v>
      </c>
      <c r="AH57" s="190" t="s">
        <v>1432</v>
      </c>
      <c r="AI57" s="190" t="s">
        <v>1432</v>
      </c>
      <c r="AJ57" s="190" t="s">
        <v>1432</v>
      </c>
      <c r="AK57" s="190" t="s">
        <v>1432</v>
      </c>
      <c r="AL57" s="190" t="s">
        <v>1432</v>
      </c>
      <c r="AM57" s="190" t="s">
        <v>1432</v>
      </c>
    </row>
    <row r="58" spans="3:39" x14ac:dyDescent="0.25">
      <c r="C58" s="190" t="s">
        <v>131</v>
      </c>
      <c r="D58" s="190" t="s">
        <v>1432</v>
      </c>
      <c r="E58" s="190" t="s">
        <v>1432</v>
      </c>
      <c r="F58" s="190" t="s">
        <v>1432</v>
      </c>
      <c r="G58" s="190" t="s">
        <v>1432</v>
      </c>
      <c r="H58" s="190" t="s">
        <v>1432</v>
      </c>
      <c r="I58" s="190" t="s">
        <v>1432</v>
      </c>
      <c r="J58" s="190" t="s">
        <v>1432</v>
      </c>
      <c r="K58" s="190" t="s">
        <v>1432</v>
      </c>
      <c r="L58" s="190" t="s">
        <v>1432</v>
      </c>
      <c r="M58" s="190" t="s">
        <v>1432</v>
      </c>
      <c r="N58" s="190" t="s">
        <v>1432</v>
      </c>
      <c r="O58" s="190" t="s">
        <v>1432</v>
      </c>
      <c r="P58" s="190" t="s">
        <v>1432</v>
      </c>
      <c r="Q58" s="190" t="s">
        <v>1432</v>
      </c>
      <c r="R58" s="190" t="s">
        <v>1432</v>
      </c>
      <c r="S58" s="190" t="s">
        <v>1432</v>
      </c>
      <c r="T58" s="190" t="s">
        <v>1432</v>
      </c>
      <c r="U58" s="190" t="s">
        <v>1432</v>
      </c>
      <c r="V58" s="190" t="s">
        <v>1432</v>
      </c>
      <c r="W58" s="190" t="s">
        <v>1432</v>
      </c>
      <c r="X58" s="190" t="s">
        <v>1432</v>
      </c>
      <c r="Y58" s="190" t="s">
        <v>1432</v>
      </c>
      <c r="Z58" s="190" t="s">
        <v>1432</v>
      </c>
      <c r="AA58" s="190" t="s">
        <v>1432</v>
      </c>
      <c r="AB58" s="190" t="s">
        <v>1432</v>
      </c>
      <c r="AC58" s="190" t="s">
        <v>1432</v>
      </c>
      <c r="AD58" s="190" t="s">
        <v>1432</v>
      </c>
      <c r="AE58" s="190" t="s">
        <v>1432</v>
      </c>
      <c r="AF58" s="190" t="s">
        <v>1432</v>
      </c>
      <c r="AG58" s="190" t="s">
        <v>1432</v>
      </c>
      <c r="AH58" s="190" t="s">
        <v>1432</v>
      </c>
      <c r="AI58" s="190" t="s">
        <v>1432</v>
      </c>
      <c r="AJ58" s="190" t="s">
        <v>1432</v>
      </c>
      <c r="AK58" s="190" t="s">
        <v>1432</v>
      </c>
      <c r="AL58" s="190" t="s">
        <v>1432</v>
      </c>
      <c r="AM58" s="190" t="s">
        <v>1432</v>
      </c>
    </row>
    <row r="59" spans="3:39" x14ac:dyDescent="0.25">
      <c r="C59" s="190" t="s">
        <v>132</v>
      </c>
      <c r="D59" s="190" t="s">
        <v>1432</v>
      </c>
      <c r="E59" s="190" t="s">
        <v>1432</v>
      </c>
      <c r="F59" s="190" t="s">
        <v>1432</v>
      </c>
      <c r="G59" s="190" t="s">
        <v>1432</v>
      </c>
      <c r="H59" s="190" t="s">
        <v>1432</v>
      </c>
      <c r="I59" s="190" t="s">
        <v>1432</v>
      </c>
      <c r="J59" s="190" t="s">
        <v>1432</v>
      </c>
      <c r="K59" s="190" t="s">
        <v>1432</v>
      </c>
      <c r="L59" s="190" t="s">
        <v>1432</v>
      </c>
      <c r="M59" s="190" t="s">
        <v>1432</v>
      </c>
      <c r="N59" s="190" t="s">
        <v>1432</v>
      </c>
      <c r="O59" s="190" t="s">
        <v>1432</v>
      </c>
      <c r="P59" s="190" t="s">
        <v>1432</v>
      </c>
      <c r="Q59" s="190" t="s">
        <v>1432</v>
      </c>
      <c r="R59" s="190" t="s">
        <v>1432</v>
      </c>
      <c r="S59" s="190" t="s">
        <v>1432</v>
      </c>
      <c r="T59" s="190" t="s">
        <v>1432</v>
      </c>
      <c r="U59" s="190" t="s">
        <v>1432</v>
      </c>
      <c r="V59" s="190" t="s">
        <v>1432</v>
      </c>
      <c r="W59" s="190" t="s">
        <v>1432</v>
      </c>
      <c r="X59" s="190" t="s">
        <v>1432</v>
      </c>
      <c r="Y59" s="190" t="s">
        <v>1432</v>
      </c>
      <c r="Z59" s="190" t="s">
        <v>1432</v>
      </c>
      <c r="AA59" s="190" t="s">
        <v>1432</v>
      </c>
      <c r="AB59" s="190" t="s">
        <v>1432</v>
      </c>
      <c r="AC59" s="190" t="s">
        <v>1432</v>
      </c>
      <c r="AD59" s="190" t="s">
        <v>1432</v>
      </c>
      <c r="AE59" s="190" t="s">
        <v>1432</v>
      </c>
      <c r="AF59" s="190" t="s">
        <v>1432</v>
      </c>
      <c r="AG59" s="190" t="s">
        <v>1432</v>
      </c>
      <c r="AH59" s="190" t="s">
        <v>1432</v>
      </c>
      <c r="AI59" s="190" t="s">
        <v>1432</v>
      </c>
      <c r="AJ59" s="190" t="s">
        <v>1432</v>
      </c>
      <c r="AK59" s="190" t="s">
        <v>1432</v>
      </c>
      <c r="AL59" s="190" t="s">
        <v>1432</v>
      </c>
      <c r="AM59" s="190" t="s">
        <v>1432</v>
      </c>
    </row>
    <row r="60" spans="3:39" x14ac:dyDescent="0.25">
      <c r="C60" s="190" t="s">
        <v>133</v>
      </c>
      <c r="D60" s="190" t="s">
        <v>1432</v>
      </c>
      <c r="E60" s="190" t="s">
        <v>1432</v>
      </c>
      <c r="F60" s="190" t="s">
        <v>1432</v>
      </c>
      <c r="G60" s="190" t="s">
        <v>1432</v>
      </c>
      <c r="H60" s="190" t="s">
        <v>1432</v>
      </c>
      <c r="I60" s="190" t="s">
        <v>1432</v>
      </c>
      <c r="J60" s="190" t="s">
        <v>1432</v>
      </c>
      <c r="K60" s="190" t="s">
        <v>1432</v>
      </c>
      <c r="L60" s="190" t="s">
        <v>1432</v>
      </c>
      <c r="M60" s="190" t="s">
        <v>1432</v>
      </c>
      <c r="N60" s="190" t="s">
        <v>1432</v>
      </c>
      <c r="O60" s="190" t="s">
        <v>1432</v>
      </c>
      <c r="P60" s="190" t="s">
        <v>1432</v>
      </c>
      <c r="Q60" s="190" t="s">
        <v>1432</v>
      </c>
      <c r="R60" s="190" t="s">
        <v>1432</v>
      </c>
      <c r="S60" s="190" t="s">
        <v>1432</v>
      </c>
      <c r="T60" s="190" t="s">
        <v>1432</v>
      </c>
      <c r="U60" s="190" t="s">
        <v>1432</v>
      </c>
      <c r="V60" s="190" t="s">
        <v>1432</v>
      </c>
      <c r="W60" s="190" t="s">
        <v>1432</v>
      </c>
      <c r="X60" s="190" t="s">
        <v>1432</v>
      </c>
      <c r="Y60" s="190" t="s">
        <v>1432</v>
      </c>
      <c r="Z60" s="190" t="s">
        <v>1432</v>
      </c>
      <c r="AA60" s="190" t="s">
        <v>1432</v>
      </c>
      <c r="AB60" s="190" t="s">
        <v>1432</v>
      </c>
      <c r="AC60" s="190" t="s">
        <v>1432</v>
      </c>
      <c r="AD60" s="190" t="s">
        <v>1432</v>
      </c>
      <c r="AE60" s="190" t="s">
        <v>1432</v>
      </c>
      <c r="AF60" s="190" t="s">
        <v>1432</v>
      </c>
      <c r="AG60" s="190" t="s">
        <v>1432</v>
      </c>
      <c r="AH60" s="190" t="s">
        <v>1432</v>
      </c>
      <c r="AI60" s="190" t="s">
        <v>1432</v>
      </c>
      <c r="AJ60" s="190" t="s">
        <v>1432</v>
      </c>
      <c r="AK60" s="190" t="s">
        <v>1432</v>
      </c>
      <c r="AL60" s="190" t="s">
        <v>1432</v>
      </c>
      <c r="AM60" s="190" t="s">
        <v>1432</v>
      </c>
    </row>
    <row r="61" spans="3:39" x14ac:dyDescent="0.25">
      <c r="C61" s="190" t="s">
        <v>134</v>
      </c>
      <c r="D61" s="190" t="s">
        <v>1432</v>
      </c>
      <c r="E61" s="190" t="s">
        <v>1432</v>
      </c>
      <c r="F61" s="190" t="s">
        <v>1432</v>
      </c>
      <c r="G61" s="190" t="s">
        <v>1432</v>
      </c>
      <c r="H61" s="190" t="s">
        <v>1432</v>
      </c>
      <c r="I61" s="190" t="s">
        <v>1432</v>
      </c>
      <c r="J61" s="190" t="s">
        <v>1432</v>
      </c>
      <c r="K61" s="190" t="s">
        <v>1432</v>
      </c>
      <c r="L61" s="190" t="s">
        <v>1432</v>
      </c>
      <c r="M61" s="190" t="s">
        <v>1432</v>
      </c>
      <c r="N61" s="190" t="s">
        <v>1432</v>
      </c>
      <c r="O61" s="190" t="s">
        <v>1432</v>
      </c>
      <c r="P61" s="190" t="s">
        <v>1432</v>
      </c>
      <c r="Q61" s="190" t="s">
        <v>1432</v>
      </c>
      <c r="R61" s="190" t="s">
        <v>1432</v>
      </c>
      <c r="S61" s="190" t="s">
        <v>1432</v>
      </c>
      <c r="T61" s="190" t="s">
        <v>1432</v>
      </c>
      <c r="U61" s="190" t="s">
        <v>1432</v>
      </c>
      <c r="V61" s="190" t="s">
        <v>1432</v>
      </c>
      <c r="W61" s="190" t="s">
        <v>1432</v>
      </c>
      <c r="X61" s="190" t="s">
        <v>1432</v>
      </c>
      <c r="Y61" s="190" t="s">
        <v>1432</v>
      </c>
      <c r="Z61" s="190" t="s">
        <v>1432</v>
      </c>
      <c r="AA61" s="190" t="s">
        <v>1432</v>
      </c>
      <c r="AB61" s="190" t="s">
        <v>1432</v>
      </c>
      <c r="AC61" s="190" t="s">
        <v>1432</v>
      </c>
      <c r="AD61" s="190" t="s">
        <v>1432</v>
      </c>
      <c r="AE61" s="190" t="s">
        <v>1432</v>
      </c>
      <c r="AF61" s="190" t="s">
        <v>1432</v>
      </c>
      <c r="AG61" s="190" t="s">
        <v>1432</v>
      </c>
      <c r="AH61" s="190" t="s">
        <v>1432</v>
      </c>
      <c r="AI61" s="190" t="s">
        <v>1432</v>
      </c>
      <c r="AJ61" s="190" t="s">
        <v>1432</v>
      </c>
      <c r="AK61" s="190" t="s">
        <v>1432</v>
      </c>
      <c r="AL61" s="190" t="s">
        <v>1432</v>
      </c>
      <c r="AM61" s="190" t="s">
        <v>1432</v>
      </c>
    </row>
    <row r="62" spans="3:39" x14ac:dyDescent="0.25">
      <c r="C62" s="190" t="s">
        <v>135</v>
      </c>
      <c r="D62" s="190" t="s">
        <v>1432</v>
      </c>
      <c r="E62" s="190" t="s">
        <v>1432</v>
      </c>
      <c r="F62" s="190" t="s">
        <v>1432</v>
      </c>
      <c r="G62" s="190" t="s">
        <v>1432</v>
      </c>
      <c r="H62" s="190" t="s">
        <v>1432</v>
      </c>
      <c r="I62" s="190" t="s">
        <v>1432</v>
      </c>
      <c r="J62" s="190" t="s">
        <v>1432</v>
      </c>
      <c r="K62" s="190" t="s">
        <v>1432</v>
      </c>
      <c r="L62" s="190" t="s">
        <v>1432</v>
      </c>
      <c r="M62" s="190" t="s">
        <v>1432</v>
      </c>
      <c r="N62" s="190" t="s">
        <v>1432</v>
      </c>
      <c r="O62" s="190" t="s">
        <v>1432</v>
      </c>
      <c r="P62" s="190" t="s">
        <v>1432</v>
      </c>
      <c r="Q62" s="190" t="s">
        <v>1432</v>
      </c>
      <c r="R62" s="190" t="s">
        <v>1432</v>
      </c>
      <c r="S62" s="190" t="s">
        <v>1432</v>
      </c>
      <c r="T62" s="190" t="s">
        <v>1432</v>
      </c>
      <c r="U62" s="190" t="s">
        <v>1432</v>
      </c>
      <c r="V62" s="190" t="s">
        <v>1432</v>
      </c>
      <c r="W62" s="190" t="s">
        <v>1432</v>
      </c>
      <c r="X62" s="190" t="s">
        <v>1432</v>
      </c>
      <c r="Y62" s="190" t="s">
        <v>1432</v>
      </c>
      <c r="Z62" s="190" t="s">
        <v>1432</v>
      </c>
      <c r="AA62" s="190" t="s">
        <v>1432</v>
      </c>
      <c r="AB62" s="190" t="s">
        <v>1432</v>
      </c>
      <c r="AC62" s="190" t="s">
        <v>1432</v>
      </c>
      <c r="AD62" s="190" t="s">
        <v>1432</v>
      </c>
      <c r="AE62" s="190" t="s">
        <v>1432</v>
      </c>
      <c r="AF62" s="190" t="s">
        <v>1432</v>
      </c>
      <c r="AG62" s="190" t="s">
        <v>1432</v>
      </c>
      <c r="AH62" s="190" t="s">
        <v>1432</v>
      </c>
      <c r="AI62" s="190" t="s">
        <v>1432</v>
      </c>
      <c r="AJ62" s="190" t="s">
        <v>1432</v>
      </c>
      <c r="AK62" s="190" t="s">
        <v>1432</v>
      </c>
      <c r="AL62" s="190" t="s">
        <v>1432</v>
      </c>
      <c r="AM62" s="190" t="s">
        <v>1432</v>
      </c>
    </row>
    <row r="63" spans="3:39" x14ac:dyDescent="0.25">
      <c r="C63" s="190" t="s">
        <v>136</v>
      </c>
      <c r="D63" s="190" t="s">
        <v>1432</v>
      </c>
      <c r="E63" s="190" t="s">
        <v>1432</v>
      </c>
      <c r="F63" s="190" t="s">
        <v>1432</v>
      </c>
      <c r="G63" s="190" t="s">
        <v>1432</v>
      </c>
      <c r="H63" s="190" t="s">
        <v>1432</v>
      </c>
      <c r="I63" s="190" t="s">
        <v>1432</v>
      </c>
      <c r="J63" s="190" t="s">
        <v>1432</v>
      </c>
      <c r="K63" s="190" t="s">
        <v>1432</v>
      </c>
      <c r="L63" s="190" t="s">
        <v>1432</v>
      </c>
      <c r="M63" s="190" t="s">
        <v>1432</v>
      </c>
      <c r="N63" s="190" t="s">
        <v>1432</v>
      </c>
      <c r="O63" s="190" t="s">
        <v>1432</v>
      </c>
      <c r="P63" s="190" t="s">
        <v>1432</v>
      </c>
      <c r="Q63" s="190" t="s">
        <v>1432</v>
      </c>
      <c r="R63" s="190" t="s">
        <v>1432</v>
      </c>
      <c r="S63" s="190" t="s">
        <v>1432</v>
      </c>
      <c r="T63" s="190" t="s">
        <v>1432</v>
      </c>
      <c r="U63" s="190" t="s">
        <v>1432</v>
      </c>
      <c r="V63" s="190" t="s">
        <v>1432</v>
      </c>
      <c r="W63" s="190" t="s">
        <v>1432</v>
      </c>
      <c r="X63" s="190" t="s">
        <v>1432</v>
      </c>
      <c r="Y63" s="190" t="s">
        <v>1432</v>
      </c>
      <c r="Z63" s="190" t="s">
        <v>1432</v>
      </c>
      <c r="AA63" s="190" t="s">
        <v>1432</v>
      </c>
      <c r="AB63" s="190" t="s">
        <v>1432</v>
      </c>
      <c r="AC63" s="190" t="s">
        <v>1432</v>
      </c>
      <c r="AD63" s="190" t="s">
        <v>1432</v>
      </c>
      <c r="AE63" s="190" t="s">
        <v>1432</v>
      </c>
      <c r="AF63" s="190" t="s">
        <v>1432</v>
      </c>
      <c r="AG63" s="190" t="s">
        <v>1432</v>
      </c>
      <c r="AH63" s="190" t="s">
        <v>1432</v>
      </c>
      <c r="AI63" s="190" t="s">
        <v>1432</v>
      </c>
      <c r="AJ63" s="190" t="s">
        <v>1432</v>
      </c>
      <c r="AK63" s="190" t="s">
        <v>1432</v>
      </c>
      <c r="AL63" s="190" t="s">
        <v>1432</v>
      </c>
      <c r="AM63" s="190" t="s">
        <v>1432</v>
      </c>
    </row>
    <row r="64" spans="3:39" x14ac:dyDescent="0.25">
      <c r="C64" s="190" t="s">
        <v>137</v>
      </c>
      <c r="D64" s="190" t="s">
        <v>1432</v>
      </c>
      <c r="E64" s="190" t="s">
        <v>1432</v>
      </c>
      <c r="F64" s="190" t="s">
        <v>1432</v>
      </c>
      <c r="G64" s="190" t="s">
        <v>1432</v>
      </c>
      <c r="H64" s="190" t="s">
        <v>1432</v>
      </c>
      <c r="I64" s="190" t="s">
        <v>1432</v>
      </c>
      <c r="J64" s="190" t="s">
        <v>1432</v>
      </c>
      <c r="K64" s="190" t="s">
        <v>1432</v>
      </c>
      <c r="L64" s="190" t="s">
        <v>1432</v>
      </c>
      <c r="M64" s="190" t="s">
        <v>1432</v>
      </c>
      <c r="N64" s="190" t="s">
        <v>1432</v>
      </c>
      <c r="O64" s="190" t="s">
        <v>1432</v>
      </c>
      <c r="P64" s="190" t="s">
        <v>1432</v>
      </c>
      <c r="Q64" s="190" t="s">
        <v>1432</v>
      </c>
      <c r="R64" s="190" t="s">
        <v>1432</v>
      </c>
      <c r="S64" s="190" t="s">
        <v>1432</v>
      </c>
      <c r="T64" s="190" t="s">
        <v>1432</v>
      </c>
      <c r="U64" s="190" t="s">
        <v>1432</v>
      </c>
      <c r="V64" s="190" t="s">
        <v>1432</v>
      </c>
      <c r="W64" s="190" t="s">
        <v>1432</v>
      </c>
      <c r="X64" s="190" t="s">
        <v>1432</v>
      </c>
      <c r="Y64" s="190" t="s">
        <v>1432</v>
      </c>
      <c r="Z64" s="190" t="s">
        <v>1432</v>
      </c>
      <c r="AA64" s="190" t="s">
        <v>1432</v>
      </c>
      <c r="AB64" s="190" t="s">
        <v>1432</v>
      </c>
      <c r="AC64" s="190" t="s">
        <v>1432</v>
      </c>
      <c r="AD64" s="190" t="s">
        <v>1432</v>
      </c>
      <c r="AE64" s="190" t="s">
        <v>1432</v>
      </c>
      <c r="AF64" s="190" t="s">
        <v>1432</v>
      </c>
      <c r="AG64" s="190" t="s">
        <v>1432</v>
      </c>
      <c r="AH64" s="190" t="s">
        <v>1432</v>
      </c>
      <c r="AI64" s="190" t="s">
        <v>1432</v>
      </c>
      <c r="AJ64" s="190" t="s">
        <v>1432</v>
      </c>
      <c r="AK64" s="190" t="s">
        <v>1432</v>
      </c>
      <c r="AL64" s="190" t="s">
        <v>1432</v>
      </c>
      <c r="AM64" s="190" t="s">
        <v>1432</v>
      </c>
    </row>
    <row r="65" spans="3:39" x14ac:dyDescent="0.25">
      <c r="C65" s="190" t="s">
        <v>138</v>
      </c>
      <c r="D65" s="196">
        <v>240871328.17241201</v>
      </c>
      <c r="E65" s="196">
        <v>241762400.208933</v>
      </c>
      <c r="F65" s="196">
        <v>242653472.24545401</v>
      </c>
      <c r="G65" s="196">
        <v>243544544.28197399</v>
      </c>
      <c r="H65" s="196">
        <v>244435616.31849501</v>
      </c>
      <c r="I65" s="196">
        <v>245326688.35501501</v>
      </c>
      <c r="J65" s="196">
        <v>246217760.391536</v>
      </c>
      <c r="K65" s="196">
        <v>247108832.42805699</v>
      </c>
      <c r="L65" s="196">
        <v>247999904.46457699</v>
      </c>
      <c r="M65" s="196">
        <v>248890976.50109801</v>
      </c>
      <c r="N65" s="196">
        <v>249782048.53761899</v>
      </c>
      <c r="O65" s="196">
        <v>250673120.574139</v>
      </c>
      <c r="P65" s="196">
        <v>251564192.61065999</v>
      </c>
      <c r="Q65" s="196">
        <v>252455264.647181</v>
      </c>
      <c r="R65" s="196">
        <v>253346336.68370101</v>
      </c>
      <c r="S65" s="196">
        <v>254237408.720222</v>
      </c>
      <c r="T65" s="196">
        <v>255128480.75674301</v>
      </c>
      <c r="U65" s="196">
        <v>256019552.79326299</v>
      </c>
      <c r="V65" s="196">
        <v>256910624.82978401</v>
      </c>
      <c r="W65" s="196">
        <v>257801696.86630499</v>
      </c>
      <c r="X65" s="196">
        <v>258692768.902825</v>
      </c>
      <c r="Y65" s="196">
        <v>259583840.93934599</v>
      </c>
      <c r="Z65" s="196">
        <v>260474912.975867</v>
      </c>
      <c r="AA65" s="196">
        <v>261365985.01238701</v>
      </c>
      <c r="AB65" s="196">
        <v>262257057.048908</v>
      </c>
      <c r="AC65" s="196">
        <v>263148129.08542901</v>
      </c>
      <c r="AD65" s="196">
        <v>264039201.12194899</v>
      </c>
      <c r="AE65" s="196">
        <v>264930273.15847</v>
      </c>
      <c r="AF65" s="196">
        <v>265821345.19499099</v>
      </c>
      <c r="AG65" s="196">
        <v>266712417.231511</v>
      </c>
      <c r="AH65" s="196">
        <v>267603489.26803201</v>
      </c>
      <c r="AI65" s="196">
        <v>268494561.30455202</v>
      </c>
      <c r="AJ65" s="196">
        <v>269385633.34107298</v>
      </c>
      <c r="AK65" s="196">
        <v>270276705.37759399</v>
      </c>
      <c r="AL65" s="196">
        <v>271167777.414114</v>
      </c>
      <c r="AM65" s="196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90" bestFit="1" customWidth="1"/>
    <col min="4" max="16384" width="9" style="190"/>
  </cols>
  <sheetData>
    <row r="1" spans="1:39" x14ac:dyDescent="0.25">
      <c r="C1" s="194" t="s">
        <v>139</v>
      </c>
      <c r="D1" s="191">
        <v>2015</v>
      </c>
      <c r="E1" s="191">
        <v>2016</v>
      </c>
      <c r="F1" s="191">
        <v>2017</v>
      </c>
      <c r="G1" s="191">
        <v>2018</v>
      </c>
      <c r="H1" s="191">
        <v>2019</v>
      </c>
      <c r="I1" s="191">
        <v>2020</v>
      </c>
      <c r="J1" s="191">
        <v>2021</v>
      </c>
      <c r="K1" s="191">
        <v>2022</v>
      </c>
      <c r="L1" s="191">
        <v>2023</v>
      </c>
      <c r="M1" s="191">
        <v>2024</v>
      </c>
      <c r="N1" s="191">
        <v>2025</v>
      </c>
      <c r="O1" s="191">
        <v>2026</v>
      </c>
      <c r="P1" s="191">
        <v>2027</v>
      </c>
      <c r="Q1" s="191">
        <v>2028</v>
      </c>
      <c r="R1" s="191">
        <v>2029</v>
      </c>
      <c r="S1" s="191">
        <v>2030</v>
      </c>
      <c r="T1" s="191">
        <v>2031</v>
      </c>
      <c r="U1" s="191">
        <v>2032</v>
      </c>
      <c r="V1" s="191">
        <v>2033</v>
      </c>
      <c r="W1" s="191">
        <v>2034</v>
      </c>
      <c r="X1" s="191">
        <v>2035</v>
      </c>
      <c r="Y1" s="191">
        <v>2036</v>
      </c>
      <c r="Z1" s="191">
        <v>2037</v>
      </c>
      <c r="AA1" s="191">
        <v>2038</v>
      </c>
      <c r="AB1" s="191">
        <v>2039</v>
      </c>
      <c r="AC1" s="191">
        <v>2040</v>
      </c>
      <c r="AD1" s="191">
        <v>2041</v>
      </c>
      <c r="AE1" s="191">
        <v>2042</v>
      </c>
      <c r="AF1" s="191">
        <v>2043</v>
      </c>
      <c r="AG1" s="191">
        <v>2044</v>
      </c>
      <c r="AH1" s="191">
        <v>2045</v>
      </c>
      <c r="AI1" s="191">
        <v>2046</v>
      </c>
      <c r="AJ1" s="191">
        <v>2047</v>
      </c>
      <c r="AK1" s="191">
        <v>2048</v>
      </c>
      <c r="AL1" s="191">
        <v>2049</v>
      </c>
      <c r="AM1" s="191">
        <v>2050</v>
      </c>
    </row>
    <row r="3" spans="1:39" x14ac:dyDescent="0.25">
      <c r="C3" s="192" t="s">
        <v>1438</v>
      </c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</row>
    <row r="4" spans="1:39" x14ac:dyDescent="0.25">
      <c r="A4" s="4" t="s">
        <v>52</v>
      </c>
      <c r="B4" s="30" t="s">
        <v>590</v>
      </c>
      <c r="C4" s="190" t="s">
        <v>77</v>
      </c>
      <c r="D4" s="190" t="s">
        <v>1432</v>
      </c>
      <c r="E4" s="190" t="s">
        <v>1432</v>
      </c>
      <c r="F4" s="190" t="s">
        <v>1432</v>
      </c>
      <c r="G4" s="190" t="s">
        <v>1432</v>
      </c>
      <c r="H4" s="190" t="s">
        <v>1432</v>
      </c>
      <c r="I4" s="190" t="s">
        <v>1432</v>
      </c>
      <c r="J4" s="190" t="s">
        <v>1432</v>
      </c>
      <c r="K4" s="190" t="s">
        <v>1432</v>
      </c>
      <c r="L4" s="190" t="s">
        <v>1432</v>
      </c>
      <c r="M4" s="190" t="s">
        <v>1432</v>
      </c>
      <c r="N4" s="190" t="s">
        <v>1432</v>
      </c>
      <c r="O4" s="190" t="s">
        <v>1432</v>
      </c>
      <c r="P4" s="190" t="s">
        <v>1432</v>
      </c>
      <c r="Q4" s="190" t="s">
        <v>1432</v>
      </c>
      <c r="R4" s="190" t="s">
        <v>1432</v>
      </c>
      <c r="S4" s="190" t="s">
        <v>1432</v>
      </c>
      <c r="T4" s="190" t="s">
        <v>1432</v>
      </c>
      <c r="U4" s="190" t="s">
        <v>1432</v>
      </c>
      <c r="V4" s="190" t="s">
        <v>1432</v>
      </c>
      <c r="W4" s="190" t="s">
        <v>1432</v>
      </c>
      <c r="X4" s="190" t="s">
        <v>1432</v>
      </c>
      <c r="Y4" s="190" t="s">
        <v>1432</v>
      </c>
      <c r="Z4" s="190" t="s">
        <v>1432</v>
      </c>
      <c r="AA4" s="190" t="s">
        <v>1432</v>
      </c>
      <c r="AB4" s="190" t="s">
        <v>1432</v>
      </c>
      <c r="AC4" s="190" t="s">
        <v>1432</v>
      </c>
      <c r="AD4" s="190" t="s">
        <v>1432</v>
      </c>
      <c r="AE4" s="190" t="s">
        <v>1432</v>
      </c>
      <c r="AF4" s="190" t="s">
        <v>1432</v>
      </c>
      <c r="AG4" s="190" t="s">
        <v>1432</v>
      </c>
      <c r="AH4" s="190" t="s">
        <v>1432</v>
      </c>
      <c r="AI4" s="190" t="s">
        <v>1432</v>
      </c>
      <c r="AJ4" s="190" t="s">
        <v>1432</v>
      </c>
      <c r="AK4" s="190" t="s">
        <v>1432</v>
      </c>
      <c r="AL4" s="190" t="s">
        <v>1432</v>
      </c>
      <c r="AM4" s="190" t="s">
        <v>1432</v>
      </c>
    </row>
    <row r="5" spans="1:39" x14ac:dyDescent="0.25">
      <c r="C5" s="190" t="s">
        <v>78</v>
      </c>
      <c r="D5" s="190" t="s">
        <v>1432</v>
      </c>
      <c r="E5" s="190" t="s">
        <v>1432</v>
      </c>
      <c r="F5" s="190" t="s">
        <v>1432</v>
      </c>
      <c r="G5" s="190" t="s">
        <v>1432</v>
      </c>
      <c r="H5" s="190" t="s">
        <v>1432</v>
      </c>
      <c r="I5" s="190" t="s">
        <v>1432</v>
      </c>
      <c r="J5" s="190" t="s">
        <v>1432</v>
      </c>
      <c r="K5" s="190" t="s">
        <v>1432</v>
      </c>
      <c r="L5" s="190" t="s">
        <v>1432</v>
      </c>
      <c r="M5" s="190" t="s">
        <v>1432</v>
      </c>
      <c r="N5" s="190" t="s">
        <v>1432</v>
      </c>
      <c r="O5" s="190" t="s">
        <v>1432</v>
      </c>
      <c r="P5" s="190" t="s">
        <v>1432</v>
      </c>
      <c r="Q5" s="190" t="s">
        <v>1432</v>
      </c>
      <c r="R5" s="190" t="s">
        <v>1432</v>
      </c>
      <c r="S5" s="190" t="s">
        <v>1432</v>
      </c>
      <c r="T5" s="190" t="s">
        <v>1432</v>
      </c>
      <c r="U5" s="190" t="s">
        <v>1432</v>
      </c>
      <c r="V5" s="190" t="s">
        <v>1432</v>
      </c>
      <c r="W5" s="190" t="s">
        <v>1432</v>
      </c>
      <c r="X5" s="190" t="s">
        <v>1432</v>
      </c>
      <c r="Y5" s="190" t="s">
        <v>1432</v>
      </c>
      <c r="Z5" s="190" t="s">
        <v>1432</v>
      </c>
      <c r="AA5" s="190" t="s">
        <v>1432</v>
      </c>
      <c r="AB5" s="190" t="s">
        <v>1432</v>
      </c>
      <c r="AC5" s="190" t="s">
        <v>1432</v>
      </c>
      <c r="AD5" s="190" t="s">
        <v>1432</v>
      </c>
      <c r="AE5" s="190" t="s">
        <v>1432</v>
      </c>
      <c r="AF5" s="190" t="s">
        <v>1432</v>
      </c>
      <c r="AG5" s="190" t="s">
        <v>1432</v>
      </c>
      <c r="AH5" s="190" t="s">
        <v>1432</v>
      </c>
      <c r="AI5" s="190" t="s">
        <v>1432</v>
      </c>
      <c r="AJ5" s="190" t="s">
        <v>1432</v>
      </c>
      <c r="AK5" s="190" t="s">
        <v>1432</v>
      </c>
      <c r="AL5" s="190" t="s">
        <v>1432</v>
      </c>
      <c r="AM5" s="190" t="s">
        <v>1432</v>
      </c>
    </row>
    <row r="6" spans="1:39" x14ac:dyDescent="0.25">
      <c r="C6" s="190" t="s">
        <v>79</v>
      </c>
      <c r="D6" s="190" t="s">
        <v>1432</v>
      </c>
      <c r="E6" s="190" t="s">
        <v>1432</v>
      </c>
      <c r="F6" s="190" t="s">
        <v>1432</v>
      </c>
      <c r="G6" s="190" t="s">
        <v>1432</v>
      </c>
      <c r="H6" s="190" t="s">
        <v>1432</v>
      </c>
      <c r="I6" s="190" t="s">
        <v>1432</v>
      </c>
      <c r="J6" s="190" t="s">
        <v>1432</v>
      </c>
      <c r="K6" s="190" t="s">
        <v>1432</v>
      </c>
      <c r="L6" s="190" t="s">
        <v>1432</v>
      </c>
      <c r="M6" s="190" t="s">
        <v>1432</v>
      </c>
      <c r="N6" s="190" t="s">
        <v>1432</v>
      </c>
      <c r="O6" s="190" t="s">
        <v>1432</v>
      </c>
      <c r="P6" s="190" t="s">
        <v>1432</v>
      </c>
      <c r="Q6" s="190" t="s">
        <v>1432</v>
      </c>
      <c r="R6" s="190" t="s">
        <v>1432</v>
      </c>
      <c r="S6" s="190" t="s">
        <v>1432</v>
      </c>
      <c r="T6" s="190" t="s">
        <v>1432</v>
      </c>
      <c r="U6" s="190" t="s">
        <v>1432</v>
      </c>
      <c r="V6" s="190" t="s">
        <v>1432</v>
      </c>
      <c r="W6" s="190" t="s">
        <v>1432</v>
      </c>
      <c r="X6" s="190" t="s">
        <v>1432</v>
      </c>
      <c r="Y6" s="190" t="s">
        <v>1432</v>
      </c>
      <c r="Z6" s="190" t="s">
        <v>1432</v>
      </c>
      <c r="AA6" s="190" t="s">
        <v>1432</v>
      </c>
      <c r="AB6" s="190" t="s">
        <v>1432</v>
      </c>
      <c r="AC6" s="190" t="s">
        <v>1432</v>
      </c>
      <c r="AD6" s="190" t="s">
        <v>1432</v>
      </c>
      <c r="AE6" s="190" t="s">
        <v>1432</v>
      </c>
      <c r="AF6" s="190" t="s">
        <v>1432</v>
      </c>
      <c r="AG6" s="190" t="s">
        <v>1432</v>
      </c>
      <c r="AH6" s="190" t="s">
        <v>1432</v>
      </c>
      <c r="AI6" s="190" t="s">
        <v>1432</v>
      </c>
      <c r="AJ6" s="190" t="s">
        <v>1432</v>
      </c>
      <c r="AK6" s="190" t="s">
        <v>1432</v>
      </c>
      <c r="AL6" s="190" t="s">
        <v>1432</v>
      </c>
      <c r="AM6" s="190" t="s">
        <v>1432</v>
      </c>
    </row>
    <row r="7" spans="1:39" x14ac:dyDescent="0.25">
      <c r="C7" s="190" t="s">
        <v>80</v>
      </c>
      <c r="D7" s="190" t="s">
        <v>1432</v>
      </c>
      <c r="E7" s="190" t="s">
        <v>1432</v>
      </c>
      <c r="F7" s="190" t="s">
        <v>1432</v>
      </c>
      <c r="G7" s="190" t="s">
        <v>1432</v>
      </c>
      <c r="H7" s="190" t="s">
        <v>1432</v>
      </c>
      <c r="I7" s="190" t="s">
        <v>1432</v>
      </c>
      <c r="J7" s="190" t="s">
        <v>1432</v>
      </c>
      <c r="K7" s="190" t="s">
        <v>1432</v>
      </c>
      <c r="L7" s="190" t="s">
        <v>1432</v>
      </c>
      <c r="M7" s="190" t="s">
        <v>1432</v>
      </c>
      <c r="N7" s="190" t="s">
        <v>1432</v>
      </c>
      <c r="O7" s="190" t="s">
        <v>1432</v>
      </c>
      <c r="P7" s="190" t="s">
        <v>1432</v>
      </c>
      <c r="Q7" s="190" t="s">
        <v>1432</v>
      </c>
      <c r="R7" s="190" t="s">
        <v>1432</v>
      </c>
      <c r="S7" s="190" t="s">
        <v>1432</v>
      </c>
      <c r="T7" s="190" t="s">
        <v>1432</v>
      </c>
      <c r="U7" s="190" t="s">
        <v>1432</v>
      </c>
      <c r="V7" s="190" t="s">
        <v>1432</v>
      </c>
      <c r="W7" s="190" t="s">
        <v>1432</v>
      </c>
      <c r="X7" s="190" t="s">
        <v>1432</v>
      </c>
      <c r="Y7" s="190" t="s">
        <v>1432</v>
      </c>
      <c r="Z7" s="190" t="s">
        <v>1432</v>
      </c>
      <c r="AA7" s="190" t="s">
        <v>1432</v>
      </c>
      <c r="AB7" s="190" t="s">
        <v>1432</v>
      </c>
      <c r="AC7" s="190" t="s">
        <v>1432</v>
      </c>
      <c r="AD7" s="190" t="s">
        <v>1432</v>
      </c>
      <c r="AE7" s="190" t="s">
        <v>1432</v>
      </c>
      <c r="AF7" s="190" t="s">
        <v>1432</v>
      </c>
      <c r="AG7" s="190" t="s">
        <v>1432</v>
      </c>
      <c r="AH7" s="190" t="s">
        <v>1432</v>
      </c>
      <c r="AI7" s="190" t="s">
        <v>1432</v>
      </c>
      <c r="AJ7" s="190" t="s">
        <v>1432</v>
      </c>
      <c r="AK7" s="190" t="s">
        <v>1432</v>
      </c>
      <c r="AL7" s="190" t="s">
        <v>1432</v>
      </c>
      <c r="AM7" s="190" t="s">
        <v>1432</v>
      </c>
    </row>
    <row r="8" spans="1:39" x14ac:dyDescent="0.25">
      <c r="C8" s="190" t="s">
        <v>81</v>
      </c>
      <c r="D8" s="190" t="s">
        <v>1432</v>
      </c>
      <c r="E8" s="190" t="s">
        <v>1432</v>
      </c>
      <c r="F8" s="190" t="s">
        <v>1432</v>
      </c>
      <c r="G8" s="190" t="s">
        <v>1432</v>
      </c>
      <c r="H8" s="190" t="s">
        <v>1432</v>
      </c>
      <c r="I8" s="190" t="s">
        <v>1432</v>
      </c>
      <c r="J8" s="190" t="s">
        <v>1432</v>
      </c>
      <c r="K8" s="190" t="s">
        <v>1432</v>
      </c>
      <c r="L8" s="190" t="s">
        <v>1432</v>
      </c>
      <c r="M8" s="190" t="s">
        <v>1432</v>
      </c>
      <c r="N8" s="190" t="s">
        <v>1432</v>
      </c>
      <c r="O8" s="190" t="s">
        <v>1432</v>
      </c>
      <c r="P8" s="190" t="s">
        <v>1432</v>
      </c>
      <c r="Q8" s="190" t="s">
        <v>1432</v>
      </c>
      <c r="R8" s="190" t="s">
        <v>1432</v>
      </c>
      <c r="S8" s="190" t="s">
        <v>1432</v>
      </c>
      <c r="T8" s="190" t="s">
        <v>1432</v>
      </c>
      <c r="U8" s="190" t="s">
        <v>1432</v>
      </c>
      <c r="V8" s="190" t="s">
        <v>1432</v>
      </c>
      <c r="W8" s="190" t="s">
        <v>1432</v>
      </c>
      <c r="X8" s="190" t="s">
        <v>1432</v>
      </c>
      <c r="Y8" s="190" t="s">
        <v>1432</v>
      </c>
      <c r="Z8" s="190" t="s">
        <v>1432</v>
      </c>
      <c r="AA8" s="190" t="s">
        <v>1432</v>
      </c>
      <c r="AB8" s="190" t="s">
        <v>1432</v>
      </c>
      <c r="AC8" s="190" t="s">
        <v>1432</v>
      </c>
      <c r="AD8" s="190" t="s">
        <v>1432</v>
      </c>
      <c r="AE8" s="190" t="s">
        <v>1432</v>
      </c>
      <c r="AF8" s="190" t="s">
        <v>1432</v>
      </c>
      <c r="AG8" s="190" t="s">
        <v>1432</v>
      </c>
      <c r="AH8" s="190" t="s">
        <v>1432</v>
      </c>
      <c r="AI8" s="190" t="s">
        <v>1432</v>
      </c>
      <c r="AJ8" s="190" t="s">
        <v>1432</v>
      </c>
      <c r="AK8" s="190" t="s">
        <v>1432</v>
      </c>
      <c r="AL8" s="190" t="s">
        <v>1432</v>
      </c>
      <c r="AM8" s="190" t="s">
        <v>1432</v>
      </c>
    </row>
    <row r="9" spans="1:39" x14ac:dyDescent="0.25">
      <c r="C9" s="190" t="s">
        <v>82</v>
      </c>
      <c r="D9" s="190" t="s">
        <v>1432</v>
      </c>
      <c r="E9" s="190" t="s">
        <v>1432</v>
      </c>
      <c r="F9" s="190" t="s">
        <v>1432</v>
      </c>
      <c r="G9" s="190" t="s">
        <v>1432</v>
      </c>
      <c r="H9" s="190" t="s">
        <v>1432</v>
      </c>
      <c r="I9" s="190" t="s">
        <v>1432</v>
      </c>
      <c r="J9" s="190" t="s">
        <v>1432</v>
      </c>
      <c r="K9" s="190" t="s">
        <v>1432</v>
      </c>
      <c r="L9" s="190" t="s">
        <v>1432</v>
      </c>
      <c r="M9" s="190" t="s">
        <v>1432</v>
      </c>
      <c r="N9" s="190" t="s">
        <v>1432</v>
      </c>
      <c r="O9" s="190" t="s">
        <v>1432</v>
      </c>
      <c r="P9" s="190" t="s">
        <v>1432</v>
      </c>
      <c r="Q9" s="190" t="s">
        <v>1432</v>
      </c>
      <c r="R9" s="190" t="s">
        <v>1432</v>
      </c>
      <c r="S9" s="190" t="s">
        <v>1432</v>
      </c>
      <c r="T9" s="190" t="s">
        <v>1432</v>
      </c>
      <c r="U9" s="190" t="s">
        <v>1432</v>
      </c>
      <c r="V9" s="190" t="s">
        <v>1432</v>
      </c>
      <c r="W9" s="190" t="s">
        <v>1432</v>
      </c>
      <c r="X9" s="190" t="s">
        <v>1432</v>
      </c>
      <c r="Y9" s="190" t="s">
        <v>1432</v>
      </c>
      <c r="Z9" s="190" t="s">
        <v>1432</v>
      </c>
      <c r="AA9" s="190" t="s">
        <v>1432</v>
      </c>
      <c r="AB9" s="190" t="s">
        <v>1432</v>
      </c>
      <c r="AC9" s="190" t="s">
        <v>1432</v>
      </c>
      <c r="AD9" s="190" t="s">
        <v>1432</v>
      </c>
      <c r="AE9" s="190" t="s">
        <v>1432</v>
      </c>
      <c r="AF9" s="190" t="s">
        <v>1432</v>
      </c>
      <c r="AG9" s="190" t="s">
        <v>1432</v>
      </c>
      <c r="AH9" s="190" t="s">
        <v>1432</v>
      </c>
      <c r="AI9" s="190" t="s">
        <v>1432</v>
      </c>
      <c r="AJ9" s="190" t="s">
        <v>1432</v>
      </c>
      <c r="AK9" s="190" t="s">
        <v>1432</v>
      </c>
      <c r="AL9" s="190" t="s">
        <v>1432</v>
      </c>
      <c r="AM9" s="190" t="s">
        <v>1432</v>
      </c>
    </row>
    <row r="10" spans="1:39" x14ac:dyDescent="0.25">
      <c r="C10" s="190" t="s">
        <v>83</v>
      </c>
      <c r="D10" s="190" t="s">
        <v>1432</v>
      </c>
      <c r="E10" s="190" t="s">
        <v>1432</v>
      </c>
      <c r="F10" s="190" t="s">
        <v>1432</v>
      </c>
      <c r="G10" s="190" t="s">
        <v>1432</v>
      </c>
      <c r="H10" s="190" t="s">
        <v>1432</v>
      </c>
      <c r="I10" s="190" t="s">
        <v>1432</v>
      </c>
      <c r="J10" s="190" t="s">
        <v>1432</v>
      </c>
      <c r="K10" s="190" t="s">
        <v>1432</v>
      </c>
      <c r="L10" s="190" t="s">
        <v>1432</v>
      </c>
      <c r="M10" s="190" t="s">
        <v>1432</v>
      </c>
      <c r="N10" s="190" t="s">
        <v>1432</v>
      </c>
      <c r="O10" s="190" t="s">
        <v>1432</v>
      </c>
      <c r="P10" s="190" t="s">
        <v>1432</v>
      </c>
      <c r="Q10" s="190" t="s">
        <v>1432</v>
      </c>
      <c r="R10" s="190" t="s">
        <v>1432</v>
      </c>
      <c r="S10" s="190" t="s">
        <v>1432</v>
      </c>
      <c r="T10" s="190" t="s">
        <v>1432</v>
      </c>
      <c r="U10" s="190" t="s">
        <v>1432</v>
      </c>
      <c r="V10" s="190" t="s">
        <v>1432</v>
      </c>
      <c r="W10" s="190" t="s">
        <v>1432</v>
      </c>
      <c r="X10" s="190" t="s">
        <v>1432</v>
      </c>
      <c r="Y10" s="190" t="s">
        <v>1432</v>
      </c>
      <c r="Z10" s="190" t="s">
        <v>1432</v>
      </c>
      <c r="AA10" s="190" t="s">
        <v>1432</v>
      </c>
      <c r="AB10" s="190" t="s">
        <v>1432</v>
      </c>
      <c r="AC10" s="190" t="s">
        <v>1432</v>
      </c>
      <c r="AD10" s="190" t="s">
        <v>1432</v>
      </c>
      <c r="AE10" s="190" t="s">
        <v>1432</v>
      </c>
      <c r="AF10" s="190" t="s">
        <v>1432</v>
      </c>
      <c r="AG10" s="190" t="s">
        <v>1432</v>
      </c>
      <c r="AH10" s="190" t="s">
        <v>1432</v>
      </c>
      <c r="AI10" s="190" t="s">
        <v>1432</v>
      </c>
      <c r="AJ10" s="190" t="s">
        <v>1432</v>
      </c>
      <c r="AK10" s="190" t="s">
        <v>1432</v>
      </c>
      <c r="AL10" s="190" t="s">
        <v>1432</v>
      </c>
      <c r="AM10" s="190" t="s">
        <v>1432</v>
      </c>
    </row>
    <row r="11" spans="1:39" x14ac:dyDescent="0.25">
      <c r="C11" s="190" t="s">
        <v>84</v>
      </c>
      <c r="D11" s="190" t="s">
        <v>1432</v>
      </c>
      <c r="E11" s="190" t="s">
        <v>1432</v>
      </c>
      <c r="F11" s="190" t="s">
        <v>1432</v>
      </c>
      <c r="G11" s="190" t="s">
        <v>1432</v>
      </c>
      <c r="H11" s="190" t="s">
        <v>1432</v>
      </c>
      <c r="I11" s="190" t="s">
        <v>1432</v>
      </c>
      <c r="J11" s="190" t="s">
        <v>1432</v>
      </c>
      <c r="K11" s="190" t="s">
        <v>1432</v>
      </c>
      <c r="L11" s="190" t="s">
        <v>1432</v>
      </c>
      <c r="M11" s="190" t="s">
        <v>1432</v>
      </c>
      <c r="N11" s="190" t="s">
        <v>1432</v>
      </c>
      <c r="O11" s="190" t="s">
        <v>1432</v>
      </c>
      <c r="P11" s="190" t="s">
        <v>1432</v>
      </c>
      <c r="Q11" s="190" t="s">
        <v>1432</v>
      </c>
      <c r="R11" s="190" t="s">
        <v>1432</v>
      </c>
      <c r="S11" s="190" t="s">
        <v>1432</v>
      </c>
      <c r="T11" s="190" t="s">
        <v>1432</v>
      </c>
      <c r="U11" s="190" t="s">
        <v>1432</v>
      </c>
      <c r="V11" s="190" t="s">
        <v>1432</v>
      </c>
      <c r="W11" s="190" t="s">
        <v>1432</v>
      </c>
      <c r="X11" s="190" t="s">
        <v>1432</v>
      </c>
      <c r="Y11" s="190" t="s">
        <v>1432</v>
      </c>
      <c r="Z11" s="190" t="s">
        <v>1432</v>
      </c>
      <c r="AA11" s="190" t="s">
        <v>1432</v>
      </c>
      <c r="AB11" s="190" t="s">
        <v>1432</v>
      </c>
      <c r="AC11" s="190" t="s">
        <v>1432</v>
      </c>
      <c r="AD11" s="190" t="s">
        <v>1432</v>
      </c>
      <c r="AE11" s="190" t="s">
        <v>1432</v>
      </c>
      <c r="AF11" s="190" t="s">
        <v>1432</v>
      </c>
      <c r="AG11" s="190" t="s">
        <v>1432</v>
      </c>
      <c r="AH11" s="190" t="s">
        <v>1432</v>
      </c>
      <c r="AI11" s="190" t="s">
        <v>1432</v>
      </c>
      <c r="AJ11" s="190" t="s">
        <v>1432</v>
      </c>
      <c r="AK11" s="190" t="s">
        <v>1432</v>
      </c>
      <c r="AL11" s="190" t="s">
        <v>1432</v>
      </c>
      <c r="AM11" s="190" t="s">
        <v>1432</v>
      </c>
    </row>
    <row r="12" spans="1:39" x14ac:dyDescent="0.25">
      <c r="C12" s="190" t="s">
        <v>85</v>
      </c>
      <c r="D12" s="190" t="s">
        <v>1432</v>
      </c>
      <c r="E12" s="190" t="s">
        <v>1432</v>
      </c>
      <c r="F12" s="190" t="s">
        <v>1432</v>
      </c>
      <c r="G12" s="190" t="s">
        <v>1432</v>
      </c>
      <c r="H12" s="190" t="s">
        <v>1432</v>
      </c>
      <c r="I12" s="190" t="s">
        <v>1432</v>
      </c>
      <c r="J12" s="190" t="s">
        <v>1432</v>
      </c>
      <c r="K12" s="190" t="s">
        <v>1432</v>
      </c>
      <c r="L12" s="190" t="s">
        <v>1432</v>
      </c>
      <c r="M12" s="190" t="s">
        <v>1432</v>
      </c>
      <c r="N12" s="190" t="s">
        <v>1432</v>
      </c>
      <c r="O12" s="190" t="s">
        <v>1432</v>
      </c>
      <c r="P12" s="190" t="s">
        <v>1432</v>
      </c>
      <c r="Q12" s="190" t="s">
        <v>1432</v>
      </c>
      <c r="R12" s="190" t="s">
        <v>1432</v>
      </c>
      <c r="S12" s="190" t="s">
        <v>1432</v>
      </c>
      <c r="T12" s="190" t="s">
        <v>1432</v>
      </c>
      <c r="U12" s="190" t="s">
        <v>1432</v>
      </c>
      <c r="V12" s="190" t="s">
        <v>1432</v>
      </c>
      <c r="W12" s="190" t="s">
        <v>1432</v>
      </c>
      <c r="X12" s="190" t="s">
        <v>1432</v>
      </c>
      <c r="Y12" s="190" t="s">
        <v>1432</v>
      </c>
      <c r="Z12" s="190" t="s">
        <v>1432</v>
      </c>
      <c r="AA12" s="190" t="s">
        <v>1432</v>
      </c>
      <c r="AB12" s="190" t="s">
        <v>1432</v>
      </c>
      <c r="AC12" s="190" t="s">
        <v>1432</v>
      </c>
      <c r="AD12" s="190" t="s">
        <v>1432</v>
      </c>
      <c r="AE12" s="190" t="s">
        <v>1432</v>
      </c>
      <c r="AF12" s="190" t="s">
        <v>1432</v>
      </c>
      <c r="AG12" s="190" t="s">
        <v>1432</v>
      </c>
      <c r="AH12" s="190" t="s">
        <v>1432</v>
      </c>
      <c r="AI12" s="190" t="s">
        <v>1432</v>
      </c>
      <c r="AJ12" s="190" t="s">
        <v>1432</v>
      </c>
      <c r="AK12" s="190" t="s">
        <v>1432</v>
      </c>
      <c r="AL12" s="190" t="s">
        <v>1432</v>
      </c>
      <c r="AM12" s="190" t="s">
        <v>1432</v>
      </c>
    </row>
    <row r="13" spans="1:39" x14ac:dyDescent="0.25">
      <c r="A13" s="4" t="s">
        <v>55</v>
      </c>
      <c r="B13" s="30" t="s">
        <v>590</v>
      </c>
      <c r="C13" s="190" t="s">
        <v>86</v>
      </c>
      <c r="D13" s="190" t="s">
        <v>1432</v>
      </c>
      <c r="E13" s="190" t="s">
        <v>1432</v>
      </c>
      <c r="F13" s="190" t="s">
        <v>1432</v>
      </c>
      <c r="G13" s="190" t="s">
        <v>1432</v>
      </c>
      <c r="H13" s="190" t="s">
        <v>1432</v>
      </c>
      <c r="I13" s="190" t="s">
        <v>1432</v>
      </c>
      <c r="J13" s="190" t="s">
        <v>1432</v>
      </c>
      <c r="K13" s="190" t="s">
        <v>1432</v>
      </c>
      <c r="L13" s="190" t="s">
        <v>1432</v>
      </c>
      <c r="M13" s="190" t="s">
        <v>1432</v>
      </c>
      <c r="N13" s="190" t="s">
        <v>1432</v>
      </c>
      <c r="O13" s="190" t="s">
        <v>1432</v>
      </c>
      <c r="P13" s="190" t="s">
        <v>1432</v>
      </c>
      <c r="Q13" s="190" t="s">
        <v>1432</v>
      </c>
      <c r="R13" s="190" t="s">
        <v>1432</v>
      </c>
      <c r="S13" s="190" t="s">
        <v>1432</v>
      </c>
      <c r="T13" s="190" t="s">
        <v>1432</v>
      </c>
      <c r="U13" s="190" t="s">
        <v>1432</v>
      </c>
      <c r="V13" s="190" t="s">
        <v>1432</v>
      </c>
      <c r="W13" s="190" t="s">
        <v>1432</v>
      </c>
      <c r="X13" s="190" t="s">
        <v>1432</v>
      </c>
      <c r="Y13" s="190" t="s">
        <v>1432</v>
      </c>
      <c r="Z13" s="190" t="s">
        <v>1432</v>
      </c>
      <c r="AA13" s="190" t="s">
        <v>1432</v>
      </c>
      <c r="AB13" s="190" t="s">
        <v>1432</v>
      </c>
      <c r="AC13" s="190" t="s">
        <v>1432</v>
      </c>
      <c r="AD13" s="190" t="s">
        <v>1432</v>
      </c>
      <c r="AE13" s="190" t="s">
        <v>1432</v>
      </c>
      <c r="AF13" s="190" t="s">
        <v>1432</v>
      </c>
      <c r="AG13" s="190" t="s">
        <v>1432</v>
      </c>
      <c r="AH13" s="190" t="s">
        <v>1432</v>
      </c>
      <c r="AI13" s="190" t="s">
        <v>1432</v>
      </c>
      <c r="AJ13" s="190" t="s">
        <v>1432</v>
      </c>
      <c r="AK13" s="190" t="s">
        <v>1432</v>
      </c>
      <c r="AL13" s="190" t="s">
        <v>1432</v>
      </c>
      <c r="AM13" s="190" t="s">
        <v>1432</v>
      </c>
    </row>
    <row r="14" spans="1:39" x14ac:dyDescent="0.25">
      <c r="A14" s="4" t="s">
        <v>76</v>
      </c>
      <c r="B14" s="30" t="s">
        <v>590</v>
      </c>
      <c r="C14" s="190" t="s">
        <v>87</v>
      </c>
      <c r="D14" s="190" t="s">
        <v>1432</v>
      </c>
      <c r="E14" s="190" t="s">
        <v>1432</v>
      </c>
      <c r="F14" s="190" t="s">
        <v>1432</v>
      </c>
      <c r="G14" s="190" t="s">
        <v>1432</v>
      </c>
      <c r="H14" s="190" t="s">
        <v>1432</v>
      </c>
      <c r="I14" s="190" t="s">
        <v>1432</v>
      </c>
      <c r="J14" s="190" t="s">
        <v>1432</v>
      </c>
      <c r="K14" s="190" t="s">
        <v>1432</v>
      </c>
      <c r="L14" s="190" t="s">
        <v>1432</v>
      </c>
      <c r="M14" s="190" t="s">
        <v>1432</v>
      </c>
      <c r="N14" s="190" t="s">
        <v>1432</v>
      </c>
      <c r="O14" s="190" t="s">
        <v>1432</v>
      </c>
      <c r="P14" s="190" t="s">
        <v>1432</v>
      </c>
      <c r="Q14" s="190" t="s">
        <v>1432</v>
      </c>
      <c r="R14" s="190" t="s">
        <v>1432</v>
      </c>
      <c r="S14" s="190" t="s">
        <v>1432</v>
      </c>
      <c r="T14" s="190" t="s">
        <v>1432</v>
      </c>
      <c r="U14" s="190" t="s">
        <v>1432</v>
      </c>
      <c r="V14" s="190" t="s">
        <v>1432</v>
      </c>
      <c r="W14" s="190" t="s">
        <v>1432</v>
      </c>
      <c r="X14" s="190" t="s">
        <v>1432</v>
      </c>
      <c r="Y14" s="190" t="s">
        <v>1432</v>
      </c>
      <c r="Z14" s="190" t="s">
        <v>1432</v>
      </c>
      <c r="AA14" s="190" t="s">
        <v>1432</v>
      </c>
      <c r="AB14" s="190" t="s">
        <v>1432</v>
      </c>
      <c r="AC14" s="190" t="s">
        <v>1432</v>
      </c>
      <c r="AD14" s="190" t="s">
        <v>1432</v>
      </c>
      <c r="AE14" s="190" t="s">
        <v>1432</v>
      </c>
      <c r="AF14" s="190" t="s">
        <v>1432</v>
      </c>
      <c r="AG14" s="190" t="s">
        <v>1432</v>
      </c>
      <c r="AH14" s="190" t="s">
        <v>1432</v>
      </c>
      <c r="AI14" s="190" t="s">
        <v>1432</v>
      </c>
      <c r="AJ14" s="190" t="s">
        <v>1432</v>
      </c>
      <c r="AK14" s="190" t="s">
        <v>1432</v>
      </c>
      <c r="AL14" s="190" t="s">
        <v>1432</v>
      </c>
      <c r="AM14" s="190" t="s">
        <v>1432</v>
      </c>
    </row>
    <row r="15" spans="1:39" x14ac:dyDescent="0.25">
      <c r="A15" s="4" t="s">
        <v>56</v>
      </c>
      <c r="B15" s="30" t="s">
        <v>590</v>
      </c>
      <c r="C15" s="190" t="s">
        <v>88</v>
      </c>
      <c r="D15" s="190" t="s">
        <v>1432</v>
      </c>
      <c r="E15" s="190" t="s">
        <v>1432</v>
      </c>
      <c r="F15" s="190" t="s">
        <v>1432</v>
      </c>
      <c r="G15" s="190" t="s">
        <v>1432</v>
      </c>
      <c r="H15" s="190" t="s">
        <v>1432</v>
      </c>
      <c r="I15" s="190" t="s">
        <v>1432</v>
      </c>
      <c r="J15" s="190" t="s">
        <v>1432</v>
      </c>
      <c r="K15" s="190" t="s">
        <v>1432</v>
      </c>
      <c r="L15" s="190" t="s">
        <v>1432</v>
      </c>
      <c r="M15" s="190" t="s">
        <v>1432</v>
      </c>
      <c r="N15" s="190" t="s">
        <v>1432</v>
      </c>
      <c r="O15" s="190" t="s">
        <v>1432</v>
      </c>
      <c r="P15" s="190" t="s">
        <v>1432</v>
      </c>
      <c r="Q15" s="190" t="s">
        <v>1432</v>
      </c>
      <c r="R15" s="190" t="s">
        <v>1432</v>
      </c>
      <c r="S15" s="190" t="s">
        <v>1432</v>
      </c>
      <c r="T15" s="190" t="s">
        <v>1432</v>
      </c>
      <c r="U15" s="190" t="s">
        <v>1432</v>
      </c>
      <c r="V15" s="190" t="s">
        <v>1432</v>
      </c>
      <c r="W15" s="190" t="s">
        <v>1432</v>
      </c>
      <c r="X15" s="190" t="s">
        <v>1432</v>
      </c>
      <c r="Y15" s="190" t="s">
        <v>1432</v>
      </c>
      <c r="Z15" s="190" t="s">
        <v>1432</v>
      </c>
      <c r="AA15" s="190" t="s">
        <v>1432</v>
      </c>
      <c r="AB15" s="190" t="s">
        <v>1432</v>
      </c>
      <c r="AC15" s="190" t="s">
        <v>1432</v>
      </c>
      <c r="AD15" s="190" t="s">
        <v>1432</v>
      </c>
      <c r="AE15" s="190" t="s">
        <v>1432</v>
      </c>
      <c r="AF15" s="190" t="s">
        <v>1432</v>
      </c>
      <c r="AG15" s="190" t="s">
        <v>1432</v>
      </c>
      <c r="AH15" s="190" t="s">
        <v>1432</v>
      </c>
      <c r="AI15" s="190" t="s">
        <v>1432</v>
      </c>
      <c r="AJ15" s="190" t="s">
        <v>1432</v>
      </c>
      <c r="AK15" s="190" t="s">
        <v>1432</v>
      </c>
      <c r="AL15" s="190" t="s">
        <v>1432</v>
      </c>
      <c r="AM15" s="190" t="s">
        <v>1432</v>
      </c>
    </row>
    <row r="16" spans="1:39" x14ac:dyDescent="0.25">
      <c r="A16" s="4" t="s">
        <v>56</v>
      </c>
      <c r="B16" s="30" t="s">
        <v>590</v>
      </c>
      <c r="C16" s="190" t="s">
        <v>89</v>
      </c>
      <c r="D16" s="190" t="s">
        <v>1432</v>
      </c>
      <c r="E16" s="190" t="s">
        <v>1432</v>
      </c>
      <c r="F16" s="190" t="s">
        <v>1432</v>
      </c>
      <c r="G16" s="190" t="s">
        <v>1432</v>
      </c>
      <c r="H16" s="190" t="s">
        <v>1432</v>
      </c>
      <c r="I16" s="190" t="s">
        <v>1432</v>
      </c>
      <c r="J16" s="190" t="s">
        <v>1432</v>
      </c>
      <c r="K16" s="190" t="s">
        <v>1432</v>
      </c>
      <c r="L16" s="190" t="s">
        <v>1432</v>
      </c>
      <c r="M16" s="190" t="s">
        <v>1432</v>
      </c>
      <c r="N16" s="190" t="s">
        <v>1432</v>
      </c>
      <c r="O16" s="190" t="s">
        <v>1432</v>
      </c>
      <c r="P16" s="190" t="s">
        <v>1432</v>
      </c>
      <c r="Q16" s="190" t="s">
        <v>1432</v>
      </c>
      <c r="R16" s="190" t="s">
        <v>1432</v>
      </c>
      <c r="S16" s="190" t="s">
        <v>1432</v>
      </c>
      <c r="T16" s="190" t="s">
        <v>1432</v>
      </c>
      <c r="U16" s="190" t="s">
        <v>1432</v>
      </c>
      <c r="V16" s="190" t="s">
        <v>1432</v>
      </c>
      <c r="W16" s="190" t="s">
        <v>1432</v>
      </c>
      <c r="X16" s="190" t="s">
        <v>1432</v>
      </c>
      <c r="Y16" s="190" t="s">
        <v>1432</v>
      </c>
      <c r="Z16" s="190" t="s">
        <v>1432</v>
      </c>
      <c r="AA16" s="190" t="s">
        <v>1432</v>
      </c>
      <c r="AB16" s="190" t="s">
        <v>1432</v>
      </c>
      <c r="AC16" s="190" t="s">
        <v>1432</v>
      </c>
      <c r="AD16" s="190" t="s">
        <v>1432</v>
      </c>
      <c r="AE16" s="190" t="s">
        <v>1432</v>
      </c>
      <c r="AF16" s="190" t="s">
        <v>1432</v>
      </c>
      <c r="AG16" s="190" t="s">
        <v>1432</v>
      </c>
      <c r="AH16" s="190" t="s">
        <v>1432</v>
      </c>
      <c r="AI16" s="190" t="s">
        <v>1432</v>
      </c>
      <c r="AJ16" s="190" t="s">
        <v>1432</v>
      </c>
      <c r="AK16" s="190" t="s">
        <v>1432</v>
      </c>
      <c r="AL16" s="190" t="s">
        <v>1432</v>
      </c>
      <c r="AM16" s="190" t="s">
        <v>1432</v>
      </c>
    </row>
    <row r="17" spans="1:39" x14ac:dyDescent="0.25">
      <c r="A17" s="4" t="s">
        <v>57</v>
      </c>
      <c r="B17" s="30" t="s">
        <v>590</v>
      </c>
      <c r="C17" s="190" t="s">
        <v>90</v>
      </c>
      <c r="D17" s="190" t="s">
        <v>1432</v>
      </c>
      <c r="E17" s="190" t="s">
        <v>1432</v>
      </c>
      <c r="F17" s="190" t="s">
        <v>1432</v>
      </c>
      <c r="G17" s="190" t="s">
        <v>1432</v>
      </c>
      <c r="H17" s="190" t="s">
        <v>1432</v>
      </c>
      <c r="I17" s="190" t="s">
        <v>1432</v>
      </c>
      <c r="J17" s="190" t="s">
        <v>1432</v>
      </c>
      <c r="K17" s="190" t="s">
        <v>1432</v>
      </c>
      <c r="L17" s="190" t="s">
        <v>1432</v>
      </c>
      <c r="M17" s="190" t="s">
        <v>1432</v>
      </c>
      <c r="N17" s="190" t="s">
        <v>1432</v>
      </c>
      <c r="O17" s="190" t="s">
        <v>1432</v>
      </c>
      <c r="P17" s="190" t="s">
        <v>1432</v>
      </c>
      <c r="Q17" s="190" t="s">
        <v>1432</v>
      </c>
      <c r="R17" s="190" t="s">
        <v>1432</v>
      </c>
      <c r="S17" s="190" t="s">
        <v>1432</v>
      </c>
      <c r="T17" s="190" t="s">
        <v>1432</v>
      </c>
      <c r="U17" s="190" t="s">
        <v>1432</v>
      </c>
      <c r="V17" s="190" t="s">
        <v>1432</v>
      </c>
      <c r="W17" s="190" t="s">
        <v>1432</v>
      </c>
      <c r="X17" s="190" t="s">
        <v>1432</v>
      </c>
      <c r="Y17" s="190" t="s">
        <v>1432</v>
      </c>
      <c r="Z17" s="190" t="s">
        <v>1432</v>
      </c>
      <c r="AA17" s="190" t="s">
        <v>1432</v>
      </c>
      <c r="AB17" s="190" t="s">
        <v>1432</v>
      </c>
      <c r="AC17" s="190" t="s">
        <v>1432</v>
      </c>
      <c r="AD17" s="190" t="s">
        <v>1432</v>
      </c>
      <c r="AE17" s="190" t="s">
        <v>1432</v>
      </c>
      <c r="AF17" s="190" t="s">
        <v>1432</v>
      </c>
      <c r="AG17" s="190" t="s">
        <v>1432</v>
      </c>
      <c r="AH17" s="190" t="s">
        <v>1432</v>
      </c>
      <c r="AI17" s="190" t="s">
        <v>1432</v>
      </c>
      <c r="AJ17" s="190" t="s">
        <v>1432</v>
      </c>
      <c r="AK17" s="190" t="s">
        <v>1432</v>
      </c>
      <c r="AL17" s="190" t="s">
        <v>1432</v>
      </c>
      <c r="AM17" s="190" t="s">
        <v>1432</v>
      </c>
    </row>
    <row r="18" spans="1:39" x14ac:dyDescent="0.25">
      <c r="A18" s="4" t="s">
        <v>57</v>
      </c>
      <c r="B18" s="30" t="s">
        <v>590</v>
      </c>
      <c r="C18" s="190" t="s">
        <v>91</v>
      </c>
      <c r="D18" s="190" t="s">
        <v>1432</v>
      </c>
      <c r="E18" s="190" t="s">
        <v>1432</v>
      </c>
      <c r="F18" s="190" t="s">
        <v>1432</v>
      </c>
      <c r="G18" s="190" t="s">
        <v>1432</v>
      </c>
      <c r="H18" s="190" t="s">
        <v>1432</v>
      </c>
      <c r="I18" s="190" t="s">
        <v>1432</v>
      </c>
      <c r="J18" s="190" t="s">
        <v>1432</v>
      </c>
      <c r="K18" s="190" t="s">
        <v>1432</v>
      </c>
      <c r="L18" s="190" t="s">
        <v>1432</v>
      </c>
      <c r="M18" s="190" t="s">
        <v>1432</v>
      </c>
      <c r="N18" s="190" t="s">
        <v>1432</v>
      </c>
      <c r="O18" s="190" t="s">
        <v>1432</v>
      </c>
      <c r="P18" s="190" t="s">
        <v>1432</v>
      </c>
      <c r="Q18" s="190" t="s">
        <v>1432</v>
      </c>
      <c r="R18" s="190" t="s">
        <v>1432</v>
      </c>
      <c r="S18" s="190" t="s">
        <v>1432</v>
      </c>
      <c r="T18" s="190" t="s">
        <v>1432</v>
      </c>
      <c r="U18" s="190" t="s">
        <v>1432</v>
      </c>
      <c r="V18" s="190" t="s">
        <v>1432</v>
      </c>
      <c r="W18" s="190" t="s">
        <v>1432</v>
      </c>
      <c r="X18" s="190" t="s">
        <v>1432</v>
      </c>
      <c r="Y18" s="190" t="s">
        <v>1432</v>
      </c>
      <c r="Z18" s="190" t="s">
        <v>1432</v>
      </c>
      <c r="AA18" s="190" t="s">
        <v>1432</v>
      </c>
      <c r="AB18" s="190" t="s">
        <v>1432</v>
      </c>
      <c r="AC18" s="190" t="s">
        <v>1432</v>
      </c>
      <c r="AD18" s="190" t="s">
        <v>1432</v>
      </c>
      <c r="AE18" s="190" t="s">
        <v>1432</v>
      </c>
      <c r="AF18" s="190" t="s">
        <v>1432</v>
      </c>
      <c r="AG18" s="190" t="s">
        <v>1432</v>
      </c>
      <c r="AH18" s="190" t="s">
        <v>1432</v>
      </c>
      <c r="AI18" s="190" t="s">
        <v>1432</v>
      </c>
      <c r="AJ18" s="190" t="s">
        <v>1432</v>
      </c>
      <c r="AK18" s="190" t="s">
        <v>1432</v>
      </c>
      <c r="AL18" s="190" t="s">
        <v>1432</v>
      </c>
      <c r="AM18" s="190" t="s">
        <v>1432</v>
      </c>
    </row>
    <row r="19" spans="1:39" x14ac:dyDescent="0.25">
      <c r="A19" s="4" t="s">
        <v>57</v>
      </c>
      <c r="B19" s="30" t="s">
        <v>590</v>
      </c>
      <c r="C19" s="190" t="s">
        <v>92</v>
      </c>
      <c r="D19" s="190" t="s">
        <v>1432</v>
      </c>
      <c r="E19" s="190" t="s">
        <v>1432</v>
      </c>
      <c r="F19" s="190" t="s">
        <v>1432</v>
      </c>
      <c r="G19" s="190" t="s">
        <v>1432</v>
      </c>
      <c r="H19" s="190" t="s">
        <v>1432</v>
      </c>
      <c r="I19" s="190" t="s">
        <v>1432</v>
      </c>
      <c r="J19" s="190" t="s">
        <v>1432</v>
      </c>
      <c r="K19" s="190" t="s">
        <v>1432</v>
      </c>
      <c r="L19" s="190" t="s">
        <v>1432</v>
      </c>
      <c r="M19" s="190" t="s">
        <v>1432</v>
      </c>
      <c r="N19" s="190" t="s">
        <v>1432</v>
      </c>
      <c r="O19" s="190" t="s">
        <v>1432</v>
      </c>
      <c r="P19" s="190" t="s">
        <v>1432</v>
      </c>
      <c r="Q19" s="190" t="s">
        <v>1432</v>
      </c>
      <c r="R19" s="190" t="s">
        <v>1432</v>
      </c>
      <c r="S19" s="190" t="s">
        <v>1432</v>
      </c>
      <c r="T19" s="190" t="s">
        <v>1432</v>
      </c>
      <c r="U19" s="190" t="s">
        <v>1432</v>
      </c>
      <c r="V19" s="190" t="s">
        <v>1432</v>
      </c>
      <c r="W19" s="190" t="s">
        <v>1432</v>
      </c>
      <c r="X19" s="190" t="s">
        <v>1432</v>
      </c>
      <c r="Y19" s="190" t="s">
        <v>1432</v>
      </c>
      <c r="Z19" s="190" t="s">
        <v>1432</v>
      </c>
      <c r="AA19" s="190" t="s">
        <v>1432</v>
      </c>
      <c r="AB19" s="190" t="s">
        <v>1432</v>
      </c>
      <c r="AC19" s="190" t="s">
        <v>1432</v>
      </c>
      <c r="AD19" s="190" t="s">
        <v>1432</v>
      </c>
      <c r="AE19" s="190" t="s">
        <v>1432</v>
      </c>
      <c r="AF19" s="190" t="s">
        <v>1432</v>
      </c>
      <c r="AG19" s="190" t="s">
        <v>1432</v>
      </c>
      <c r="AH19" s="190" t="s">
        <v>1432</v>
      </c>
      <c r="AI19" s="190" t="s">
        <v>1432</v>
      </c>
      <c r="AJ19" s="190" t="s">
        <v>1432</v>
      </c>
      <c r="AK19" s="190" t="s">
        <v>1432</v>
      </c>
      <c r="AL19" s="190" t="s">
        <v>1432</v>
      </c>
      <c r="AM19" s="190" t="s">
        <v>1432</v>
      </c>
    </row>
    <row r="20" spans="1:39" x14ac:dyDescent="0.25">
      <c r="A20" s="144" t="s">
        <v>58</v>
      </c>
      <c r="B20" s="30" t="s">
        <v>590</v>
      </c>
      <c r="C20" s="190" t="s">
        <v>93</v>
      </c>
      <c r="D20" s="190" t="s">
        <v>1432</v>
      </c>
      <c r="E20" s="190" t="s">
        <v>1432</v>
      </c>
      <c r="F20" s="190" t="s">
        <v>1432</v>
      </c>
      <c r="G20" s="190" t="s">
        <v>1432</v>
      </c>
      <c r="H20" s="190" t="s">
        <v>1432</v>
      </c>
      <c r="I20" s="190" t="s">
        <v>1432</v>
      </c>
      <c r="J20" s="190" t="s">
        <v>1432</v>
      </c>
      <c r="K20" s="190" t="s">
        <v>1432</v>
      </c>
      <c r="L20" s="190" t="s">
        <v>1432</v>
      </c>
      <c r="M20" s="190" t="s">
        <v>1432</v>
      </c>
      <c r="N20" s="190" t="s">
        <v>1432</v>
      </c>
      <c r="O20" s="190" t="s">
        <v>1432</v>
      </c>
      <c r="P20" s="190" t="s">
        <v>1432</v>
      </c>
      <c r="Q20" s="190" t="s">
        <v>1432</v>
      </c>
      <c r="R20" s="190" t="s">
        <v>1432</v>
      </c>
      <c r="S20" s="190" t="s">
        <v>1432</v>
      </c>
      <c r="T20" s="190" t="s">
        <v>1432</v>
      </c>
      <c r="U20" s="190" t="s">
        <v>1432</v>
      </c>
      <c r="V20" s="190" t="s">
        <v>1432</v>
      </c>
      <c r="W20" s="190" t="s">
        <v>1432</v>
      </c>
      <c r="X20" s="190" t="s">
        <v>1432</v>
      </c>
      <c r="Y20" s="190" t="s">
        <v>1432</v>
      </c>
      <c r="Z20" s="190" t="s">
        <v>1432</v>
      </c>
      <c r="AA20" s="190" t="s">
        <v>1432</v>
      </c>
      <c r="AB20" s="190" t="s">
        <v>1432</v>
      </c>
      <c r="AC20" s="190" t="s">
        <v>1432</v>
      </c>
      <c r="AD20" s="190" t="s">
        <v>1432</v>
      </c>
      <c r="AE20" s="190" t="s">
        <v>1432</v>
      </c>
      <c r="AF20" s="190" t="s">
        <v>1432</v>
      </c>
      <c r="AG20" s="190" t="s">
        <v>1432</v>
      </c>
      <c r="AH20" s="190" t="s">
        <v>1432</v>
      </c>
      <c r="AI20" s="190" t="s">
        <v>1432</v>
      </c>
      <c r="AJ20" s="190" t="s">
        <v>1432</v>
      </c>
      <c r="AK20" s="190" t="s">
        <v>1432</v>
      </c>
      <c r="AL20" s="190" t="s">
        <v>1432</v>
      </c>
      <c r="AM20" s="190" t="s">
        <v>1432</v>
      </c>
    </row>
    <row r="21" spans="1:39" x14ac:dyDescent="0.25">
      <c r="A21" s="4" t="s">
        <v>59</v>
      </c>
      <c r="B21" s="30" t="s">
        <v>590</v>
      </c>
      <c r="C21" s="190" t="s">
        <v>94</v>
      </c>
      <c r="D21" s="190" t="s">
        <v>1432</v>
      </c>
      <c r="E21" s="190" t="s">
        <v>1432</v>
      </c>
      <c r="F21" s="190" t="s">
        <v>1432</v>
      </c>
      <c r="G21" s="190" t="s">
        <v>1432</v>
      </c>
      <c r="H21" s="190" t="s">
        <v>1432</v>
      </c>
      <c r="I21" s="190" t="s">
        <v>1432</v>
      </c>
      <c r="J21" s="190" t="s">
        <v>1432</v>
      </c>
      <c r="K21" s="190" t="s">
        <v>1432</v>
      </c>
      <c r="L21" s="190" t="s">
        <v>1432</v>
      </c>
      <c r="M21" s="190" t="s">
        <v>1432</v>
      </c>
      <c r="N21" s="190" t="s">
        <v>1432</v>
      </c>
      <c r="O21" s="190" t="s">
        <v>1432</v>
      </c>
      <c r="P21" s="190" t="s">
        <v>1432</v>
      </c>
      <c r="Q21" s="190" t="s">
        <v>1432</v>
      </c>
      <c r="R21" s="190" t="s">
        <v>1432</v>
      </c>
      <c r="S21" s="190" t="s">
        <v>1432</v>
      </c>
      <c r="T21" s="190" t="s">
        <v>1432</v>
      </c>
      <c r="U21" s="190" t="s">
        <v>1432</v>
      </c>
      <c r="V21" s="190" t="s">
        <v>1432</v>
      </c>
      <c r="W21" s="190" t="s">
        <v>1432</v>
      </c>
      <c r="X21" s="190" t="s">
        <v>1432</v>
      </c>
      <c r="Y21" s="190" t="s">
        <v>1432</v>
      </c>
      <c r="Z21" s="190" t="s">
        <v>1432</v>
      </c>
      <c r="AA21" s="190" t="s">
        <v>1432</v>
      </c>
      <c r="AB21" s="190" t="s">
        <v>1432</v>
      </c>
      <c r="AC21" s="190" t="s">
        <v>1432</v>
      </c>
      <c r="AD21" s="190" t="s">
        <v>1432</v>
      </c>
      <c r="AE21" s="190" t="s">
        <v>1432</v>
      </c>
      <c r="AF21" s="190" t="s">
        <v>1432</v>
      </c>
      <c r="AG21" s="190" t="s">
        <v>1432</v>
      </c>
      <c r="AH21" s="190" t="s">
        <v>1432</v>
      </c>
      <c r="AI21" s="190" t="s">
        <v>1432</v>
      </c>
      <c r="AJ21" s="190" t="s">
        <v>1432</v>
      </c>
      <c r="AK21" s="190" t="s">
        <v>1432</v>
      </c>
      <c r="AL21" s="190" t="s">
        <v>1432</v>
      </c>
      <c r="AM21" s="190" t="s">
        <v>1432</v>
      </c>
    </row>
    <row r="22" spans="1:39" x14ac:dyDescent="0.25">
      <c r="A22" s="4" t="s">
        <v>59</v>
      </c>
      <c r="B22" s="30" t="s">
        <v>590</v>
      </c>
      <c r="C22" s="190" t="s">
        <v>95</v>
      </c>
      <c r="D22" s="190" t="s">
        <v>1432</v>
      </c>
      <c r="E22" s="190" t="s">
        <v>1432</v>
      </c>
      <c r="F22" s="190" t="s">
        <v>1432</v>
      </c>
      <c r="G22" s="190" t="s">
        <v>1432</v>
      </c>
      <c r="H22" s="190" t="s">
        <v>1432</v>
      </c>
      <c r="I22" s="190" t="s">
        <v>1432</v>
      </c>
      <c r="J22" s="190" t="s">
        <v>1432</v>
      </c>
      <c r="K22" s="190" t="s">
        <v>1432</v>
      </c>
      <c r="L22" s="190" t="s">
        <v>1432</v>
      </c>
      <c r="M22" s="190" t="s">
        <v>1432</v>
      </c>
      <c r="N22" s="190" t="s">
        <v>1432</v>
      </c>
      <c r="O22" s="190" t="s">
        <v>1432</v>
      </c>
      <c r="P22" s="190" t="s">
        <v>1432</v>
      </c>
      <c r="Q22" s="190" t="s">
        <v>1432</v>
      </c>
      <c r="R22" s="190" t="s">
        <v>1432</v>
      </c>
      <c r="S22" s="190" t="s">
        <v>1432</v>
      </c>
      <c r="T22" s="190" t="s">
        <v>1432</v>
      </c>
      <c r="U22" s="190" t="s">
        <v>1432</v>
      </c>
      <c r="V22" s="190" t="s">
        <v>1432</v>
      </c>
      <c r="W22" s="190" t="s">
        <v>1432</v>
      </c>
      <c r="X22" s="190" t="s">
        <v>1432</v>
      </c>
      <c r="Y22" s="190" t="s">
        <v>1432</v>
      </c>
      <c r="Z22" s="190" t="s">
        <v>1432</v>
      </c>
      <c r="AA22" s="190" t="s">
        <v>1432</v>
      </c>
      <c r="AB22" s="190" t="s">
        <v>1432</v>
      </c>
      <c r="AC22" s="190" t="s">
        <v>1432</v>
      </c>
      <c r="AD22" s="190" t="s">
        <v>1432</v>
      </c>
      <c r="AE22" s="190" t="s">
        <v>1432</v>
      </c>
      <c r="AF22" s="190" t="s">
        <v>1432</v>
      </c>
      <c r="AG22" s="190" t="s">
        <v>1432</v>
      </c>
      <c r="AH22" s="190" t="s">
        <v>1432</v>
      </c>
      <c r="AI22" s="190" t="s">
        <v>1432</v>
      </c>
      <c r="AJ22" s="190" t="s">
        <v>1432</v>
      </c>
      <c r="AK22" s="190" t="s">
        <v>1432</v>
      </c>
      <c r="AL22" s="190" t="s">
        <v>1432</v>
      </c>
      <c r="AM22" s="190" t="s">
        <v>1432</v>
      </c>
    </row>
    <row r="23" spans="1:39" x14ac:dyDescent="0.25">
      <c r="A23" s="4" t="s">
        <v>59</v>
      </c>
      <c r="B23" s="30" t="s">
        <v>590</v>
      </c>
      <c r="C23" s="190" t="s">
        <v>96</v>
      </c>
      <c r="D23" s="190" t="s">
        <v>1432</v>
      </c>
      <c r="E23" s="190" t="s">
        <v>1432</v>
      </c>
      <c r="F23" s="190" t="s">
        <v>1432</v>
      </c>
      <c r="G23" s="190" t="s">
        <v>1432</v>
      </c>
      <c r="H23" s="190" t="s">
        <v>1432</v>
      </c>
      <c r="I23" s="190" t="s">
        <v>1432</v>
      </c>
      <c r="J23" s="190" t="s">
        <v>1432</v>
      </c>
      <c r="K23" s="190" t="s">
        <v>1432</v>
      </c>
      <c r="L23" s="190" t="s">
        <v>1432</v>
      </c>
      <c r="M23" s="190" t="s">
        <v>1432</v>
      </c>
      <c r="N23" s="190" t="s">
        <v>1432</v>
      </c>
      <c r="O23" s="190" t="s">
        <v>1432</v>
      </c>
      <c r="P23" s="190" t="s">
        <v>1432</v>
      </c>
      <c r="Q23" s="190" t="s">
        <v>1432</v>
      </c>
      <c r="R23" s="190" t="s">
        <v>1432</v>
      </c>
      <c r="S23" s="190" t="s">
        <v>1432</v>
      </c>
      <c r="T23" s="190" t="s">
        <v>1432</v>
      </c>
      <c r="U23" s="190" t="s">
        <v>1432</v>
      </c>
      <c r="V23" s="190" t="s">
        <v>1432</v>
      </c>
      <c r="W23" s="190" t="s">
        <v>1432</v>
      </c>
      <c r="X23" s="190" t="s">
        <v>1432</v>
      </c>
      <c r="Y23" s="190" t="s">
        <v>1432</v>
      </c>
      <c r="Z23" s="190" t="s">
        <v>1432</v>
      </c>
      <c r="AA23" s="190" t="s">
        <v>1432</v>
      </c>
      <c r="AB23" s="190" t="s">
        <v>1432</v>
      </c>
      <c r="AC23" s="190" t="s">
        <v>1432</v>
      </c>
      <c r="AD23" s="190" t="s">
        <v>1432</v>
      </c>
      <c r="AE23" s="190" t="s">
        <v>1432</v>
      </c>
      <c r="AF23" s="190" t="s">
        <v>1432</v>
      </c>
      <c r="AG23" s="190" t="s">
        <v>1432</v>
      </c>
      <c r="AH23" s="190" t="s">
        <v>1432</v>
      </c>
      <c r="AI23" s="190" t="s">
        <v>1432</v>
      </c>
      <c r="AJ23" s="190" t="s">
        <v>1432</v>
      </c>
      <c r="AK23" s="190" t="s">
        <v>1432</v>
      </c>
      <c r="AL23" s="190" t="s">
        <v>1432</v>
      </c>
      <c r="AM23" s="190" t="s">
        <v>1432</v>
      </c>
    </row>
    <row r="24" spans="1:39" x14ac:dyDescent="0.25">
      <c r="A24" s="4" t="s">
        <v>61</v>
      </c>
      <c r="B24" s="30" t="s">
        <v>590</v>
      </c>
      <c r="C24" s="190" t="s">
        <v>97</v>
      </c>
      <c r="D24" s="190" t="s">
        <v>1432</v>
      </c>
      <c r="E24" s="190" t="s">
        <v>1432</v>
      </c>
      <c r="F24" s="190" t="s">
        <v>1432</v>
      </c>
      <c r="G24" s="190" t="s">
        <v>1432</v>
      </c>
      <c r="H24" s="190" t="s">
        <v>1432</v>
      </c>
      <c r="I24" s="190" t="s">
        <v>1432</v>
      </c>
      <c r="J24" s="190" t="s">
        <v>1432</v>
      </c>
      <c r="K24" s="190" t="s">
        <v>1432</v>
      </c>
      <c r="L24" s="190" t="s">
        <v>1432</v>
      </c>
      <c r="M24" s="190" t="s">
        <v>1432</v>
      </c>
      <c r="N24" s="190" t="s">
        <v>1432</v>
      </c>
      <c r="O24" s="190" t="s">
        <v>1432</v>
      </c>
      <c r="P24" s="190" t="s">
        <v>1432</v>
      </c>
      <c r="Q24" s="190" t="s">
        <v>1432</v>
      </c>
      <c r="R24" s="190" t="s">
        <v>1432</v>
      </c>
      <c r="S24" s="190" t="s">
        <v>1432</v>
      </c>
      <c r="T24" s="190" t="s">
        <v>1432</v>
      </c>
      <c r="U24" s="190" t="s">
        <v>1432</v>
      </c>
      <c r="V24" s="190" t="s">
        <v>1432</v>
      </c>
      <c r="W24" s="190" t="s">
        <v>1432</v>
      </c>
      <c r="X24" s="190" t="s">
        <v>1432</v>
      </c>
      <c r="Y24" s="190" t="s">
        <v>1432</v>
      </c>
      <c r="Z24" s="190" t="s">
        <v>1432</v>
      </c>
      <c r="AA24" s="190" t="s">
        <v>1432</v>
      </c>
      <c r="AB24" s="190" t="s">
        <v>1432</v>
      </c>
      <c r="AC24" s="190" t="s">
        <v>1432</v>
      </c>
      <c r="AD24" s="190" t="s">
        <v>1432</v>
      </c>
      <c r="AE24" s="190" t="s">
        <v>1432</v>
      </c>
      <c r="AF24" s="190" t="s">
        <v>1432</v>
      </c>
      <c r="AG24" s="190" t="s">
        <v>1432</v>
      </c>
      <c r="AH24" s="190" t="s">
        <v>1432</v>
      </c>
      <c r="AI24" s="190" t="s">
        <v>1432</v>
      </c>
      <c r="AJ24" s="190" t="s">
        <v>1432</v>
      </c>
      <c r="AK24" s="190" t="s">
        <v>1432</v>
      </c>
      <c r="AL24" s="190" t="s">
        <v>1432</v>
      </c>
      <c r="AM24" s="190" t="s">
        <v>1432</v>
      </c>
    </row>
    <row r="25" spans="1:39" x14ac:dyDescent="0.25">
      <c r="A25" s="4" t="s">
        <v>62</v>
      </c>
      <c r="B25" s="30" t="s">
        <v>590</v>
      </c>
      <c r="C25" s="190" t="s">
        <v>98</v>
      </c>
      <c r="D25" s="190" t="s">
        <v>1432</v>
      </c>
      <c r="E25" s="190" t="s">
        <v>1432</v>
      </c>
      <c r="F25" s="190" t="s">
        <v>1432</v>
      </c>
      <c r="G25" s="190" t="s">
        <v>1432</v>
      </c>
      <c r="H25" s="190" t="s">
        <v>1432</v>
      </c>
      <c r="I25" s="190" t="s">
        <v>1432</v>
      </c>
      <c r="J25" s="190" t="s">
        <v>1432</v>
      </c>
      <c r="K25" s="190" t="s">
        <v>1432</v>
      </c>
      <c r="L25" s="190" t="s">
        <v>1432</v>
      </c>
      <c r="M25" s="190" t="s">
        <v>1432</v>
      </c>
      <c r="N25" s="190" t="s">
        <v>1432</v>
      </c>
      <c r="O25" s="190" t="s">
        <v>1432</v>
      </c>
      <c r="P25" s="190" t="s">
        <v>1432</v>
      </c>
      <c r="Q25" s="190" t="s">
        <v>1432</v>
      </c>
      <c r="R25" s="190" t="s">
        <v>1432</v>
      </c>
      <c r="S25" s="190" t="s">
        <v>1432</v>
      </c>
      <c r="T25" s="190" t="s">
        <v>1432</v>
      </c>
      <c r="U25" s="190" t="s">
        <v>1432</v>
      </c>
      <c r="V25" s="190" t="s">
        <v>1432</v>
      </c>
      <c r="W25" s="190" t="s">
        <v>1432</v>
      </c>
      <c r="X25" s="190" t="s">
        <v>1432</v>
      </c>
      <c r="Y25" s="190" t="s">
        <v>1432</v>
      </c>
      <c r="Z25" s="190" t="s">
        <v>1432</v>
      </c>
      <c r="AA25" s="190" t="s">
        <v>1432</v>
      </c>
      <c r="AB25" s="190" t="s">
        <v>1432</v>
      </c>
      <c r="AC25" s="190" t="s">
        <v>1432</v>
      </c>
      <c r="AD25" s="190" t="s">
        <v>1432</v>
      </c>
      <c r="AE25" s="190" t="s">
        <v>1432</v>
      </c>
      <c r="AF25" s="190" t="s">
        <v>1432</v>
      </c>
      <c r="AG25" s="190" t="s">
        <v>1432</v>
      </c>
      <c r="AH25" s="190" t="s">
        <v>1432</v>
      </c>
      <c r="AI25" s="190" t="s">
        <v>1432</v>
      </c>
      <c r="AJ25" s="190" t="s">
        <v>1432</v>
      </c>
      <c r="AK25" s="190" t="s">
        <v>1432</v>
      </c>
      <c r="AL25" s="190" t="s">
        <v>1432</v>
      </c>
      <c r="AM25" s="190" t="s">
        <v>1432</v>
      </c>
    </row>
    <row r="26" spans="1:39" x14ac:dyDescent="0.25">
      <c r="A26" s="4" t="s">
        <v>64</v>
      </c>
      <c r="B26" s="30" t="s">
        <v>590</v>
      </c>
      <c r="C26" s="190" t="s">
        <v>99</v>
      </c>
      <c r="D26" s="190" t="s">
        <v>1432</v>
      </c>
      <c r="E26" s="190" t="s">
        <v>1432</v>
      </c>
      <c r="F26" s="190" t="s">
        <v>1432</v>
      </c>
      <c r="G26" s="190" t="s">
        <v>1432</v>
      </c>
      <c r="H26" s="190" t="s">
        <v>1432</v>
      </c>
      <c r="I26" s="190" t="s">
        <v>1432</v>
      </c>
      <c r="J26" s="190" t="s">
        <v>1432</v>
      </c>
      <c r="K26" s="190" t="s">
        <v>1432</v>
      </c>
      <c r="L26" s="190" t="s">
        <v>1432</v>
      </c>
      <c r="M26" s="190" t="s">
        <v>1432</v>
      </c>
      <c r="N26" s="190" t="s">
        <v>1432</v>
      </c>
      <c r="O26" s="190" t="s">
        <v>1432</v>
      </c>
      <c r="P26" s="190" t="s">
        <v>1432</v>
      </c>
      <c r="Q26" s="190" t="s">
        <v>1432</v>
      </c>
      <c r="R26" s="190" t="s">
        <v>1432</v>
      </c>
      <c r="S26" s="190" t="s">
        <v>1432</v>
      </c>
      <c r="T26" s="190" t="s">
        <v>1432</v>
      </c>
      <c r="U26" s="190" t="s">
        <v>1432</v>
      </c>
      <c r="V26" s="190" t="s">
        <v>1432</v>
      </c>
      <c r="W26" s="190" t="s">
        <v>1432</v>
      </c>
      <c r="X26" s="190" t="s">
        <v>1432</v>
      </c>
      <c r="Y26" s="190" t="s">
        <v>1432</v>
      </c>
      <c r="Z26" s="190" t="s">
        <v>1432</v>
      </c>
      <c r="AA26" s="190" t="s">
        <v>1432</v>
      </c>
      <c r="AB26" s="190" t="s">
        <v>1432</v>
      </c>
      <c r="AC26" s="190" t="s">
        <v>1432</v>
      </c>
      <c r="AD26" s="190" t="s">
        <v>1432</v>
      </c>
      <c r="AE26" s="190" t="s">
        <v>1432</v>
      </c>
      <c r="AF26" s="190" t="s">
        <v>1432</v>
      </c>
      <c r="AG26" s="190" t="s">
        <v>1432</v>
      </c>
      <c r="AH26" s="190" t="s">
        <v>1432</v>
      </c>
      <c r="AI26" s="190" t="s">
        <v>1432</v>
      </c>
      <c r="AJ26" s="190" t="s">
        <v>1432</v>
      </c>
      <c r="AK26" s="190" t="s">
        <v>1432</v>
      </c>
      <c r="AL26" s="190" t="s">
        <v>1432</v>
      </c>
      <c r="AM26" s="190" t="s">
        <v>1432</v>
      </c>
    </row>
    <row r="27" spans="1:39" x14ac:dyDescent="0.25">
      <c r="A27" s="4" t="s">
        <v>63</v>
      </c>
      <c r="B27" s="30" t="s">
        <v>590</v>
      </c>
      <c r="C27" s="190" t="s">
        <v>100</v>
      </c>
      <c r="D27" s="190" t="s">
        <v>1432</v>
      </c>
      <c r="E27" s="190" t="s">
        <v>1432</v>
      </c>
      <c r="F27" s="190" t="s">
        <v>1432</v>
      </c>
      <c r="G27" s="190" t="s">
        <v>1432</v>
      </c>
      <c r="H27" s="190" t="s">
        <v>1432</v>
      </c>
      <c r="I27" s="190" t="s">
        <v>1432</v>
      </c>
      <c r="J27" s="190" t="s">
        <v>1432</v>
      </c>
      <c r="K27" s="190" t="s">
        <v>1432</v>
      </c>
      <c r="L27" s="190" t="s">
        <v>1432</v>
      </c>
      <c r="M27" s="190" t="s">
        <v>1432</v>
      </c>
      <c r="N27" s="190" t="s">
        <v>1432</v>
      </c>
      <c r="O27" s="190" t="s">
        <v>1432</v>
      </c>
      <c r="P27" s="190" t="s">
        <v>1432</v>
      </c>
      <c r="Q27" s="190" t="s">
        <v>1432</v>
      </c>
      <c r="R27" s="190" t="s">
        <v>1432</v>
      </c>
      <c r="S27" s="190" t="s">
        <v>1432</v>
      </c>
      <c r="T27" s="190" t="s">
        <v>1432</v>
      </c>
      <c r="U27" s="190" t="s">
        <v>1432</v>
      </c>
      <c r="V27" s="190" t="s">
        <v>1432</v>
      </c>
      <c r="W27" s="190" t="s">
        <v>1432</v>
      </c>
      <c r="X27" s="190" t="s">
        <v>1432</v>
      </c>
      <c r="Y27" s="190" t="s">
        <v>1432</v>
      </c>
      <c r="Z27" s="190" t="s">
        <v>1432</v>
      </c>
      <c r="AA27" s="190" t="s">
        <v>1432</v>
      </c>
      <c r="AB27" s="190" t="s">
        <v>1432</v>
      </c>
      <c r="AC27" s="190" t="s">
        <v>1432</v>
      </c>
      <c r="AD27" s="190" t="s">
        <v>1432</v>
      </c>
      <c r="AE27" s="190" t="s">
        <v>1432</v>
      </c>
      <c r="AF27" s="190" t="s">
        <v>1432</v>
      </c>
      <c r="AG27" s="190" t="s">
        <v>1432</v>
      </c>
      <c r="AH27" s="190" t="s">
        <v>1432</v>
      </c>
      <c r="AI27" s="190" t="s">
        <v>1432</v>
      </c>
      <c r="AJ27" s="190" t="s">
        <v>1432</v>
      </c>
      <c r="AK27" s="190" t="s">
        <v>1432</v>
      </c>
      <c r="AL27" s="190" t="s">
        <v>1432</v>
      </c>
      <c r="AM27" s="190" t="s">
        <v>1432</v>
      </c>
    </row>
    <row r="28" spans="1:39" x14ac:dyDescent="0.25">
      <c r="A28" s="4" t="s">
        <v>64</v>
      </c>
      <c r="B28" s="30" t="s">
        <v>590</v>
      </c>
      <c r="C28" s="190" t="s">
        <v>101</v>
      </c>
      <c r="D28" s="190" t="s">
        <v>1432</v>
      </c>
      <c r="E28" s="190" t="s">
        <v>1432</v>
      </c>
      <c r="F28" s="190" t="s">
        <v>1432</v>
      </c>
      <c r="G28" s="190" t="s">
        <v>1432</v>
      </c>
      <c r="H28" s="190" t="s">
        <v>1432</v>
      </c>
      <c r="I28" s="190" t="s">
        <v>1432</v>
      </c>
      <c r="J28" s="190" t="s">
        <v>1432</v>
      </c>
      <c r="K28" s="190" t="s">
        <v>1432</v>
      </c>
      <c r="L28" s="190" t="s">
        <v>1432</v>
      </c>
      <c r="M28" s="190" t="s">
        <v>1432</v>
      </c>
      <c r="N28" s="190" t="s">
        <v>1432</v>
      </c>
      <c r="O28" s="190" t="s">
        <v>1432</v>
      </c>
      <c r="P28" s="190" t="s">
        <v>1432</v>
      </c>
      <c r="Q28" s="190" t="s">
        <v>1432</v>
      </c>
      <c r="R28" s="190" t="s">
        <v>1432</v>
      </c>
      <c r="S28" s="190" t="s">
        <v>1432</v>
      </c>
      <c r="T28" s="190" t="s">
        <v>1432</v>
      </c>
      <c r="U28" s="190" t="s">
        <v>1432</v>
      </c>
      <c r="V28" s="190" t="s">
        <v>1432</v>
      </c>
      <c r="W28" s="190" t="s">
        <v>1432</v>
      </c>
      <c r="X28" s="190" t="s">
        <v>1432</v>
      </c>
      <c r="Y28" s="190" t="s">
        <v>1432</v>
      </c>
      <c r="Z28" s="190" t="s">
        <v>1432</v>
      </c>
      <c r="AA28" s="190" t="s">
        <v>1432</v>
      </c>
      <c r="AB28" s="190" t="s">
        <v>1432</v>
      </c>
      <c r="AC28" s="190" t="s">
        <v>1432</v>
      </c>
      <c r="AD28" s="190" t="s">
        <v>1432</v>
      </c>
      <c r="AE28" s="190" t="s">
        <v>1432</v>
      </c>
      <c r="AF28" s="190" t="s">
        <v>1432</v>
      </c>
      <c r="AG28" s="190" t="s">
        <v>1432</v>
      </c>
      <c r="AH28" s="190" t="s">
        <v>1432</v>
      </c>
      <c r="AI28" s="190" t="s">
        <v>1432</v>
      </c>
      <c r="AJ28" s="190" t="s">
        <v>1432</v>
      </c>
      <c r="AK28" s="190" t="s">
        <v>1432</v>
      </c>
      <c r="AL28" s="190" t="s">
        <v>1432</v>
      </c>
      <c r="AM28" s="190" t="s">
        <v>1432</v>
      </c>
    </row>
    <row r="29" spans="1:39" x14ac:dyDescent="0.25">
      <c r="A29" s="4" t="s">
        <v>66</v>
      </c>
      <c r="B29" s="30" t="s">
        <v>590</v>
      </c>
      <c r="C29" s="190" t="s">
        <v>102</v>
      </c>
      <c r="D29" s="190" t="s">
        <v>1432</v>
      </c>
      <c r="E29" s="190" t="s">
        <v>1432</v>
      </c>
      <c r="F29" s="190" t="s">
        <v>1432</v>
      </c>
      <c r="G29" s="190" t="s">
        <v>1432</v>
      </c>
      <c r="H29" s="190" t="s">
        <v>1432</v>
      </c>
      <c r="I29" s="190" t="s">
        <v>1432</v>
      </c>
      <c r="J29" s="190" t="s">
        <v>1432</v>
      </c>
      <c r="K29" s="190" t="s">
        <v>1432</v>
      </c>
      <c r="L29" s="190" t="s">
        <v>1432</v>
      </c>
      <c r="M29" s="190" t="s">
        <v>1432</v>
      </c>
      <c r="N29" s="190" t="s">
        <v>1432</v>
      </c>
      <c r="O29" s="190" t="s">
        <v>1432</v>
      </c>
      <c r="P29" s="190" t="s">
        <v>1432</v>
      </c>
      <c r="Q29" s="190" t="s">
        <v>1432</v>
      </c>
      <c r="R29" s="190" t="s">
        <v>1432</v>
      </c>
      <c r="S29" s="190" t="s">
        <v>1432</v>
      </c>
      <c r="T29" s="190" t="s">
        <v>1432</v>
      </c>
      <c r="U29" s="190" t="s">
        <v>1432</v>
      </c>
      <c r="V29" s="190" t="s">
        <v>1432</v>
      </c>
      <c r="W29" s="190" t="s">
        <v>1432</v>
      </c>
      <c r="X29" s="190" t="s">
        <v>1432</v>
      </c>
      <c r="Y29" s="190" t="s">
        <v>1432</v>
      </c>
      <c r="Z29" s="190" t="s">
        <v>1432</v>
      </c>
      <c r="AA29" s="190" t="s">
        <v>1432</v>
      </c>
      <c r="AB29" s="190" t="s">
        <v>1432</v>
      </c>
      <c r="AC29" s="190" t="s">
        <v>1432</v>
      </c>
      <c r="AD29" s="190" t="s">
        <v>1432</v>
      </c>
      <c r="AE29" s="190" t="s">
        <v>1432</v>
      </c>
      <c r="AF29" s="190" t="s">
        <v>1432</v>
      </c>
      <c r="AG29" s="190" t="s">
        <v>1432</v>
      </c>
      <c r="AH29" s="190" t="s">
        <v>1432</v>
      </c>
      <c r="AI29" s="190" t="s">
        <v>1432</v>
      </c>
      <c r="AJ29" s="190" t="s">
        <v>1432</v>
      </c>
      <c r="AK29" s="190" t="s">
        <v>1432</v>
      </c>
      <c r="AL29" s="190" t="s">
        <v>1432</v>
      </c>
      <c r="AM29" s="190" t="s">
        <v>1432</v>
      </c>
    </row>
    <row r="30" spans="1:39" x14ac:dyDescent="0.25">
      <c r="A30" s="4" t="s">
        <v>66</v>
      </c>
      <c r="B30" s="30" t="s">
        <v>590</v>
      </c>
      <c r="C30" s="190" t="s">
        <v>103</v>
      </c>
      <c r="D30" s="190" t="s">
        <v>1432</v>
      </c>
      <c r="E30" s="190" t="s">
        <v>1432</v>
      </c>
      <c r="F30" s="190" t="s">
        <v>1432</v>
      </c>
      <c r="G30" s="190" t="s">
        <v>1432</v>
      </c>
      <c r="H30" s="190" t="s">
        <v>1432</v>
      </c>
      <c r="I30" s="190" t="s">
        <v>1432</v>
      </c>
      <c r="J30" s="190" t="s">
        <v>1432</v>
      </c>
      <c r="K30" s="190" t="s">
        <v>1432</v>
      </c>
      <c r="L30" s="190" t="s">
        <v>1432</v>
      </c>
      <c r="M30" s="190" t="s">
        <v>1432</v>
      </c>
      <c r="N30" s="190" t="s">
        <v>1432</v>
      </c>
      <c r="O30" s="190" t="s">
        <v>1432</v>
      </c>
      <c r="P30" s="190" t="s">
        <v>1432</v>
      </c>
      <c r="Q30" s="190" t="s">
        <v>1432</v>
      </c>
      <c r="R30" s="190" t="s">
        <v>1432</v>
      </c>
      <c r="S30" s="190" t="s">
        <v>1432</v>
      </c>
      <c r="T30" s="190" t="s">
        <v>1432</v>
      </c>
      <c r="U30" s="190" t="s">
        <v>1432</v>
      </c>
      <c r="V30" s="190" t="s">
        <v>1432</v>
      </c>
      <c r="W30" s="190" t="s">
        <v>1432</v>
      </c>
      <c r="X30" s="190" t="s">
        <v>1432</v>
      </c>
      <c r="Y30" s="190" t="s">
        <v>1432</v>
      </c>
      <c r="Z30" s="190" t="s">
        <v>1432</v>
      </c>
      <c r="AA30" s="190" t="s">
        <v>1432</v>
      </c>
      <c r="AB30" s="190" t="s">
        <v>1432</v>
      </c>
      <c r="AC30" s="190" t="s">
        <v>1432</v>
      </c>
      <c r="AD30" s="190" t="s">
        <v>1432</v>
      </c>
      <c r="AE30" s="190" t="s">
        <v>1432</v>
      </c>
      <c r="AF30" s="190" t="s">
        <v>1432</v>
      </c>
      <c r="AG30" s="190" t="s">
        <v>1432</v>
      </c>
      <c r="AH30" s="190" t="s">
        <v>1432</v>
      </c>
      <c r="AI30" s="190" t="s">
        <v>1432</v>
      </c>
      <c r="AJ30" s="190" t="s">
        <v>1432</v>
      </c>
      <c r="AK30" s="190" t="s">
        <v>1432</v>
      </c>
      <c r="AL30" s="190" t="s">
        <v>1432</v>
      </c>
      <c r="AM30" s="190" t="s">
        <v>1432</v>
      </c>
    </row>
    <row r="31" spans="1:39" x14ac:dyDescent="0.25">
      <c r="A31" s="4" t="s">
        <v>70</v>
      </c>
      <c r="B31" s="30" t="s">
        <v>590</v>
      </c>
      <c r="C31" s="190" t="s">
        <v>104</v>
      </c>
      <c r="D31" s="190" t="s">
        <v>1432</v>
      </c>
      <c r="E31" s="190" t="s">
        <v>1432</v>
      </c>
      <c r="F31" s="190" t="s">
        <v>1432</v>
      </c>
      <c r="G31" s="190" t="s">
        <v>1432</v>
      </c>
      <c r="H31" s="190" t="s">
        <v>1432</v>
      </c>
      <c r="I31" s="190" t="s">
        <v>1432</v>
      </c>
      <c r="J31" s="190" t="s">
        <v>1432</v>
      </c>
      <c r="K31" s="190" t="s">
        <v>1432</v>
      </c>
      <c r="L31" s="190" t="s">
        <v>1432</v>
      </c>
      <c r="M31" s="190" t="s">
        <v>1432</v>
      </c>
      <c r="N31" s="190" t="s">
        <v>1432</v>
      </c>
      <c r="O31" s="190" t="s">
        <v>1432</v>
      </c>
      <c r="P31" s="190" t="s">
        <v>1432</v>
      </c>
      <c r="Q31" s="190" t="s">
        <v>1432</v>
      </c>
      <c r="R31" s="190" t="s">
        <v>1432</v>
      </c>
      <c r="S31" s="190" t="s">
        <v>1432</v>
      </c>
      <c r="T31" s="190" t="s">
        <v>1432</v>
      </c>
      <c r="U31" s="190" t="s">
        <v>1432</v>
      </c>
      <c r="V31" s="190" t="s">
        <v>1432</v>
      </c>
      <c r="W31" s="190" t="s">
        <v>1432</v>
      </c>
      <c r="X31" s="190" t="s">
        <v>1432</v>
      </c>
      <c r="Y31" s="190" t="s">
        <v>1432</v>
      </c>
      <c r="Z31" s="190" t="s">
        <v>1432</v>
      </c>
      <c r="AA31" s="190" t="s">
        <v>1432</v>
      </c>
      <c r="AB31" s="190" t="s">
        <v>1432</v>
      </c>
      <c r="AC31" s="190" t="s">
        <v>1432</v>
      </c>
      <c r="AD31" s="190" t="s">
        <v>1432</v>
      </c>
      <c r="AE31" s="190" t="s">
        <v>1432</v>
      </c>
      <c r="AF31" s="190" t="s">
        <v>1432</v>
      </c>
      <c r="AG31" s="190" t="s">
        <v>1432</v>
      </c>
      <c r="AH31" s="190" t="s">
        <v>1432</v>
      </c>
      <c r="AI31" s="190" t="s">
        <v>1432</v>
      </c>
      <c r="AJ31" s="190" t="s">
        <v>1432</v>
      </c>
      <c r="AK31" s="190" t="s">
        <v>1432</v>
      </c>
      <c r="AL31" s="190" t="s">
        <v>1432</v>
      </c>
      <c r="AM31" s="190" t="s">
        <v>1432</v>
      </c>
    </row>
    <row r="32" spans="1:39" x14ac:dyDescent="0.25">
      <c r="A32" s="4" t="s">
        <v>69</v>
      </c>
      <c r="B32" s="30" t="s">
        <v>590</v>
      </c>
      <c r="C32" s="190" t="s">
        <v>105</v>
      </c>
      <c r="D32" s="190" t="s">
        <v>1432</v>
      </c>
      <c r="E32" s="190" t="s">
        <v>1432</v>
      </c>
      <c r="F32" s="190" t="s">
        <v>1432</v>
      </c>
      <c r="G32" s="190" t="s">
        <v>1432</v>
      </c>
      <c r="H32" s="190" t="s">
        <v>1432</v>
      </c>
      <c r="I32" s="190" t="s">
        <v>1432</v>
      </c>
      <c r="J32" s="190" t="s">
        <v>1432</v>
      </c>
      <c r="K32" s="190" t="s">
        <v>1432</v>
      </c>
      <c r="L32" s="190" t="s">
        <v>1432</v>
      </c>
      <c r="M32" s="190" t="s">
        <v>1432</v>
      </c>
      <c r="N32" s="190" t="s">
        <v>1432</v>
      </c>
      <c r="O32" s="190" t="s">
        <v>1432</v>
      </c>
      <c r="P32" s="190" t="s">
        <v>1432</v>
      </c>
      <c r="Q32" s="190" t="s">
        <v>1432</v>
      </c>
      <c r="R32" s="190" t="s">
        <v>1432</v>
      </c>
      <c r="S32" s="190" t="s">
        <v>1432</v>
      </c>
      <c r="T32" s="190" t="s">
        <v>1432</v>
      </c>
      <c r="U32" s="190" t="s">
        <v>1432</v>
      </c>
      <c r="V32" s="190" t="s">
        <v>1432</v>
      </c>
      <c r="W32" s="190" t="s">
        <v>1432</v>
      </c>
      <c r="X32" s="190" t="s">
        <v>1432</v>
      </c>
      <c r="Y32" s="190" t="s">
        <v>1432</v>
      </c>
      <c r="Z32" s="190" t="s">
        <v>1432</v>
      </c>
      <c r="AA32" s="190" t="s">
        <v>1432</v>
      </c>
      <c r="AB32" s="190" t="s">
        <v>1432</v>
      </c>
      <c r="AC32" s="190" t="s">
        <v>1432</v>
      </c>
      <c r="AD32" s="190" t="s">
        <v>1432</v>
      </c>
      <c r="AE32" s="190" t="s">
        <v>1432</v>
      </c>
      <c r="AF32" s="190" t="s">
        <v>1432</v>
      </c>
      <c r="AG32" s="190" t="s">
        <v>1432</v>
      </c>
      <c r="AH32" s="190" t="s">
        <v>1432</v>
      </c>
      <c r="AI32" s="190" t="s">
        <v>1432</v>
      </c>
      <c r="AJ32" s="190" t="s">
        <v>1432</v>
      </c>
      <c r="AK32" s="190" t="s">
        <v>1432</v>
      </c>
      <c r="AL32" s="190" t="s">
        <v>1432</v>
      </c>
      <c r="AM32" s="190" t="s">
        <v>1432</v>
      </c>
    </row>
    <row r="33" spans="1:39" x14ac:dyDescent="0.25">
      <c r="A33" s="4" t="s">
        <v>69</v>
      </c>
      <c r="B33" s="30" t="s">
        <v>590</v>
      </c>
      <c r="C33" s="190" t="s">
        <v>106</v>
      </c>
      <c r="D33" s="190" t="s">
        <v>1432</v>
      </c>
      <c r="E33" s="190" t="s">
        <v>1432</v>
      </c>
      <c r="F33" s="190" t="s">
        <v>1432</v>
      </c>
      <c r="G33" s="190" t="s">
        <v>1432</v>
      </c>
      <c r="H33" s="190" t="s">
        <v>1432</v>
      </c>
      <c r="I33" s="190" t="s">
        <v>1432</v>
      </c>
      <c r="J33" s="190" t="s">
        <v>1432</v>
      </c>
      <c r="K33" s="190" t="s">
        <v>1432</v>
      </c>
      <c r="L33" s="190" t="s">
        <v>1432</v>
      </c>
      <c r="M33" s="190" t="s">
        <v>1432</v>
      </c>
      <c r="N33" s="190" t="s">
        <v>1432</v>
      </c>
      <c r="O33" s="190" t="s">
        <v>1432</v>
      </c>
      <c r="P33" s="190" t="s">
        <v>1432</v>
      </c>
      <c r="Q33" s="190" t="s">
        <v>1432</v>
      </c>
      <c r="R33" s="190" t="s">
        <v>1432</v>
      </c>
      <c r="S33" s="190" t="s">
        <v>1432</v>
      </c>
      <c r="T33" s="190" t="s">
        <v>1432</v>
      </c>
      <c r="U33" s="190" t="s">
        <v>1432</v>
      </c>
      <c r="V33" s="190" t="s">
        <v>1432</v>
      </c>
      <c r="W33" s="190" t="s">
        <v>1432</v>
      </c>
      <c r="X33" s="190" t="s">
        <v>1432</v>
      </c>
      <c r="Y33" s="190" t="s">
        <v>1432</v>
      </c>
      <c r="Z33" s="190" t="s">
        <v>1432</v>
      </c>
      <c r="AA33" s="190" t="s">
        <v>1432</v>
      </c>
      <c r="AB33" s="190" t="s">
        <v>1432</v>
      </c>
      <c r="AC33" s="190" t="s">
        <v>1432</v>
      </c>
      <c r="AD33" s="190" t="s">
        <v>1432</v>
      </c>
      <c r="AE33" s="190" t="s">
        <v>1432</v>
      </c>
      <c r="AF33" s="190" t="s">
        <v>1432</v>
      </c>
      <c r="AG33" s="190" t="s">
        <v>1432</v>
      </c>
      <c r="AH33" s="190" t="s">
        <v>1432</v>
      </c>
      <c r="AI33" s="190" t="s">
        <v>1432</v>
      </c>
      <c r="AJ33" s="190" t="s">
        <v>1432</v>
      </c>
      <c r="AK33" s="190" t="s">
        <v>1432</v>
      </c>
      <c r="AL33" s="190" t="s">
        <v>1432</v>
      </c>
      <c r="AM33" s="190" t="s">
        <v>1432</v>
      </c>
    </row>
    <row r="34" spans="1:39" x14ac:dyDescent="0.25">
      <c r="A34" s="4" t="s">
        <v>69</v>
      </c>
      <c r="B34" s="30" t="s">
        <v>590</v>
      </c>
      <c r="C34" s="190" t="s">
        <v>107</v>
      </c>
      <c r="D34" s="190" t="s">
        <v>1432</v>
      </c>
      <c r="E34" s="190" t="s">
        <v>1432</v>
      </c>
      <c r="F34" s="190" t="s">
        <v>1432</v>
      </c>
      <c r="G34" s="190" t="s">
        <v>1432</v>
      </c>
      <c r="H34" s="190" t="s">
        <v>1432</v>
      </c>
      <c r="I34" s="190" t="s">
        <v>1432</v>
      </c>
      <c r="J34" s="190" t="s">
        <v>1432</v>
      </c>
      <c r="K34" s="190" t="s">
        <v>1432</v>
      </c>
      <c r="L34" s="190" t="s">
        <v>1432</v>
      </c>
      <c r="M34" s="190" t="s">
        <v>1432</v>
      </c>
      <c r="N34" s="190" t="s">
        <v>1432</v>
      </c>
      <c r="O34" s="190" t="s">
        <v>1432</v>
      </c>
      <c r="P34" s="190" t="s">
        <v>1432</v>
      </c>
      <c r="Q34" s="190" t="s">
        <v>1432</v>
      </c>
      <c r="R34" s="190" t="s">
        <v>1432</v>
      </c>
      <c r="S34" s="190" t="s">
        <v>1432</v>
      </c>
      <c r="T34" s="190" t="s">
        <v>1432</v>
      </c>
      <c r="U34" s="190" t="s">
        <v>1432</v>
      </c>
      <c r="V34" s="190" t="s">
        <v>1432</v>
      </c>
      <c r="W34" s="190" t="s">
        <v>1432</v>
      </c>
      <c r="X34" s="190" t="s">
        <v>1432</v>
      </c>
      <c r="Y34" s="190" t="s">
        <v>1432</v>
      </c>
      <c r="Z34" s="190" t="s">
        <v>1432</v>
      </c>
      <c r="AA34" s="190" t="s">
        <v>1432</v>
      </c>
      <c r="AB34" s="190" t="s">
        <v>1432</v>
      </c>
      <c r="AC34" s="190" t="s">
        <v>1432</v>
      </c>
      <c r="AD34" s="190" t="s">
        <v>1432</v>
      </c>
      <c r="AE34" s="190" t="s">
        <v>1432</v>
      </c>
      <c r="AF34" s="190" t="s">
        <v>1432</v>
      </c>
      <c r="AG34" s="190" t="s">
        <v>1432</v>
      </c>
      <c r="AH34" s="190" t="s">
        <v>1432</v>
      </c>
      <c r="AI34" s="190" t="s">
        <v>1432</v>
      </c>
      <c r="AJ34" s="190" t="s">
        <v>1432</v>
      </c>
      <c r="AK34" s="190" t="s">
        <v>1432</v>
      </c>
      <c r="AL34" s="190" t="s">
        <v>1432</v>
      </c>
      <c r="AM34" s="190" t="s">
        <v>1432</v>
      </c>
    </row>
    <row r="35" spans="1:39" x14ac:dyDescent="0.25">
      <c r="A35" s="4" t="s">
        <v>71</v>
      </c>
      <c r="B35" s="30" t="s">
        <v>590</v>
      </c>
      <c r="C35" s="190" t="s">
        <v>108</v>
      </c>
      <c r="D35" s="190" t="s">
        <v>1432</v>
      </c>
      <c r="E35" s="190" t="s">
        <v>1432</v>
      </c>
      <c r="F35" s="190" t="s">
        <v>1432</v>
      </c>
      <c r="G35" s="190" t="s">
        <v>1432</v>
      </c>
      <c r="H35" s="190" t="s">
        <v>1432</v>
      </c>
      <c r="I35" s="190" t="s">
        <v>1432</v>
      </c>
      <c r="J35" s="190" t="s">
        <v>1432</v>
      </c>
      <c r="K35" s="190" t="s">
        <v>1432</v>
      </c>
      <c r="L35" s="190" t="s">
        <v>1432</v>
      </c>
      <c r="M35" s="190" t="s">
        <v>1432</v>
      </c>
      <c r="N35" s="190" t="s">
        <v>1432</v>
      </c>
      <c r="O35" s="190" t="s">
        <v>1432</v>
      </c>
      <c r="P35" s="190" t="s">
        <v>1432</v>
      </c>
      <c r="Q35" s="190" t="s">
        <v>1432</v>
      </c>
      <c r="R35" s="190" t="s">
        <v>1432</v>
      </c>
      <c r="S35" s="190" t="s">
        <v>1432</v>
      </c>
      <c r="T35" s="190" t="s">
        <v>1432</v>
      </c>
      <c r="U35" s="190" t="s">
        <v>1432</v>
      </c>
      <c r="V35" s="190" t="s">
        <v>1432</v>
      </c>
      <c r="W35" s="190" t="s">
        <v>1432</v>
      </c>
      <c r="X35" s="190" t="s">
        <v>1432</v>
      </c>
      <c r="Y35" s="190" t="s">
        <v>1432</v>
      </c>
      <c r="Z35" s="190" t="s">
        <v>1432</v>
      </c>
      <c r="AA35" s="190" t="s">
        <v>1432</v>
      </c>
      <c r="AB35" s="190" t="s">
        <v>1432</v>
      </c>
      <c r="AC35" s="190" t="s">
        <v>1432</v>
      </c>
      <c r="AD35" s="190" t="s">
        <v>1432</v>
      </c>
      <c r="AE35" s="190" t="s">
        <v>1432</v>
      </c>
      <c r="AF35" s="190" t="s">
        <v>1432</v>
      </c>
      <c r="AG35" s="190" t="s">
        <v>1432</v>
      </c>
      <c r="AH35" s="190" t="s">
        <v>1432</v>
      </c>
      <c r="AI35" s="190" t="s">
        <v>1432</v>
      </c>
      <c r="AJ35" s="190" t="s">
        <v>1432</v>
      </c>
      <c r="AK35" s="190" t="s">
        <v>1432</v>
      </c>
      <c r="AL35" s="190" t="s">
        <v>1432</v>
      </c>
      <c r="AM35" s="190" t="s">
        <v>1432</v>
      </c>
    </row>
    <row r="36" spans="1:39" x14ac:dyDescent="0.25">
      <c r="A36" s="4" t="s">
        <v>73</v>
      </c>
      <c r="B36" s="30" t="s">
        <v>590</v>
      </c>
      <c r="C36" s="190" t="s">
        <v>109</v>
      </c>
      <c r="D36" s="190" t="s">
        <v>1432</v>
      </c>
      <c r="E36" s="190" t="s">
        <v>1432</v>
      </c>
      <c r="F36" s="190" t="s">
        <v>1432</v>
      </c>
      <c r="G36" s="190" t="s">
        <v>1432</v>
      </c>
      <c r="H36" s="190" t="s">
        <v>1432</v>
      </c>
      <c r="I36" s="190" t="s">
        <v>1432</v>
      </c>
      <c r="J36" s="190" t="s">
        <v>1432</v>
      </c>
      <c r="K36" s="190" t="s">
        <v>1432</v>
      </c>
      <c r="L36" s="190" t="s">
        <v>1432</v>
      </c>
      <c r="M36" s="190" t="s">
        <v>1432</v>
      </c>
      <c r="N36" s="190" t="s">
        <v>1432</v>
      </c>
      <c r="O36" s="190" t="s">
        <v>1432</v>
      </c>
      <c r="P36" s="190" t="s">
        <v>1432</v>
      </c>
      <c r="Q36" s="190" t="s">
        <v>1432</v>
      </c>
      <c r="R36" s="190" t="s">
        <v>1432</v>
      </c>
      <c r="S36" s="190" t="s">
        <v>1432</v>
      </c>
      <c r="T36" s="190" t="s">
        <v>1432</v>
      </c>
      <c r="U36" s="190" t="s">
        <v>1432</v>
      </c>
      <c r="V36" s="190" t="s">
        <v>1432</v>
      </c>
      <c r="W36" s="190" t="s">
        <v>1432</v>
      </c>
      <c r="X36" s="190" t="s">
        <v>1432</v>
      </c>
      <c r="Y36" s="190" t="s">
        <v>1432</v>
      </c>
      <c r="Z36" s="190" t="s">
        <v>1432</v>
      </c>
      <c r="AA36" s="190" t="s">
        <v>1432</v>
      </c>
      <c r="AB36" s="190" t="s">
        <v>1432</v>
      </c>
      <c r="AC36" s="190" t="s">
        <v>1432</v>
      </c>
      <c r="AD36" s="190" t="s">
        <v>1432</v>
      </c>
      <c r="AE36" s="190" t="s">
        <v>1432</v>
      </c>
      <c r="AF36" s="190" t="s">
        <v>1432</v>
      </c>
      <c r="AG36" s="190" t="s">
        <v>1432</v>
      </c>
      <c r="AH36" s="190" t="s">
        <v>1432</v>
      </c>
      <c r="AI36" s="190" t="s">
        <v>1432</v>
      </c>
      <c r="AJ36" s="190" t="s">
        <v>1432</v>
      </c>
      <c r="AK36" s="190" t="s">
        <v>1432</v>
      </c>
      <c r="AL36" s="190" t="s">
        <v>1432</v>
      </c>
      <c r="AM36" s="190" t="s">
        <v>1432</v>
      </c>
    </row>
    <row r="37" spans="1:39" x14ac:dyDescent="0.25">
      <c r="A37" s="201" t="s">
        <v>1446</v>
      </c>
      <c r="B37" s="30" t="s">
        <v>590</v>
      </c>
      <c r="C37" s="190" t="s">
        <v>110</v>
      </c>
      <c r="D37" s="190" t="s">
        <v>1432</v>
      </c>
      <c r="E37" s="190" t="s">
        <v>1432</v>
      </c>
      <c r="F37" s="190" t="s">
        <v>1432</v>
      </c>
      <c r="G37" s="190" t="s">
        <v>1432</v>
      </c>
      <c r="H37" s="190" t="s">
        <v>1432</v>
      </c>
      <c r="I37" s="190" t="s">
        <v>1432</v>
      </c>
      <c r="J37" s="190" t="s">
        <v>1432</v>
      </c>
      <c r="K37" s="190" t="s">
        <v>1432</v>
      </c>
      <c r="L37" s="190" t="s">
        <v>1432</v>
      </c>
      <c r="M37" s="190" t="s">
        <v>1432</v>
      </c>
      <c r="N37" s="190" t="s">
        <v>1432</v>
      </c>
      <c r="O37" s="190" t="s">
        <v>1432</v>
      </c>
      <c r="P37" s="190" t="s">
        <v>1432</v>
      </c>
      <c r="Q37" s="190" t="s">
        <v>1432</v>
      </c>
      <c r="R37" s="190" t="s">
        <v>1432</v>
      </c>
      <c r="S37" s="190" t="s">
        <v>1432</v>
      </c>
      <c r="T37" s="190" t="s">
        <v>1432</v>
      </c>
      <c r="U37" s="190" t="s">
        <v>1432</v>
      </c>
      <c r="V37" s="190" t="s">
        <v>1432</v>
      </c>
      <c r="W37" s="190" t="s">
        <v>1432</v>
      </c>
      <c r="X37" s="190" t="s">
        <v>1432</v>
      </c>
      <c r="Y37" s="190" t="s">
        <v>1432</v>
      </c>
      <c r="Z37" s="190" t="s">
        <v>1432</v>
      </c>
      <c r="AA37" s="190" t="s">
        <v>1432</v>
      </c>
      <c r="AB37" s="190" t="s">
        <v>1432</v>
      </c>
      <c r="AC37" s="190" t="s">
        <v>1432</v>
      </c>
      <c r="AD37" s="190" t="s">
        <v>1432</v>
      </c>
      <c r="AE37" s="190" t="s">
        <v>1432</v>
      </c>
      <c r="AF37" s="190" t="s">
        <v>1432</v>
      </c>
      <c r="AG37" s="190" t="s">
        <v>1432</v>
      </c>
      <c r="AH37" s="190" t="s">
        <v>1432</v>
      </c>
      <c r="AI37" s="190" t="s">
        <v>1432</v>
      </c>
      <c r="AJ37" s="190" t="s">
        <v>1432</v>
      </c>
      <c r="AK37" s="190" t="s">
        <v>1432</v>
      </c>
      <c r="AL37" s="190" t="s">
        <v>1432</v>
      </c>
      <c r="AM37" s="190" t="s">
        <v>1432</v>
      </c>
    </row>
    <row r="38" spans="1:39" x14ac:dyDescent="0.25">
      <c r="A38" s="4" t="s">
        <v>59</v>
      </c>
      <c r="B38" s="30" t="s">
        <v>590</v>
      </c>
      <c r="C38" s="190" t="s">
        <v>111</v>
      </c>
      <c r="D38" s="190" t="s">
        <v>1432</v>
      </c>
      <c r="E38" s="190" t="s">
        <v>1432</v>
      </c>
      <c r="F38" s="190" t="s">
        <v>1432</v>
      </c>
      <c r="G38" s="190" t="s">
        <v>1432</v>
      </c>
      <c r="H38" s="190" t="s">
        <v>1432</v>
      </c>
      <c r="I38" s="190" t="s">
        <v>1432</v>
      </c>
      <c r="J38" s="190" t="s">
        <v>1432</v>
      </c>
      <c r="K38" s="190" t="s">
        <v>1432</v>
      </c>
      <c r="L38" s="190" t="s">
        <v>1432</v>
      </c>
      <c r="M38" s="190" t="s">
        <v>1432</v>
      </c>
      <c r="N38" s="190" t="s">
        <v>1432</v>
      </c>
      <c r="O38" s="190" t="s">
        <v>1432</v>
      </c>
      <c r="P38" s="190" t="s">
        <v>1432</v>
      </c>
      <c r="Q38" s="190" t="s">
        <v>1432</v>
      </c>
      <c r="R38" s="190" t="s">
        <v>1432</v>
      </c>
      <c r="S38" s="190" t="s">
        <v>1432</v>
      </c>
      <c r="T38" s="190" t="s">
        <v>1432</v>
      </c>
      <c r="U38" s="190" t="s">
        <v>1432</v>
      </c>
      <c r="V38" s="190" t="s">
        <v>1432</v>
      </c>
      <c r="W38" s="190" t="s">
        <v>1432</v>
      </c>
      <c r="X38" s="190" t="s">
        <v>1432</v>
      </c>
      <c r="Y38" s="190" t="s">
        <v>1432</v>
      </c>
      <c r="Z38" s="190" t="s">
        <v>1432</v>
      </c>
      <c r="AA38" s="190" t="s">
        <v>1432</v>
      </c>
      <c r="AB38" s="190" t="s">
        <v>1432</v>
      </c>
      <c r="AC38" s="190" t="s">
        <v>1432</v>
      </c>
      <c r="AD38" s="190" t="s">
        <v>1432</v>
      </c>
      <c r="AE38" s="190" t="s">
        <v>1432</v>
      </c>
      <c r="AF38" s="190" t="s">
        <v>1432</v>
      </c>
      <c r="AG38" s="190" t="s">
        <v>1432</v>
      </c>
      <c r="AH38" s="190" t="s">
        <v>1432</v>
      </c>
      <c r="AI38" s="190" t="s">
        <v>1432</v>
      </c>
      <c r="AJ38" s="190" t="s">
        <v>1432</v>
      </c>
      <c r="AK38" s="190" t="s">
        <v>1432</v>
      </c>
      <c r="AL38" s="190" t="s">
        <v>1432</v>
      </c>
      <c r="AM38" s="190" t="s">
        <v>1432</v>
      </c>
    </row>
    <row r="39" spans="1:39" x14ac:dyDescent="0.25">
      <c r="A39" s="4" t="s">
        <v>54</v>
      </c>
      <c r="B39" s="30" t="s">
        <v>590</v>
      </c>
      <c r="C39" s="190" t="s">
        <v>112</v>
      </c>
      <c r="D39" s="190" t="s">
        <v>1432</v>
      </c>
      <c r="E39" s="190" t="s">
        <v>1432</v>
      </c>
      <c r="F39" s="190" t="s">
        <v>1432</v>
      </c>
      <c r="G39" s="190" t="s">
        <v>1432</v>
      </c>
      <c r="H39" s="190" t="s">
        <v>1432</v>
      </c>
      <c r="I39" s="190" t="s">
        <v>1432</v>
      </c>
      <c r="J39" s="190" t="s">
        <v>1432</v>
      </c>
      <c r="K39" s="190" t="s">
        <v>1432</v>
      </c>
      <c r="L39" s="190" t="s">
        <v>1432</v>
      </c>
      <c r="M39" s="190" t="s">
        <v>1432</v>
      </c>
      <c r="N39" s="190" t="s">
        <v>1432</v>
      </c>
      <c r="O39" s="190" t="s">
        <v>1432</v>
      </c>
      <c r="P39" s="190" t="s">
        <v>1432</v>
      </c>
      <c r="Q39" s="190" t="s">
        <v>1432</v>
      </c>
      <c r="R39" s="190" t="s">
        <v>1432</v>
      </c>
      <c r="S39" s="190" t="s">
        <v>1432</v>
      </c>
      <c r="T39" s="190" t="s">
        <v>1432</v>
      </c>
      <c r="U39" s="190" t="s">
        <v>1432</v>
      </c>
      <c r="V39" s="190" t="s">
        <v>1432</v>
      </c>
      <c r="W39" s="190" t="s">
        <v>1432</v>
      </c>
      <c r="X39" s="190" t="s">
        <v>1432</v>
      </c>
      <c r="Y39" s="190" t="s">
        <v>1432</v>
      </c>
      <c r="Z39" s="190" t="s">
        <v>1432</v>
      </c>
      <c r="AA39" s="190" t="s">
        <v>1432</v>
      </c>
      <c r="AB39" s="190" t="s">
        <v>1432</v>
      </c>
      <c r="AC39" s="190" t="s">
        <v>1432</v>
      </c>
      <c r="AD39" s="190" t="s">
        <v>1432</v>
      </c>
      <c r="AE39" s="190" t="s">
        <v>1432</v>
      </c>
      <c r="AF39" s="190" t="s">
        <v>1432</v>
      </c>
      <c r="AG39" s="190" t="s">
        <v>1432</v>
      </c>
      <c r="AH39" s="190" t="s">
        <v>1432</v>
      </c>
      <c r="AI39" s="190" t="s">
        <v>1432</v>
      </c>
      <c r="AJ39" s="190" t="s">
        <v>1432</v>
      </c>
      <c r="AK39" s="190" t="s">
        <v>1432</v>
      </c>
      <c r="AL39" s="190" t="s">
        <v>1432</v>
      </c>
      <c r="AM39" s="190" t="s">
        <v>1432</v>
      </c>
    </row>
    <row r="40" spans="1:39" x14ac:dyDescent="0.25">
      <c r="A40" s="4" t="s">
        <v>60</v>
      </c>
      <c r="B40" s="30" t="s">
        <v>590</v>
      </c>
      <c r="C40" s="190" t="s">
        <v>113</v>
      </c>
      <c r="D40" s="196">
        <v>55562410.489510499</v>
      </c>
      <c r="E40" s="196">
        <v>54699845.804195799</v>
      </c>
      <c r="F40" s="196">
        <v>53837281.118881099</v>
      </c>
      <c r="G40" s="196">
        <v>52974716.433566399</v>
      </c>
      <c r="H40" s="196">
        <v>52112151.748251699</v>
      </c>
      <c r="I40" s="196">
        <v>51249587.062936999</v>
      </c>
      <c r="J40" s="196">
        <v>50387022.377622299</v>
      </c>
      <c r="K40" s="196">
        <v>49524457.692307599</v>
      </c>
      <c r="L40" s="196">
        <v>48661893.006993003</v>
      </c>
      <c r="M40" s="196">
        <v>47799328.321678303</v>
      </c>
      <c r="N40" s="196">
        <v>46936763.636363603</v>
      </c>
      <c r="O40" s="196">
        <v>46074198.951048903</v>
      </c>
      <c r="P40" s="196">
        <v>45211634.265734203</v>
      </c>
      <c r="Q40" s="196">
        <v>44349069.580419503</v>
      </c>
      <c r="R40" s="196">
        <v>43486504.895104803</v>
      </c>
      <c r="S40" s="196">
        <v>42623940.2097902</v>
      </c>
      <c r="T40" s="196">
        <v>41761375.5244755</v>
      </c>
      <c r="U40" s="196">
        <v>40898810.8391608</v>
      </c>
      <c r="V40" s="196">
        <v>40036246.1538461</v>
      </c>
      <c r="W40" s="196">
        <v>39173681.4685314</v>
      </c>
      <c r="X40" s="196">
        <v>38311116.7832167</v>
      </c>
      <c r="Y40" s="196">
        <v>37448552.097902</v>
      </c>
      <c r="Z40" s="196">
        <v>36585987.412587397</v>
      </c>
      <c r="AA40" s="196">
        <v>35723422.727272697</v>
      </c>
      <c r="AB40" s="196">
        <v>34860858.041957997</v>
      </c>
      <c r="AC40" s="196">
        <v>33998293.356643297</v>
      </c>
      <c r="AD40" s="196">
        <v>33135728.6713286</v>
      </c>
      <c r="AE40" s="196">
        <v>32273163.9860139</v>
      </c>
      <c r="AF40" s="196">
        <v>31410599.3006992</v>
      </c>
      <c r="AG40" s="196">
        <v>30548034.6153845</v>
      </c>
      <c r="AH40" s="196">
        <v>29685469.930069901</v>
      </c>
      <c r="AI40" s="196">
        <v>28822905.244755201</v>
      </c>
      <c r="AJ40" s="196">
        <v>27960340.559440501</v>
      </c>
      <c r="AK40" s="196">
        <v>27097775.874125801</v>
      </c>
      <c r="AL40" s="196">
        <v>26235211.188811101</v>
      </c>
      <c r="AM40" s="196">
        <v>25372646.503496401</v>
      </c>
    </row>
    <row r="41" spans="1:39" x14ac:dyDescent="0.25">
      <c r="C41" s="190" t="s">
        <v>114</v>
      </c>
      <c r="D41" s="190" t="s">
        <v>1432</v>
      </c>
      <c r="E41" s="190" t="s">
        <v>1432</v>
      </c>
      <c r="F41" s="190" t="s">
        <v>1432</v>
      </c>
      <c r="G41" s="190" t="s">
        <v>1432</v>
      </c>
      <c r="H41" s="190" t="s">
        <v>1432</v>
      </c>
      <c r="I41" s="190" t="s">
        <v>1432</v>
      </c>
      <c r="J41" s="190" t="s">
        <v>1432</v>
      </c>
      <c r="K41" s="190" t="s">
        <v>1432</v>
      </c>
      <c r="L41" s="190" t="s">
        <v>1432</v>
      </c>
      <c r="M41" s="190" t="s">
        <v>1432</v>
      </c>
      <c r="N41" s="190" t="s">
        <v>1432</v>
      </c>
      <c r="O41" s="190" t="s">
        <v>1432</v>
      </c>
      <c r="P41" s="190" t="s">
        <v>1432</v>
      </c>
      <c r="Q41" s="190" t="s">
        <v>1432</v>
      </c>
      <c r="R41" s="190" t="s">
        <v>1432</v>
      </c>
      <c r="S41" s="190" t="s">
        <v>1432</v>
      </c>
      <c r="T41" s="190" t="s">
        <v>1432</v>
      </c>
      <c r="U41" s="190" t="s">
        <v>1432</v>
      </c>
      <c r="V41" s="190" t="s">
        <v>1432</v>
      </c>
      <c r="W41" s="190" t="s">
        <v>1432</v>
      </c>
      <c r="X41" s="190" t="s">
        <v>1432</v>
      </c>
      <c r="Y41" s="190" t="s">
        <v>1432</v>
      </c>
      <c r="Z41" s="190" t="s">
        <v>1432</v>
      </c>
      <c r="AA41" s="190" t="s">
        <v>1432</v>
      </c>
      <c r="AB41" s="190" t="s">
        <v>1432</v>
      </c>
      <c r="AC41" s="190" t="s">
        <v>1432</v>
      </c>
      <c r="AD41" s="190" t="s">
        <v>1432</v>
      </c>
      <c r="AE41" s="190" t="s">
        <v>1432</v>
      </c>
      <c r="AF41" s="190" t="s">
        <v>1432</v>
      </c>
      <c r="AG41" s="190" t="s">
        <v>1432</v>
      </c>
      <c r="AH41" s="190" t="s">
        <v>1432</v>
      </c>
      <c r="AI41" s="190" t="s">
        <v>1432</v>
      </c>
      <c r="AJ41" s="190" t="s">
        <v>1432</v>
      </c>
      <c r="AK41" s="190" t="s">
        <v>1432</v>
      </c>
      <c r="AL41" s="190" t="s">
        <v>1432</v>
      </c>
      <c r="AM41" s="190" t="s">
        <v>1432</v>
      </c>
    </row>
    <row r="42" spans="1:39" x14ac:dyDescent="0.25">
      <c r="C42" s="190" t="s">
        <v>115</v>
      </c>
      <c r="D42" s="190" t="s">
        <v>1432</v>
      </c>
      <c r="E42" s="190" t="s">
        <v>1432</v>
      </c>
      <c r="F42" s="190" t="s">
        <v>1432</v>
      </c>
      <c r="G42" s="190" t="s">
        <v>1432</v>
      </c>
      <c r="H42" s="190" t="s">
        <v>1432</v>
      </c>
      <c r="I42" s="190" t="s">
        <v>1432</v>
      </c>
      <c r="J42" s="190" t="s">
        <v>1432</v>
      </c>
      <c r="K42" s="190" t="s">
        <v>1432</v>
      </c>
      <c r="L42" s="190" t="s">
        <v>1432</v>
      </c>
      <c r="M42" s="190" t="s">
        <v>1432</v>
      </c>
      <c r="N42" s="190" t="s">
        <v>1432</v>
      </c>
      <c r="O42" s="190" t="s">
        <v>1432</v>
      </c>
      <c r="P42" s="190" t="s">
        <v>1432</v>
      </c>
      <c r="Q42" s="190" t="s">
        <v>1432</v>
      </c>
      <c r="R42" s="190" t="s">
        <v>1432</v>
      </c>
      <c r="S42" s="190" t="s">
        <v>1432</v>
      </c>
      <c r="T42" s="190" t="s">
        <v>1432</v>
      </c>
      <c r="U42" s="190" t="s">
        <v>1432</v>
      </c>
      <c r="V42" s="190" t="s">
        <v>1432</v>
      </c>
      <c r="W42" s="190" t="s">
        <v>1432</v>
      </c>
      <c r="X42" s="190" t="s">
        <v>1432</v>
      </c>
      <c r="Y42" s="190" t="s">
        <v>1432</v>
      </c>
      <c r="Z42" s="190" t="s">
        <v>1432</v>
      </c>
      <c r="AA42" s="190" t="s">
        <v>1432</v>
      </c>
      <c r="AB42" s="190" t="s">
        <v>1432</v>
      </c>
      <c r="AC42" s="190" t="s">
        <v>1432</v>
      </c>
      <c r="AD42" s="190" t="s">
        <v>1432</v>
      </c>
      <c r="AE42" s="190" t="s">
        <v>1432</v>
      </c>
      <c r="AF42" s="190" t="s">
        <v>1432</v>
      </c>
      <c r="AG42" s="190" t="s">
        <v>1432</v>
      </c>
      <c r="AH42" s="190" t="s">
        <v>1432</v>
      </c>
      <c r="AI42" s="190" t="s">
        <v>1432</v>
      </c>
      <c r="AJ42" s="190" t="s">
        <v>1432</v>
      </c>
      <c r="AK42" s="190" t="s">
        <v>1432</v>
      </c>
      <c r="AL42" s="190" t="s">
        <v>1432</v>
      </c>
      <c r="AM42" s="190" t="s">
        <v>1432</v>
      </c>
    </row>
    <row r="43" spans="1:39" x14ac:dyDescent="0.25">
      <c r="C43" s="190" t="s">
        <v>116</v>
      </c>
      <c r="D43" s="190" t="s">
        <v>1432</v>
      </c>
      <c r="E43" s="190" t="s">
        <v>1432</v>
      </c>
      <c r="F43" s="190" t="s">
        <v>1432</v>
      </c>
      <c r="G43" s="190" t="s">
        <v>1432</v>
      </c>
      <c r="H43" s="190" t="s">
        <v>1432</v>
      </c>
      <c r="I43" s="190" t="s">
        <v>1432</v>
      </c>
      <c r="J43" s="190" t="s">
        <v>1432</v>
      </c>
      <c r="K43" s="190" t="s">
        <v>1432</v>
      </c>
      <c r="L43" s="190" t="s">
        <v>1432</v>
      </c>
      <c r="M43" s="190" t="s">
        <v>1432</v>
      </c>
      <c r="N43" s="190" t="s">
        <v>1432</v>
      </c>
      <c r="O43" s="190" t="s">
        <v>1432</v>
      </c>
      <c r="P43" s="190" t="s">
        <v>1432</v>
      </c>
      <c r="Q43" s="190" t="s">
        <v>1432</v>
      </c>
      <c r="R43" s="190" t="s">
        <v>1432</v>
      </c>
      <c r="S43" s="190" t="s">
        <v>1432</v>
      </c>
      <c r="T43" s="190" t="s">
        <v>1432</v>
      </c>
      <c r="U43" s="190" t="s">
        <v>1432</v>
      </c>
      <c r="V43" s="190" t="s">
        <v>1432</v>
      </c>
      <c r="W43" s="190" t="s">
        <v>1432</v>
      </c>
      <c r="X43" s="190" t="s">
        <v>1432</v>
      </c>
      <c r="Y43" s="190" t="s">
        <v>1432</v>
      </c>
      <c r="Z43" s="190" t="s">
        <v>1432</v>
      </c>
      <c r="AA43" s="190" t="s">
        <v>1432</v>
      </c>
      <c r="AB43" s="190" t="s">
        <v>1432</v>
      </c>
      <c r="AC43" s="190" t="s">
        <v>1432</v>
      </c>
      <c r="AD43" s="190" t="s">
        <v>1432</v>
      </c>
      <c r="AE43" s="190" t="s">
        <v>1432</v>
      </c>
      <c r="AF43" s="190" t="s">
        <v>1432</v>
      </c>
      <c r="AG43" s="190" t="s">
        <v>1432</v>
      </c>
      <c r="AH43" s="190" t="s">
        <v>1432</v>
      </c>
      <c r="AI43" s="190" t="s">
        <v>1432</v>
      </c>
      <c r="AJ43" s="190" t="s">
        <v>1432</v>
      </c>
      <c r="AK43" s="190" t="s">
        <v>1432</v>
      </c>
      <c r="AL43" s="190" t="s">
        <v>1432</v>
      </c>
      <c r="AM43" s="190" t="s">
        <v>1432</v>
      </c>
    </row>
    <row r="44" spans="1:39" x14ac:dyDescent="0.25">
      <c r="C44" s="190" t="s">
        <v>117</v>
      </c>
      <c r="D44" s="190" t="s">
        <v>1432</v>
      </c>
      <c r="E44" s="190" t="s">
        <v>1432</v>
      </c>
      <c r="F44" s="190" t="s">
        <v>1432</v>
      </c>
      <c r="G44" s="190" t="s">
        <v>1432</v>
      </c>
      <c r="H44" s="190" t="s">
        <v>1432</v>
      </c>
      <c r="I44" s="190" t="s">
        <v>1432</v>
      </c>
      <c r="J44" s="190" t="s">
        <v>1432</v>
      </c>
      <c r="K44" s="190" t="s">
        <v>1432</v>
      </c>
      <c r="L44" s="190" t="s">
        <v>1432</v>
      </c>
      <c r="M44" s="190" t="s">
        <v>1432</v>
      </c>
      <c r="N44" s="190" t="s">
        <v>1432</v>
      </c>
      <c r="O44" s="190" t="s">
        <v>1432</v>
      </c>
      <c r="P44" s="190" t="s">
        <v>1432</v>
      </c>
      <c r="Q44" s="190" t="s">
        <v>1432</v>
      </c>
      <c r="R44" s="190" t="s">
        <v>1432</v>
      </c>
      <c r="S44" s="190" t="s">
        <v>1432</v>
      </c>
      <c r="T44" s="190" t="s">
        <v>1432</v>
      </c>
      <c r="U44" s="190" t="s">
        <v>1432</v>
      </c>
      <c r="V44" s="190" t="s">
        <v>1432</v>
      </c>
      <c r="W44" s="190" t="s">
        <v>1432</v>
      </c>
      <c r="X44" s="190" t="s">
        <v>1432</v>
      </c>
      <c r="Y44" s="190" t="s">
        <v>1432</v>
      </c>
      <c r="Z44" s="190" t="s">
        <v>1432</v>
      </c>
      <c r="AA44" s="190" t="s">
        <v>1432</v>
      </c>
      <c r="AB44" s="190" t="s">
        <v>1432</v>
      </c>
      <c r="AC44" s="190" t="s">
        <v>1432</v>
      </c>
      <c r="AD44" s="190" t="s">
        <v>1432</v>
      </c>
      <c r="AE44" s="190" t="s">
        <v>1432</v>
      </c>
      <c r="AF44" s="190" t="s">
        <v>1432</v>
      </c>
      <c r="AG44" s="190" t="s">
        <v>1432</v>
      </c>
      <c r="AH44" s="190" t="s">
        <v>1432</v>
      </c>
      <c r="AI44" s="190" t="s">
        <v>1432</v>
      </c>
      <c r="AJ44" s="190" t="s">
        <v>1432</v>
      </c>
      <c r="AK44" s="190" t="s">
        <v>1432</v>
      </c>
      <c r="AL44" s="190" t="s">
        <v>1432</v>
      </c>
      <c r="AM44" s="190" t="s">
        <v>1432</v>
      </c>
    </row>
    <row r="45" spans="1:39" x14ac:dyDescent="0.25">
      <c r="C45" s="190" t="s">
        <v>118</v>
      </c>
      <c r="D45" s="190" t="s">
        <v>1432</v>
      </c>
      <c r="E45" s="190" t="s">
        <v>1432</v>
      </c>
      <c r="F45" s="190" t="s">
        <v>1432</v>
      </c>
      <c r="G45" s="190" t="s">
        <v>1432</v>
      </c>
      <c r="H45" s="190" t="s">
        <v>1432</v>
      </c>
      <c r="I45" s="190" t="s">
        <v>1432</v>
      </c>
      <c r="J45" s="190" t="s">
        <v>1432</v>
      </c>
      <c r="K45" s="190" t="s">
        <v>1432</v>
      </c>
      <c r="L45" s="190" t="s">
        <v>1432</v>
      </c>
      <c r="M45" s="190" t="s">
        <v>1432</v>
      </c>
      <c r="N45" s="190" t="s">
        <v>1432</v>
      </c>
      <c r="O45" s="190" t="s">
        <v>1432</v>
      </c>
      <c r="P45" s="190" t="s">
        <v>1432</v>
      </c>
      <c r="Q45" s="190" t="s">
        <v>1432</v>
      </c>
      <c r="R45" s="190" t="s">
        <v>1432</v>
      </c>
      <c r="S45" s="190" t="s">
        <v>1432</v>
      </c>
      <c r="T45" s="190" t="s">
        <v>1432</v>
      </c>
      <c r="U45" s="190" t="s">
        <v>1432</v>
      </c>
      <c r="V45" s="190" t="s">
        <v>1432</v>
      </c>
      <c r="W45" s="190" t="s">
        <v>1432</v>
      </c>
      <c r="X45" s="190" t="s">
        <v>1432</v>
      </c>
      <c r="Y45" s="190" t="s">
        <v>1432</v>
      </c>
      <c r="Z45" s="190" t="s">
        <v>1432</v>
      </c>
      <c r="AA45" s="190" t="s">
        <v>1432</v>
      </c>
      <c r="AB45" s="190" t="s">
        <v>1432</v>
      </c>
      <c r="AC45" s="190" t="s">
        <v>1432</v>
      </c>
      <c r="AD45" s="190" t="s">
        <v>1432</v>
      </c>
      <c r="AE45" s="190" t="s">
        <v>1432</v>
      </c>
      <c r="AF45" s="190" t="s">
        <v>1432</v>
      </c>
      <c r="AG45" s="190" t="s">
        <v>1432</v>
      </c>
      <c r="AH45" s="190" t="s">
        <v>1432</v>
      </c>
      <c r="AI45" s="190" t="s">
        <v>1432</v>
      </c>
      <c r="AJ45" s="190" t="s">
        <v>1432</v>
      </c>
      <c r="AK45" s="190" t="s">
        <v>1432</v>
      </c>
      <c r="AL45" s="190" t="s">
        <v>1432</v>
      </c>
      <c r="AM45" s="190" t="s">
        <v>1432</v>
      </c>
    </row>
    <row r="46" spans="1:39" x14ac:dyDescent="0.25">
      <c r="C46" s="190" t="s">
        <v>119</v>
      </c>
      <c r="D46" s="190" t="s">
        <v>1432</v>
      </c>
      <c r="E46" s="190" t="s">
        <v>1432</v>
      </c>
      <c r="F46" s="190" t="s">
        <v>1432</v>
      </c>
      <c r="G46" s="190" t="s">
        <v>1432</v>
      </c>
      <c r="H46" s="190" t="s">
        <v>1432</v>
      </c>
      <c r="I46" s="190" t="s">
        <v>1432</v>
      </c>
      <c r="J46" s="190" t="s">
        <v>1432</v>
      </c>
      <c r="K46" s="190" t="s">
        <v>1432</v>
      </c>
      <c r="L46" s="190" t="s">
        <v>1432</v>
      </c>
      <c r="M46" s="190" t="s">
        <v>1432</v>
      </c>
      <c r="N46" s="190" t="s">
        <v>1432</v>
      </c>
      <c r="O46" s="190" t="s">
        <v>1432</v>
      </c>
      <c r="P46" s="190" t="s">
        <v>1432</v>
      </c>
      <c r="Q46" s="190" t="s">
        <v>1432</v>
      </c>
      <c r="R46" s="190" t="s">
        <v>1432</v>
      </c>
      <c r="S46" s="190" t="s">
        <v>1432</v>
      </c>
      <c r="T46" s="190" t="s">
        <v>1432</v>
      </c>
      <c r="U46" s="190" t="s">
        <v>1432</v>
      </c>
      <c r="V46" s="190" t="s">
        <v>1432</v>
      </c>
      <c r="W46" s="190" t="s">
        <v>1432</v>
      </c>
      <c r="X46" s="190" t="s">
        <v>1432</v>
      </c>
      <c r="Y46" s="190" t="s">
        <v>1432</v>
      </c>
      <c r="Z46" s="190" t="s">
        <v>1432</v>
      </c>
      <c r="AA46" s="190" t="s">
        <v>1432</v>
      </c>
      <c r="AB46" s="190" t="s">
        <v>1432</v>
      </c>
      <c r="AC46" s="190" t="s">
        <v>1432</v>
      </c>
      <c r="AD46" s="190" t="s">
        <v>1432</v>
      </c>
      <c r="AE46" s="190" t="s">
        <v>1432</v>
      </c>
      <c r="AF46" s="190" t="s">
        <v>1432</v>
      </c>
      <c r="AG46" s="190" t="s">
        <v>1432</v>
      </c>
      <c r="AH46" s="190" t="s">
        <v>1432</v>
      </c>
      <c r="AI46" s="190" t="s">
        <v>1432</v>
      </c>
      <c r="AJ46" s="190" t="s">
        <v>1432</v>
      </c>
      <c r="AK46" s="190" t="s">
        <v>1432</v>
      </c>
      <c r="AL46" s="190" t="s">
        <v>1432</v>
      </c>
      <c r="AM46" s="190" t="s">
        <v>1432</v>
      </c>
    </row>
    <row r="47" spans="1:39" x14ac:dyDescent="0.25">
      <c r="C47" s="190" t="s">
        <v>120</v>
      </c>
      <c r="D47" s="190" t="s">
        <v>1432</v>
      </c>
      <c r="E47" s="190" t="s">
        <v>1432</v>
      </c>
      <c r="F47" s="190" t="s">
        <v>1432</v>
      </c>
      <c r="G47" s="190" t="s">
        <v>1432</v>
      </c>
      <c r="H47" s="190" t="s">
        <v>1432</v>
      </c>
      <c r="I47" s="190" t="s">
        <v>1432</v>
      </c>
      <c r="J47" s="190" t="s">
        <v>1432</v>
      </c>
      <c r="K47" s="190" t="s">
        <v>1432</v>
      </c>
      <c r="L47" s="190" t="s">
        <v>1432</v>
      </c>
      <c r="M47" s="190" t="s">
        <v>1432</v>
      </c>
      <c r="N47" s="190" t="s">
        <v>1432</v>
      </c>
      <c r="O47" s="190" t="s">
        <v>1432</v>
      </c>
      <c r="P47" s="190" t="s">
        <v>1432</v>
      </c>
      <c r="Q47" s="190" t="s">
        <v>1432</v>
      </c>
      <c r="R47" s="190" t="s">
        <v>1432</v>
      </c>
      <c r="S47" s="190" t="s">
        <v>1432</v>
      </c>
      <c r="T47" s="190" t="s">
        <v>1432</v>
      </c>
      <c r="U47" s="190" t="s">
        <v>1432</v>
      </c>
      <c r="V47" s="190" t="s">
        <v>1432</v>
      </c>
      <c r="W47" s="190" t="s">
        <v>1432</v>
      </c>
      <c r="X47" s="190" t="s">
        <v>1432</v>
      </c>
      <c r="Y47" s="190" t="s">
        <v>1432</v>
      </c>
      <c r="Z47" s="190" t="s">
        <v>1432</v>
      </c>
      <c r="AA47" s="190" t="s">
        <v>1432</v>
      </c>
      <c r="AB47" s="190" t="s">
        <v>1432</v>
      </c>
      <c r="AC47" s="190" t="s">
        <v>1432</v>
      </c>
      <c r="AD47" s="190" t="s">
        <v>1432</v>
      </c>
      <c r="AE47" s="190" t="s">
        <v>1432</v>
      </c>
      <c r="AF47" s="190" t="s">
        <v>1432</v>
      </c>
      <c r="AG47" s="190" t="s">
        <v>1432</v>
      </c>
      <c r="AH47" s="190" t="s">
        <v>1432</v>
      </c>
      <c r="AI47" s="190" t="s">
        <v>1432</v>
      </c>
      <c r="AJ47" s="190" t="s">
        <v>1432</v>
      </c>
      <c r="AK47" s="190" t="s">
        <v>1432</v>
      </c>
      <c r="AL47" s="190" t="s">
        <v>1432</v>
      </c>
      <c r="AM47" s="190" t="s">
        <v>1432</v>
      </c>
    </row>
    <row r="48" spans="1:39" x14ac:dyDescent="0.25">
      <c r="C48" s="190" t="s">
        <v>121</v>
      </c>
      <c r="D48" s="190" t="s">
        <v>1432</v>
      </c>
      <c r="E48" s="190" t="s">
        <v>1432</v>
      </c>
      <c r="F48" s="190" t="s">
        <v>1432</v>
      </c>
      <c r="G48" s="190" t="s">
        <v>1432</v>
      </c>
      <c r="H48" s="190" t="s">
        <v>1432</v>
      </c>
      <c r="I48" s="190" t="s">
        <v>1432</v>
      </c>
      <c r="J48" s="190" t="s">
        <v>1432</v>
      </c>
      <c r="K48" s="190" t="s">
        <v>1432</v>
      </c>
      <c r="L48" s="190" t="s">
        <v>1432</v>
      </c>
      <c r="M48" s="190" t="s">
        <v>1432</v>
      </c>
      <c r="N48" s="190" t="s">
        <v>1432</v>
      </c>
      <c r="O48" s="190" t="s">
        <v>1432</v>
      </c>
      <c r="P48" s="190" t="s">
        <v>1432</v>
      </c>
      <c r="Q48" s="190" t="s">
        <v>1432</v>
      </c>
      <c r="R48" s="190" t="s">
        <v>1432</v>
      </c>
      <c r="S48" s="190" t="s">
        <v>1432</v>
      </c>
      <c r="T48" s="190" t="s">
        <v>1432</v>
      </c>
      <c r="U48" s="190" t="s">
        <v>1432</v>
      </c>
      <c r="V48" s="190" t="s">
        <v>1432</v>
      </c>
      <c r="W48" s="190" t="s">
        <v>1432</v>
      </c>
      <c r="X48" s="190" t="s">
        <v>1432</v>
      </c>
      <c r="Y48" s="190" t="s">
        <v>1432</v>
      </c>
      <c r="Z48" s="190" t="s">
        <v>1432</v>
      </c>
      <c r="AA48" s="190" t="s">
        <v>1432</v>
      </c>
      <c r="AB48" s="190" t="s">
        <v>1432</v>
      </c>
      <c r="AC48" s="190" t="s">
        <v>1432</v>
      </c>
      <c r="AD48" s="190" t="s">
        <v>1432</v>
      </c>
      <c r="AE48" s="190" t="s">
        <v>1432</v>
      </c>
      <c r="AF48" s="190" t="s">
        <v>1432</v>
      </c>
      <c r="AG48" s="190" t="s">
        <v>1432</v>
      </c>
      <c r="AH48" s="190" t="s">
        <v>1432</v>
      </c>
      <c r="AI48" s="190" t="s">
        <v>1432</v>
      </c>
      <c r="AJ48" s="190" t="s">
        <v>1432</v>
      </c>
      <c r="AK48" s="190" t="s">
        <v>1432</v>
      </c>
      <c r="AL48" s="190" t="s">
        <v>1432</v>
      </c>
      <c r="AM48" s="190" t="s">
        <v>1432</v>
      </c>
    </row>
    <row r="49" spans="3:39" x14ac:dyDescent="0.25">
      <c r="C49" s="190" t="s">
        <v>122</v>
      </c>
      <c r="D49" s="190" t="s">
        <v>1432</v>
      </c>
      <c r="E49" s="190" t="s">
        <v>1432</v>
      </c>
      <c r="F49" s="190" t="s">
        <v>1432</v>
      </c>
      <c r="G49" s="190" t="s">
        <v>1432</v>
      </c>
      <c r="H49" s="190" t="s">
        <v>1432</v>
      </c>
      <c r="I49" s="190" t="s">
        <v>1432</v>
      </c>
      <c r="J49" s="190" t="s">
        <v>1432</v>
      </c>
      <c r="K49" s="190" t="s">
        <v>1432</v>
      </c>
      <c r="L49" s="190" t="s">
        <v>1432</v>
      </c>
      <c r="M49" s="190" t="s">
        <v>1432</v>
      </c>
      <c r="N49" s="190" t="s">
        <v>1432</v>
      </c>
      <c r="O49" s="190" t="s">
        <v>1432</v>
      </c>
      <c r="P49" s="190" t="s">
        <v>1432</v>
      </c>
      <c r="Q49" s="190" t="s">
        <v>1432</v>
      </c>
      <c r="R49" s="190" t="s">
        <v>1432</v>
      </c>
      <c r="S49" s="190" t="s">
        <v>1432</v>
      </c>
      <c r="T49" s="190" t="s">
        <v>1432</v>
      </c>
      <c r="U49" s="190" t="s">
        <v>1432</v>
      </c>
      <c r="V49" s="190" t="s">
        <v>1432</v>
      </c>
      <c r="W49" s="190" t="s">
        <v>1432</v>
      </c>
      <c r="X49" s="190" t="s">
        <v>1432</v>
      </c>
      <c r="Y49" s="190" t="s">
        <v>1432</v>
      </c>
      <c r="Z49" s="190" t="s">
        <v>1432</v>
      </c>
      <c r="AA49" s="190" t="s">
        <v>1432</v>
      </c>
      <c r="AB49" s="190" t="s">
        <v>1432</v>
      </c>
      <c r="AC49" s="190" t="s">
        <v>1432</v>
      </c>
      <c r="AD49" s="190" t="s">
        <v>1432</v>
      </c>
      <c r="AE49" s="190" t="s">
        <v>1432</v>
      </c>
      <c r="AF49" s="190" t="s">
        <v>1432</v>
      </c>
      <c r="AG49" s="190" t="s">
        <v>1432</v>
      </c>
      <c r="AH49" s="190" t="s">
        <v>1432</v>
      </c>
      <c r="AI49" s="190" t="s">
        <v>1432</v>
      </c>
      <c r="AJ49" s="190" t="s">
        <v>1432</v>
      </c>
      <c r="AK49" s="190" t="s">
        <v>1432</v>
      </c>
      <c r="AL49" s="190" t="s">
        <v>1432</v>
      </c>
      <c r="AM49" s="190" t="s">
        <v>1432</v>
      </c>
    </row>
    <row r="50" spans="3:39" x14ac:dyDescent="0.25">
      <c r="C50" s="190" t="s">
        <v>123</v>
      </c>
      <c r="D50" s="190" t="s">
        <v>1432</v>
      </c>
      <c r="E50" s="190" t="s">
        <v>1432</v>
      </c>
      <c r="F50" s="190" t="s">
        <v>1432</v>
      </c>
      <c r="G50" s="190" t="s">
        <v>1432</v>
      </c>
      <c r="H50" s="190" t="s">
        <v>1432</v>
      </c>
      <c r="I50" s="190" t="s">
        <v>1432</v>
      </c>
      <c r="J50" s="190" t="s">
        <v>1432</v>
      </c>
      <c r="K50" s="190" t="s">
        <v>1432</v>
      </c>
      <c r="L50" s="190" t="s">
        <v>1432</v>
      </c>
      <c r="M50" s="190" t="s">
        <v>1432</v>
      </c>
      <c r="N50" s="190" t="s">
        <v>1432</v>
      </c>
      <c r="O50" s="190" t="s">
        <v>1432</v>
      </c>
      <c r="P50" s="190" t="s">
        <v>1432</v>
      </c>
      <c r="Q50" s="190" t="s">
        <v>1432</v>
      </c>
      <c r="R50" s="190" t="s">
        <v>1432</v>
      </c>
      <c r="S50" s="190" t="s">
        <v>1432</v>
      </c>
      <c r="T50" s="190" t="s">
        <v>1432</v>
      </c>
      <c r="U50" s="190" t="s">
        <v>1432</v>
      </c>
      <c r="V50" s="190" t="s">
        <v>1432</v>
      </c>
      <c r="W50" s="190" t="s">
        <v>1432</v>
      </c>
      <c r="X50" s="190" t="s">
        <v>1432</v>
      </c>
      <c r="Y50" s="190" t="s">
        <v>1432</v>
      </c>
      <c r="Z50" s="190" t="s">
        <v>1432</v>
      </c>
      <c r="AA50" s="190" t="s">
        <v>1432</v>
      </c>
      <c r="AB50" s="190" t="s">
        <v>1432</v>
      </c>
      <c r="AC50" s="190" t="s">
        <v>1432</v>
      </c>
      <c r="AD50" s="190" t="s">
        <v>1432</v>
      </c>
      <c r="AE50" s="190" t="s">
        <v>1432</v>
      </c>
      <c r="AF50" s="190" t="s">
        <v>1432</v>
      </c>
      <c r="AG50" s="190" t="s">
        <v>1432</v>
      </c>
      <c r="AH50" s="190" t="s">
        <v>1432</v>
      </c>
      <c r="AI50" s="190" t="s">
        <v>1432</v>
      </c>
      <c r="AJ50" s="190" t="s">
        <v>1432</v>
      </c>
      <c r="AK50" s="190" t="s">
        <v>1432</v>
      </c>
      <c r="AL50" s="190" t="s">
        <v>1432</v>
      </c>
      <c r="AM50" s="190" t="s">
        <v>1432</v>
      </c>
    </row>
    <row r="51" spans="3:39" x14ac:dyDescent="0.25">
      <c r="C51" s="190" t="s">
        <v>124</v>
      </c>
      <c r="D51" s="190" t="s">
        <v>1432</v>
      </c>
      <c r="E51" s="190" t="s">
        <v>1432</v>
      </c>
      <c r="F51" s="190" t="s">
        <v>1432</v>
      </c>
      <c r="G51" s="190" t="s">
        <v>1432</v>
      </c>
      <c r="H51" s="190" t="s">
        <v>1432</v>
      </c>
      <c r="I51" s="190" t="s">
        <v>1432</v>
      </c>
      <c r="J51" s="190" t="s">
        <v>1432</v>
      </c>
      <c r="K51" s="190" t="s">
        <v>1432</v>
      </c>
      <c r="L51" s="190" t="s">
        <v>1432</v>
      </c>
      <c r="M51" s="190" t="s">
        <v>1432</v>
      </c>
      <c r="N51" s="190" t="s">
        <v>1432</v>
      </c>
      <c r="O51" s="190" t="s">
        <v>1432</v>
      </c>
      <c r="P51" s="190" t="s">
        <v>1432</v>
      </c>
      <c r="Q51" s="190" t="s">
        <v>1432</v>
      </c>
      <c r="R51" s="190" t="s">
        <v>1432</v>
      </c>
      <c r="S51" s="190" t="s">
        <v>1432</v>
      </c>
      <c r="T51" s="190" t="s">
        <v>1432</v>
      </c>
      <c r="U51" s="190" t="s">
        <v>1432</v>
      </c>
      <c r="V51" s="190" t="s">
        <v>1432</v>
      </c>
      <c r="W51" s="190" t="s">
        <v>1432</v>
      </c>
      <c r="X51" s="190" t="s">
        <v>1432</v>
      </c>
      <c r="Y51" s="190" t="s">
        <v>1432</v>
      </c>
      <c r="Z51" s="190" t="s">
        <v>1432</v>
      </c>
      <c r="AA51" s="190" t="s">
        <v>1432</v>
      </c>
      <c r="AB51" s="190" t="s">
        <v>1432</v>
      </c>
      <c r="AC51" s="190" t="s">
        <v>1432</v>
      </c>
      <c r="AD51" s="190" t="s">
        <v>1432</v>
      </c>
      <c r="AE51" s="190" t="s">
        <v>1432</v>
      </c>
      <c r="AF51" s="190" t="s">
        <v>1432</v>
      </c>
      <c r="AG51" s="190" t="s">
        <v>1432</v>
      </c>
      <c r="AH51" s="190" t="s">
        <v>1432</v>
      </c>
      <c r="AI51" s="190" t="s">
        <v>1432</v>
      </c>
      <c r="AJ51" s="190" t="s">
        <v>1432</v>
      </c>
      <c r="AK51" s="190" t="s">
        <v>1432</v>
      </c>
      <c r="AL51" s="190" t="s">
        <v>1432</v>
      </c>
      <c r="AM51" s="190" t="s">
        <v>1432</v>
      </c>
    </row>
    <row r="52" spans="3:39" x14ac:dyDescent="0.25">
      <c r="C52" s="190" t="s">
        <v>125</v>
      </c>
      <c r="D52" s="190" t="s">
        <v>1432</v>
      </c>
      <c r="E52" s="190" t="s">
        <v>1432</v>
      </c>
      <c r="F52" s="190" t="s">
        <v>1432</v>
      </c>
      <c r="G52" s="190" t="s">
        <v>1432</v>
      </c>
      <c r="H52" s="190" t="s">
        <v>1432</v>
      </c>
      <c r="I52" s="190" t="s">
        <v>1432</v>
      </c>
      <c r="J52" s="190" t="s">
        <v>1432</v>
      </c>
      <c r="K52" s="190" t="s">
        <v>1432</v>
      </c>
      <c r="L52" s="190" t="s">
        <v>1432</v>
      </c>
      <c r="M52" s="190" t="s">
        <v>1432</v>
      </c>
      <c r="N52" s="190" t="s">
        <v>1432</v>
      </c>
      <c r="O52" s="190" t="s">
        <v>1432</v>
      </c>
      <c r="P52" s="190" t="s">
        <v>1432</v>
      </c>
      <c r="Q52" s="190" t="s">
        <v>1432</v>
      </c>
      <c r="R52" s="190" t="s">
        <v>1432</v>
      </c>
      <c r="S52" s="190" t="s">
        <v>1432</v>
      </c>
      <c r="T52" s="190" t="s">
        <v>1432</v>
      </c>
      <c r="U52" s="190" t="s">
        <v>1432</v>
      </c>
      <c r="V52" s="190" t="s">
        <v>1432</v>
      </c>
      <c r="W52" s="190" t="s">
        <v>1432</v>
      </c>
      <c r="X52" s="190" t="s">
        <v>1432</v>
      </c>
      <c r="Y52" s="190" t="s">
        <v>1432</v>
      </c>
      <c r="Z52" s="190" t="s">
        <v>1432</v>
      </c>
      <c r="AA52" s="190" t="s">
        <v>1432</v>
      </c>
      <c r="AB52" s="190" t="s">
        <v>1432</v>
      </c>
      <c r="AC52" s="190" t="s">
        <v>1432</v>
      </c>
      <c r="AD52" s="190" t="s">
        <v>1432</v>
      </c>
      <c r="AE52" s="190" t="s">
        <v>1432</v>
      </c>
      <c r="AF52" s="190" t="s">
        <v>1432</v>
      </c>
      <c r="AG52" s="190" t="s">
        <v>1432</v>
      </c>
      <c r="AH52" s="190" t="s">
        <v>1432</v>
      </c>
      <c r="AI52" s="190" t="s">
        <v>1432</v>
      </c>
      <c r="AJ52" s="190" t="s">
        <v>1432</v>
      </c>
      <c r="AK52" s="190" t="s">
        <v>1432</v>
      </c>
      <c r="AL52" s="190" t="s">
        <v>1432</v>
      </c>
      <c r="AM52" s="190" t="s">
        <v>1432</v>
      </c>
    </row>
    <row r="53" spans="3:39" x14ac:dyDescent="0.25">
      <c r="C53" s="190" t="s">
        <v>126</v>
      </c>
      <c r="D53" s="190" t="s">
        <v>1432</v>
      </c>
      <c r="E53" s="190" t="s">
        <v>1432</v>
      </c>
      <c r="F53" s="190" t="s">
        <v>1432</v>
      </c>
      <c r="G53" s="190" t="s">
        <v>1432</v>
      </c>
      <c r="H53" s="190" t="s">
        <v>1432</v>
      </c>
      <c r="I53" s="190" t="s">
        <v>1432</v>
      </c>
      <c r="J53" s="190" t="s">
        <v>1432</v>
      </c>
      <c r="K53" s="190" t="s">
        <v>1432</v>
      </c>
      <c r="L53" s="190" t="s">
        <v>1432</v>
      </c>
      <c r="M53" s="190" t="s">
        <v>1432</v>
      </c>
      <c r="N53" s="190" t="s">
        <v>1432</v>
      </c>
      <c r="O53" s="190" t="s">
        <v>1432</v>
      </c>
      <c r="P53" s="190" t="s">
        <v>1432</v>
      </c>
      <c r="Q53" s="190" t="s">
        <v>1432</v>
      </c>
      <c r="R53" s="190" t="s">
        <v>1432</v>
      </c>
      <c r="S53" s="190" t="s">
        <v>1432</v>
      </c>
      <c r="T53" s="190" t="s">
        <v>1432</v>
      </c>
      <c r="U53" s="190" t="s">
        <v>1432</v>
      </c>
      <c r="V53" s="190" t="s">
        <v>1432</v>
      </c>
      <c r="W53" s="190" t="s">
        <v>1432</v>
      </c>
      <c r="X53" s="190" t="s">
        <v>1432</v>
      </c>
      <c r="Y53" s="190" t="s">
        <v>1432</v>
      </c>
      <c r="Z53" s="190" t="s">
        <v>1432</v>
      </c>
      <c r="AA53" s="190" t="s">
        <v>1432</v>
      </c>
      <c r="AB53" s="190" t="s">
        <v>1432</v>
      </c>
      <c r="AC53" s="190" t="s">
        <v>1432</v>
      </c>
      <c r="AD53" s="190" t="s">
        <v>1432</v>
      </c>
      <c r="AE53" s="190" t="s">
        <v>1432</v>
      </c>
      <c r="AF53" s="190" t="s">
        <v>1432</v>
      </c>
      <c r="AG53" s="190" t="s">
        <v>1432</v>
      </c>
      <c r="AH53" s="190" t="s">
        <v>1432</v>
      </c>
      <c r="AI53" s="190" t="s">
        <v>1432</v>
      </c>
      <c r="AJ53" s="190" t="s">
        <v>1432</v>
      </c>
      <c r="AK53" s="190" t="s">
        <v>1432</v>
      </c>
      <c r="AL53" s="190" t="s">
        <v>1432</v>
      </c>
      <c r="AM53" s="190" t="s">
        <v>1432</v>
      </c>
    </row>
    <row r="54" spans="3:39" x14ac:dyDescent="0.25">
      <c r="C54" s="190" t="s">
        <v>127</v>
      </c>
      <c r="D54" s="190" t="s">
        <v>1432</v>
      </c>
      <c r="E54" s="190" t="s">
        <v>1432</v>
      </c>
      <c r="F54" s="190" t="s">
        <v>1432</v>
      </c>
      <c r="G54" s="190" t="s">
        <v>1432</v>
      </c>
      <c r="H54" s="190" t="s">
        <v>1432</v>
      </c>
      <c r="I54" s="190" t="s">
        <v>1432</v>
      </c>
      <c r="J54" s="190" t="s">
        <v>1432</v>
      </c>
      <c r="K54" s="190" t="s">
        <v>1432</v>
      </c>
      <c r="L54" s="190" t="s">
        <v>1432</v>
      </c>
      <c r="M54" s="190" t="s">
        <v>1432</v>
      </c>
      <c r="N54" s="190" t="s">
        <v>1432</v>
      </c>
      <c r="O54" s="190" t="s">
        <v>1432</v>
      </c>
      <c r="P54" s="190" t="s">
        <v>1432</v>
      </c>
      <c r="Q54" s="190" t="s">
        <v>1432</v>
      </c>
      <c r="R54" s="190" t="s">
        <v>1432</v>
      </c>
      <c r="S54" s="190" t="s">
        <v>1432</v>
      </c>
      <c r="T54" s="190" t="s">
        <v>1432</v>
      </c>
      <c r="U54" s="190" t="s">
        <v>1432</v>
      </c>
      <c r="V54" s="190" t="s">
        <v>1432</v>
      </c>
      <c r="W54" s="190" t="s">
        <v>1432</v>
      </c>
      <c r="X54" s="190" t="s">
        <v>1432</v>
      </c>
      <c r="Y54" s="190" t="s">
        <v>1432</v>
      </c>
      <c r="Z54" s="190" t="s">
        <v>1432</v>
      </c>
      <c r="AA54" s="190" t="s">
        <v>1432</v>
      </c>
      <c r="AB54" s="190" t="s">
        <v>1432</v>
      </c>
      <c r="AC54" s="190" t="s">
        <v>1432</v>
      </c>
      <c r="AD54" s="190" t="s">
        <v>1432</v>
      </c>
      <c r="AE54" s="190" t="s">
        <v>1432</v>
      </c>
      <c r="AF54" s="190" t="s">
        <v>1432</v>
      </c>
      <c r="AG54" s="190" t="s">
        <v>1432</v>
      </c>
      <c r="AH54" s="190" t="s">
        <v>1432</v>
      </c>
      <c r="AI54" s="190" t="s">
        <v>1432</v>
      </c>
      <c r="AJ54" s="190" t="s">
        <v>1432</v>
      </c>
      <c r="AK54" s="190" t="s">
        <v>1432</v>
      </c>
      <c r="AL54" s="190" t="s">
        <v>1432</v>
      </c>
      <c r="AM54" s="190" t="s">
        <v>1432</v>
      </c>
    </row>
    <row r="55" spans="3:39" x14ac:dyDescent="0.25">
      <c r="C55" s="190" t="s">
        <v>128</v>
      </c>
      <c r="D55" s="190" t="s">
        <v>1432</v>
      </c>
      <c r="E55" s="190" t="s">
        <v>1432</v>
      </c>
      <c r="F55" s="190" t="s">
        <v>1432</v>
      </c>
      <c r="G55" s="190" t="s">
        <v>1432</v>
      </c>
      <c r="H55" s="190" t="s">
        <v>1432</v>
      </c>
      <c r="I55" s="190" t="s">
        <v>1432</v>
      </c>
      <c r="J55" s="190" t="s">
        <v>1432</v>
      </c>
      <c r="K55" s="190" t="s">
        <v>1432</v>
      </c>
      <c r="L55" s="190" t="s">
        <v>1432</v>
      </c>
      <c r="M55" s="190" t="s">
        <v>1432</v>
      </c>
      <c r="N55" s="190" t="s">
        <v>1432</v>
      </c>
      <c r="O55" s="190" t="s">
        <v>1432</v>
      </c>
      <c r="P55" s="190" t="s">
        <v>1432</v>
      </c>
      <c r="Q55" s="190" t="s">
        <v>1432</v>
      </c>
      <c r="R55" s="190" t="s">
        <v>1432</v>
      </c>
      <c r="S55" s="190" t="s">
        <v>1432</v>
      </c>
      <c r="T55" s="190" t="s">
        <v>1432</v>
      </c>
      <c r="U55" s="190" t="s">
        <v>1432</v>
      </c>
      <c r="V55" s="190" t="s">
        <v>1432</v>
      </c>
      <c r="W55" s="190" t="s">
        <v>1432</v>
      </c>
      <c r="X55" s="190" t="s">
        <v>1432</v>
      </c>
      <c r="Y55" s="190" t="s">
        <v>1432</v>
      </c>
      <c r="Z55" s="190" t="s">
        <v>1432</v>
      </c>
      <c r="AA55" s="190" t="s">
        <v>1432</v>
      </c>
      <c r="AB55" s="190" t="s">
        <v>1432</v>
      </c>
      <c r="AC55" s="190" t="s">
        <v>1432</v>
      </c>
      <c r="AD55" s="190" t="s">
        <v>1432</v>
      </c>
      <c r="AE55" s="190" t="s">
        <v>1432</v>
      </c>
      <c r="AF55" s="190" t="s">
        <v>1432</v>
      </c>
      <c r="AG55" s="190" t="s">
        <v>1432</v>
      </c>
      <c r="AH55" s="190" t="s">
        <v>1432</v>
      </c>
      <c r="AI55" s="190" t="s">
        <v>1432</v>
      </c>
      <c r="AJ55" s="190" t="s">
        <v>1432</v>
      </c>
      <c r="AK55" s="190" t="s">
        <v>1432</v>
      </c>
      <c r="AL55" s="190" t="s">
        <v>1432</v>
      </c>
      <c r="AM55" s="190" t="s">
        <v>1432</v>
      </c>
    </row>
    <row r="56" spans="3:39" x14ac:dyDescent="0.25">
      <c r="C56" s="190" t="s">
        <v>129</v>
      </c>
      <c r="D56" s="190" t="s">
        <v>1432</v>
      </c>
      <c r="E56" s="190" t="s">
        <v>1432</v>
      </c>
      <c r="F56" s="190" t="s">
        <v>1432</v>
      </c>
      <c r="G56" s="190" t="s">
        <v>1432</v>
      </c>
      <c r="H56" s="190" t="s">
        <v>1432</v>
      </c>
      <c r="I56" s="190" t="s">
        <v>1432</v>
      </c>
      <c r="J56" s="190" t="s">
        <v>1432</v>
      </c>
      <c r="K56" s="190" t="s">
        <v>1432</v>
      </c>
      <c r="L56" s="190" t="s">
        <v>1432</v>
      </c>
      <c r="M56" s="190" t="s">
        <v>1432</v>
      </c>
      <c r="N56" s="190" t="s">
        <v>1432</v>
      </c>
      <c r="O56" s="190" t="s">
        <v>1432</v>
      </c>
      <c r="P56" s="190" t="s">
        <v>1432</v>
      </c>
      <c r="Q56" s="190" t="s">
        <v>1432</v>
      </c>
      <c r="R56" s="190" t="s">
        <v>1432</v>
      </c>
      <c r="S56" s="190" t="s">
        <v>1432</v>
      </c>
      <c r="T56" s="190" t="s">
        <v>1432</v>
      </c>
      <c r="U56" s="190" t="s">
        <v>1432</v>
      </c>
      <c r="V56" s="190" t="s">
        <v>1432</v>
      </c>
      <c r="W56" s="190" t="s">
        <v>1432</v>
      </c>
      <c r="X56" s="190" t="s">
        <v>1432</v>
      </c>
      <c r="Y56" s="190" t="s">
        <v>1432</v>
      </c>
      <c r="Z56" s="190" t="s">
        <v>1432</v>
      </c>
      <c r="AA56" s="190" t="s">
        <v>1432</v>
      </c>
      <c r="AB56" s="190" t="s">
        <v>1432</v>
      </c>
      <c r="AC56" s="190" t="s">
        <v>1432</v>
      </c>
      <c r="AD56" s="190" t="s">
        <v>1432</v>
      </c>
      <c r="AE56" s="190" t="s">
        <v>1432</v>
      </c>
      <c r="AF56" s="190" t="s">
        <v>1432</v>
      </c>
      <c r="AG56" s="190" t="s">
        <v>1432</v>
      </c>
      <c r="AH56" s="190" t="s">
        <v>1432</v>
      </c>
      <c r="AI56" s="190" t="s">
        <v>1432</v>
      </c>
      <c r="AJ56" s="190" t="s">
        <v>1432</v>
      </c>
      <c r="AK56" s="190" t="s">
        <v>1432</v>
      </c>
      <c r="AL56" s="190" t="s">
        <v>1432</v>
      </c>
      <c r="AM56" s="190" t="s">
        <v>1432</v>
      </c>
    </row>
    <row r="57" spans="3:39" x14ac:dyDescent="0.25">
      <c r="C57" s="190" t="s">
        <v>130</v>
      </c>
      <c r="D57" s="190" t="s">
        <v>1432</v>
      </c>
      <c r="E57" s="190" t="s">
        <v>1432</v>
      </c>
      <c r="F57" s="190" t="s">
        <v>1432</v>
      </c>
      <c r="G57" s="190" t="s">
        <v>1432</v>
      </c>
      <c r="H57" s="190" t="s">
        <v>1432</v>
      </c>
      <c r="I57" s="190" t="s">
        <v>1432</v>
      </c>
      <c r="J57" s="190" t="s">
        <v>1432</v>
      </c>
      <c r="K57" s="190" t="s">
        <v>1432</v>
      </c>
      <c r="L57" s="190" t="s">
        <v>1432</v>
      </c>
      <c r="M57" s="190" t="s">
        <v>1432</v>
      </c>
      <c r="N57" s="190" t="s">
        <v>1432</v>
      </c>
      <c r="O57" s="190" t="s">
        <v>1432</v>
      </c>
      <c r="P57" s="190" t="s">
        <v>1432</v>
      </c>
      <c r="Q57" s="190" t="s">
        <v>1432</v>
      </c>
      <c r="R57" s="190" t="s">
        <v>1432</v>
      </c>
      <c r="S57" s="190" t="s">
        <v>1432</v>
      </c>
      <c r="T57" s="190" t="s">
        <v>1432</v>
      </c>
      <c r="U57" s="190" t="s">
        <v>1432</v>
      </c>
      <c r="V57" s="190" t="s">
        <v>1432</v>
      </c>
      <c r="W57" s="190" t="s">
        <v>1432</v>
      </c>
      <c r="X57" s="190" t="s">
        <v>1432</v>
      </c>
      <c r="Y57" s="190" t="s">
        <v>1432</v>
      </c>
      <c r="Z57" s="190" t="s">
        <v>1432</v>
      </c>
      <c r="AA57" s="190" t="s">
        <v>1432</v>
      </c>
      <c r="AB57" s="190" t="s">
        <v>1432</v>
      </c>
      <c r="AC57" s="190" t="s">
        <v>1432</v>
      </c>
      <c r="AD57" s="190" t="s">
        <v>1432</v>
      </c>
      <c r="AE57" s="190" t="s">
        <v>1432</v>
      </c>
      <c r="AF57" s="190" t="s">
        <v>1432</v>
      </c>
      <c r="AG57" s="190" t="s">
        <v>1432</v>
      </c>
      <c r="AH57" s="190" t="s">
        <v>1432</v>
      </c>
      <c r="AI57" s="190" t="s">
        <v>1432</v>
      </c>
      <c r="AJ57" s="190" t="s">
        <v>1432</v>
      </c>
      <c r="AK57" s="190" t="s">
        <v>1432</v>
      </c>
      <c r="AL57" s="190" t="s">
        <v>1432</v>
      </c>
      <c r="AM57" s="190" t="s">
        <v>1432</v>
      </c>
    </row>
    <row r="58" spans="3:39" x14ac:dyDescent="0.25">
      <c r="C58" s="190" t="s">
        <v>131</v>
      </c>
      <c r="D58" s="190" t="s">
        <v>1432</v>
      </c>
      <c r="E58" s="190" t="s">
        <v>1432</v>
      </c>
      <c r="F58" s="190" t="s">
        <v>1432</v>
      </c>
      <c r="G58" s="190" t="s">
        <v>1432</v>
      </c>
      <c r="H58" s="190" t="s">
        <v>1432</v>
      </c>
      <c r="I58" s="190" t="s">
        <v>1432</v>
      </c>
      <c r="J58" s="190" t="s">
        <v>1432</v>
      </c>
      <c r="K58" s="190" t="s">
        <v>1432</v>
      </c>
      <c r="L58" s="190" t="s">
        <v>1432</v>
      </c>
      <c r="M58" s="190" t="s">
        <v>1432</v>
      </c>
      <c r="N58" s="190" t="s">
        <v>1432</v>
      </c>
      <c r="O58" s="190" t="s">
        <v>1432</v>
      </c>
      <c r="P58" s="190" t="s">
        <v>1432</v>
      </c>
      <c r="Q58" s="190" t="s">
        <v>1432</v>
      </c>
      <c r="R58" s="190" t="s">
        <v>1432</v>
      </c>
      <c r="S58" s="190" t="s">
        <v>1432</v>
      </c>
      <c r="T58" s="190" t="s">
        <v>1432</v>
      </c>
      <c r="U58" s="190" t="s">
        <v>1432</v>
      </c>
      <c r="V58" s="190" t="s">
        <v>1432</v>
      </c>
      <c r="W58" s="190" t="s">
        <v>1432</v>
      </c>
      <c r="X58" s="190" t="s">
        <v>1432</v>
      </c>
      <c r="Y58" s="190" t="s">
        <v>1432</v>
      </c>
      <c r="Z58" s="190" t="s">
        <v>1432</v>
      </c>
      <c r="AA58" s="190" t="s">
        <v>1432</v>
      </c>
      <c r="AB58" s="190" t="s">
        <v>1432</v>
      </c>
      <c r="AC58" s="190" t="s">
        <v>1432</v>
      </c>
      <c r="AD58" s="190" t="s">
        <v>1432</v>
      </c>
      <c r="AE58" s="190" t="s">
        <v>1432</v>
      </c>
      <c r="AF58" s="190" t="s">
        <v>1432</v>
      </c>
      <c r="AG58" s="190" t="s">
        <v>1432</v>
      </c>
      <c r="AH58" s="190" t="s">
        <v>1432</v>
      </c>
      <c r="AI58" s="190" t="s">
        <v>1432</v>
      </c>
      <c r="AJ58" s="190" t="s">
        <v>1432</v>
      </c>
      <c r="AK58" s="190" t="s">
        <v>1432</v>
      </c>
      <c r="AL58" s="190" t="s">
        <v>1432</v>
      </c>
      <c r="AM58" s="190" t="s">
        <v>1432</v>
      </c>
    </row>
    <row r="59" spans="3:39" x14ac:dyDescent="0.25">
      <c r="C59" s="190" t="s">
        <v>132</v>
      </c>
      <c r="D59" s="190" t="s">
        <v>1432</v>
      </c>
      <c r="E59" s="190" t="s">
        <v>1432</v>
      </c>
      <c r="F59" s="190" t="s">
        <v>1432</v>
      </c>
      <c r="G59" s="190" t="s">
        <v>1432</v>
      </c>
      <c r="H59" s="190" t="s">
        <v>1432</v>
      </c>
      <c r="I59" s="190" t="s">
        <v>1432</v>
      </c>
      <c r="J59" s="190" t="s">
        <v>1432</v>
      </c>
      <c r="K59" s="190" t="s">
        <v>1432</v>
      </c>
      <c r="L59" s="190" t="s">
        <v>1432</v>
      </c>
      <c r="M59" s="190" t="s">
        <v>1432</v>
      </c>
      <c r="N59" s="190" t="s">
        <v>1432</v>
      </c>
      <c r="O59" s="190" t="s">
        <v>1432</v>
      </c>
      <c r="P59" s="190" t="s">
        <v>1432</v>
      </c>
      <c r="Q59" s="190" t="s">
        <v>1432</v>
      </c>
      <c r="R59" s="190" t="s">
        <v>1432</v>
      </c>
      <c r="S59" s="190" t="s">
        <v>1432</v>
      </c>
      <c r="T59" s="190" t="s">
        <v>1432</v>
      </c>
      <c r="U59" s="190" t="s">
        <v>1432</v>
      </c>
      <c r="V59" s="190" t="s">
        <v>1432</v>
      </c>
      <c r="W59" s="190" t="s">
        <v>1432</v>
      </c>
      <c r="X59" s="190" t="s">
        <v>1432</v>
      </c>
      <c r="Y59" s="190" t="s">
        <v>1432</v>
      </c>
      <c r="Z59" s="190" t="s">
        <v>1432</v>
      </c>
      <c r="AA59" s="190" t="s">
        <v>1432</v>
      </c>
      <c r="AB59" s="190" t="s">
        <v>1432</v>
      </c>
      <c r="AC59" s="190" t="s">
        <v>1432</v>
      </c>
      <c r="AD59" s="190" t="s">
        <v>1432</v>
      </c>
      <c r="AE59" s="190" t="s">
        <v>1432</v>
      </c>
      <c r="AF59" s="190" t="s">
        <v>1432</v>
      </c>
      <c r="AG59" s="190" t="s">
        <v>1432</v>
      </c>
      <c r="AH59" s="190" t="s">
        <v>1432</v>
      </c>
      <c r="AI59" s="190" t="s">
        <v>1432</v>
      </c>
      <c r="AJ59" s="190" t="s">
        <v>1432</v>
      </c>
      <c r="AK59" s="190" t="s">
        <v>1432</v>
      </c>
      <c r="AL59" s="190" t="s">
        <v>1432</v>
      </c>
      <c r="AM59" s="190" t="s">
        <v>1432</v>
      </c>
    </row>
    <row r="60" spans="3:39" x14ac:dyDescent="0.25">
      <c r="C60" s="190" t="s">
        <v>133</v>
      </c>
      <c r="D60" s="190" t="s">
        <v>1432</v>
      </c>
      <c r="E60" s="190" t="s">
        <v>1432</v>
      </c>
      <c r="F60" s="190" t="s">
        <v>1432</v>
      </c>
      <c r="G60" s="190" t="s">
        <v>1432</v>
      </c>
      <c r="H60" s="190" t="s">
        <v>1432</v>
      </c>
      <c r="I60" s="190" t="s">
        <v>1432</v>
      </c>
      <c r="J60" s="190" t="s">
        <v>1432</v>
      </c>
      <c r="K60" s="190" t="s">
        <v>1432</v>
      </c>
      <c r="L60" s="190" t="s">
        <v>1432</v>
      </c>
      <c r="M60" s="190" t="s">
        <v>1432</v>
      </c>
      <c r="N60" s="190" t="s">
        <v>1432</v>
      </c>
      <c r="O60" s="190" t="s">
        <v>1432</v>
      </c>
      <c r="P60" s="190" t="s">
        <v>1432</v>
      </c>
      <c r="Q60" s="190" t="s">
        <v>1432</v>
      </c>
      <c r="R60" s="190" t="s">
        <v>1432</v>
      </c>
      <c r="S60" s="190" t="s">
        <v>1432</v>
      </c>
      <c r="T60" s="190" t="s">
        <v>1432</v>
      </c>
      <c r="U60" s="190" t="s">
        <v>1432</v>
      </c>
      <c r="V60" s="190" t="s">
        <v>1432</v>
      </c>
      <c r="W60" s="190" t="s">
        <v>1432</v>
      </c>
      <c r="X60" s="190" t="s">
        <v>1432</v>
      </c>
      <c r="Y60" s="190" t="s">
        <v>1432</v>
      </c>
      <c r="Z60" s="190" t="s">
        <v>1432</v>
      </c>
      <c r="AA60" s="190" t="s">
        <v>1432</v>
      </c>
      <c r="AB60" s="190" t="s">
        <v>1432</v>
      </c>
      <c r="AC60" s="190" t="s">
        <v>1432</v>
      </c>
      <c r="AD60" s="190" t="s">
        <v>1432</v>
      </c>
      <c r="AE60" s="190" t="s">
        <v>1432</v>
      </c>
      <c r="AF60" s="190" t="s">
        <v>1432</v>
      </c>
      <c r="AG60" s="190" t="s">
        <v>1432</v>
      </c>
      <c r="AH60" s="190" t="s">
        <v>1432</v>
      </c>
      <c r="AI60" s="190" t="s">
        <v>1432</v>
      </c>
      <c r="AJ60" s="190" t="s">
        <v>1432</v>
      </c>
      <c r="AK60" s="190" t="s">
        <v>1432</v>
      </c>
      <c r="AL60" s="190" t="s">
        <v>1432</v>
      </c>
      <c r="AM60" s="190" t="s">
        <v>1432</v>
      </c>
    </row>
    <row r="61" spans="3:39" x14ac:dyDescent="0.25">
      <c r="C61" s="190" t="s">
        <v>134</v>
      </c>
      <c r="D61" s="190" t="s">
        <v>1432</v>
      </c>
      <c r="E61" s="190" t="s">
        <v>1432</v>
      </c>
      <c r="F61" s="190" t="s">
        <v>1432</v>
      </c>
      <c r="G61" s="190" t="s">
        <v>1432</v>
      </c>
      <c r="H61" s="190" t="s">
        <v>1432</v>
      </c>
      <c r="I61" s="190" t="s">
        <v>1432</v>
      </c>
      <c r="J61" s="190" t="s">
        <v>1432</v>
      </c>
      <c r="K61" s="190" t="s">
        <v>1432</v>
      </c>
      <c r="L61" s="190" t="s">
        <v>1432</v>
      </c>
      <c r="M61" s="190" t="s">
        <v>1432</v>
      </c>
      <c r="N61" s="190" t="s">
        <v>1432</v>
      </c>
      <c r="O61" s="190" t="s">
        <v>1432</v>
      </c>
      <c r="P61" s="190" t="s">
        <v>1432</v>
      </c>
      <c r="Q61" s="190" t="s">
        <v>1432</v>
      </c>
      <c r="R61" s="190" t="s">
        <v>1432</v>
      </c>
      <c r="S61" s="190" t="s">
        <v>1432</v>
      </c>
      <c r="T61" s="190" t="s">
        <v>1432</v>
      </c>
      <c r="U61" s="190" t="s">
        <v>1432</v>
      </c>
      <c r="V61" s="190" t="s">
        <v>1432</v>
      </c>
      <c r="W61" s="190" t="s">
        <v>1432</v>
      </c>
      <c r="X61" s="190" t="s">
        <v>1432</v>
      </c>
      <c r="Y61" s="190" t="s">
        <v>1432</v>
      </c>
      <c r="Z61" s="190" t="s">
        <v>1432</v>
      </c>
      <c r="AA61" s="190" t="s">
        <v>1432</v>
      </c>
      <c r="AB61" s="190" t="s">
        <v>1432</v>
      </c>
      <c r="AC61" s="190" t="s">
        <v>1432</v>
      </c>
      <c r="AD61" s="190" t="s">
        <v>1432</v>
      </c>
      <c r="AE61" s="190" t="s">
        <v>1432</v>
      </c>
      <c r="AF61" s="190" t="s">
        <v>1432</v>
      </c>
      <c r="AG61" s="190" t="s">
        <v>1432</v>
      </c>
      <c r="AH61" s="190" t="s">
        <v>1432</v>
      </c>
      <c r="AI61" s="190" t="s">
        <v>1432</v>
      </c>
      <c r="AJ61" s="190" t="s">
        <v>1432</v>
      </c>
      <c r="AK61" s="190" t="s">
        <v>1432</v>
      </c>
      <c r="AL61" s="190" t="s">
        <v>1432</v>
      </c>
      <c r="AM61" s="190" t="s">
        <v>1432</v>
      </c>
    </row>
    <row r="62" spans="3:39" x14ac:dyDescent="0.25">
      <c r="C62" s="190" t="s">
        <v>135</v>
      </c>
      <c r="D62" s="190" t="s">
        <v>1432</v>
      </c>
      <c r="E62" s="190" t="s">
        <v>1432</v>
      </c>
      <c r="F62" s="190" t="s">
        <v>1432</v>
      </c>
      <c r="G62" s="190" t="s">
        <v>1432</v>
      </c>
      <c r="H62" s="190" t="s">
        <v>1432</v>
      </c>
      <c r="I62" s="190" t="s">
        <v>1432</v>
      </c>
      <c r="J62" s="190" t="s">
        <v>1432</v>
      </c>
      <c r="K62" s="190" t="s">
        <v>1432</v>
      </c>
      <c r="L62" s="190" t="s">
        <v>1432</v>
      </c>
      <c r="M62" s="190" t="s">
        <v>1432</v>
      </c>
      <c r="N62" s="190" t="s">
        <v>1432</v>
      </c>
      <c r="O62" s="190" t="s">
        <v>1432</v>
      </c>
      <c r="P62" s="190" t="s">
        <v>1432</v>
      </c>
      <c r="Q62" s="190" t="s">
        <v>1432</v>
      </c>
      <c r="R62" s="190" t="s">
        <v>1432</v>
      </c>
      <c r="S62" s="190" t="s">
        <v>1432</v>
      </c>
      <c r="T62" s="190" t="s">
        <v>1432</v>
      </c>
      <c r="U62" s="190" t="s">
        <v>1432</v>
      </c>
      <c r="V62" s="190" t="s">
        <v>1432</v>
      </c>
      <c r="W62" s="190" t="s">
        <v>1432</v>
      </c>
      <c r="X62" s="190" t="s">
        <v>1432</v>
      </c>
      <c r="Y62" s="190" t="s">
        <v>1432</v>
      </c>
      <c r="Z62" s="190" t="s">
        <v>1432</v>
      </c>
      <c r="AA62" s="190" t="s">
        <v>1432</v>
      </c>
      <c r="AB62" s="190" t="s">
        <v>1432</v>
      </c>
      <c r="AC62" s="190" t="s">
        <v>1432</v>
      </c>
      <c r="AD62" s="190" t="s">
        <v>1432</v>
      </c>
      <c r="AE62" s="190" t="s">
        <v>1432</v>
      </c>
      <c r="AF62" s="190" t="s">
        <v>1432</v>
      </c>
      <c r="AG62" s="190" t="s">
        <v>1432</v>
      </c>
      <c r="AH62" s="190" t="s">
        <v>1432</v>
      </c>
      <c r="AI62" s="190" t="s">
        <v>1432</v>
      </c>
      <c r="AJ62" s="190" t="s">
        <v>1432</v>
      </c>
      <c r="AK62" s="190" t="s">
        <v>1432</v>
      </c>
      <c r="AL62" s="190" t="s">
        <v>1432</v>
      </c>
      <c r="AM62" s="190" t="s">
        <v>1432</v>
      </c>
    </row>
    <row r="63" spans="3:39" x14ac:dyDescent="0.25">
      <c r="C63" s="190" t="s">
        <v>136</v>
      </c>
      <c r="D63" s="190" t="s">
        <v>1432</v>
      </c>
      <c r="E63" s="190" t="s">
        <v>1432</v>
      </c>
      <c r="F63" s="190" t="s">
        <v>1432</v>
      </c>
      <c r="G63" s="190" t="s">
        <v>1432</v>
      </c>
      <c r="H63" s="190" t="s">
        <v>1432</v>
      </c>
      <c r="I63" s="190" t="s">
        <v>1432</v>
      </c>
      <c r="J63" s="190" t="s">
        <v>1432</v>
      </c>
      <c r="K63" s="190" t="s">
        <v>1432</v>
      </c>
      <c r="L63" s="190" t="s">
        <v>1432</v>
      </c>
      <c r="M63" s="190" t="s">
        <v>1432</v>
      </c>
      <c r="N63" s="190" t="s">
        <v>1432</v>
      </c>
      <c r="O63" s="190" t="s">
        <v>1432</v>
      </c>
      <c r="P63" s="190" t="s">
        <v>1432</v>
      </c>
      <c r="Q63" s="190" t="s">
        <v>1432</v>
      </c>
      <c r="R63" s="190" t="s">
        <v>1432</v>
      </c>
      <c r="S63" s="190" t="s">
        <v>1432</v>
      </c>
      <c r="T63" s="190" t="s">
        <v>1432</v>
      </c>
      <c r="U63" s="190" t="s">
        <v>1432</v>
      </c>
      <c r="V63" s="190" t="s">
        <v>1432</v>
      </c>
      <c r="W63" s="190" t="s">
        <v>1432</v>
      </c>
      <c r="X63" s="190" t="s">
        <v>1432</v>
      </c>
      <c r="Y63" s="190" t="s">
        <v>1432</v>
      </c>
      <c r="Z63" s="190" t="s">
        <v>1432</v>
      </c>
      <c r="AA63" s="190" t="s">
        <v>1432</v>
      </c>
      <c r="AB63" s="190" t="s">
        <v>1432</v>
      </c>
      <c r="AC63" s="190" t="s">
        <v>1432</v>
      </c>
      <c r="AD63" s="190" t="s">
        <v>1432</v>
      </c>
      <c r="AE63" s="190" t="s">
        <v>1432</v>
      </c>
      <c r="AF63" s="190" t="s">
        <v>1432</v>
      </c>
      <c r="AG63" s="190" t="s">
        <v>1432</v>
      </c>
      <c r="AH63" s="190" t="s">
        <v>1432</v>
      </c>
      <c r="AI63" s="190" t="s">
        <v>1432</v>
      </c>
      <c r="AJ63" s="190" t="s">
        <v>1432</v>
      </c>
      <c r="AK63" s="190" t="s">
        <v>1432</v>
      </c>
      <c r="AL63" s="190" t="s">
        <v>1432</v>
      </c>
      <c r="AM63" s="190" t="s">
        <v>1432</v>
      </c>
    </row>
    <row r="64" spans="3:39" x14ac:dyDescent="0.25">
      <c r="C64" s="190" t="s">
        <v>137</v>
      </c>
      <c r="D64" s="190" t="s">
        <v>1432</v>
      </c>
      <c r="E64" s="190" t="s">
        <v>1432</v>
      </c>
      <c r="F64" s="190" t="s">
        <v>1432</v>
      </c>
      <c r="G64" s="190" t="s">
        <v>1432</v>
      </c>
      <c r="H64" s="190" t="s">
        <v>1432</v>
      </c>
      <c r="I64" s="190" t="s">
        <v>1432</v>
      </c>
      <c r="J64" s="190" t="s">
        <v>1432</v>
      </c>
      <c r="K64" s="190" t="s">
        <v>1432</v>
      </c>
      <c r="L64" s="190" t="s">
        <v>1432</v>
      </c>
      <c r="M64" s="190" t="s">
        <v>1432</v>
      </c>
      <c r="N64" s="190" t="s">
        <v>1432</v>
      </c>
      <c r="O64" s="190" t="s">
        <v>1432</v>
      </c>
      <c r="P64" s="190" t="s">
        <v>1432</v>
      </c>
      <c r="Q64" s="190" t="s">
        <v>1432</v>
      </c>
      <c r="R64" s="190" t="s">
        <v>1432</v>
      </c>
      <c r="S64" s="190" t="s">
        <v>1432</v>
      </c>
      <c r="T64" s="190" t="s">
        <v>1432</v>
      </c>
      <c r="U64" s="190" t="s">
        <v>1432</v>
      </c>
      <c r="V64" s="190" t="s">
        <v>1432</v>
      </c>
      <c r="W64" s="190" t="s">
        <v>1432</v>
      </c>
      <c r="X64" s="190" t="s">
        <v>1432</v>
      </c>
      <c r="Y64" s="190" t="s">
        <v>1432</v>
      </c>
      <c r="Z64" s="190" t="s">
        <v>1432</v>
      </c>
      <c r="AA64" s="190" t="s">
        <v>1432</v>
      </c>
      <c r="AB64" s="190" t="s">
        <v>1432</v>
      </c>
      <c r="AC64" s="190" t="s">
        <v>1432</v>
      </c>
      <c r="AD64" s="190" t="s">
        <v>1432</v>
      </c>
      <c r="AE64" s="190" t="s">
        <v>1432</v>
      </c>
      <c r="AF64" s="190" t="s">
        <v>1432</v>
      </c>
      <c r="AG64" s="190" t="s">
        <v>1432</v>
      </c>
      <c r="AH64" s="190" t="s">
        <v>1432</v>
      </c>
      <c r="AI64" s="190" t="s">
        <v>1432</v>
      </c>
      <c r="AJ64" s="190" t="s">
        <v>1432</v>
      </c>
      <c r="AK64" s="190" t="s">
        <v>1432</v>
      </c>
      <c r="AL64" s="190" t="s">
        <v>1432</v>
      </c>
      <c r="AM64" s="190" t="s">
        <v>1432</v>
      </c>
    </row>
    <row r="65" spans="3:39" x14ac:dyDescent="0.25">
      <c r="C65" s="190" t="s">
        <v>138</v>
      </c>
      <c r="D65" s="196">
        <v>55562410.489510499</v>
      </c>
      <c r="E65" s="196">
        <v>54699845.804195799</v>
      </c>
      <c r="F65" s="196">
        <v>53837281.118881099</v>
      </c>
      <c r="G65" s="196">
        <v>52974716.433566399</v>
      </c>
      <c r="H65" s="196">
        <v>52112151.748251699</v>
      </c>
      <c r="I65" s="196">
        <v>51249587.062936999</v>
      </c>
      <c r="J65" s="196">
        <v>50387022.377622299</v>
      </c>
      <c r="K65" s="196">
        <v>49524457.692307599</v>
      </c>
      <c r="L65" s="196">
        <v>48661893.006993003</v>
      </c>
      <c r="M65" s="196">
        <v>47799328.321678303</v>
      </c>
      <c r="N65" s="196">
        <v>46936763.636363603</v>
      </c>
      <c r="O65" s="196">
        <v>46074198.951048903</v>
      </c>
      <c r="P65" s="196">
        <v>45211634.265734203</v>
      </c>
      <c r="Q65" s="196">
        <v>44349069.580419503</v>
      </c>
      <c r="R65" s="196">
        <v>43486504.895104803</v>
      </c>
      <c r="S65" s="196">
        <v>42623940.2097902</v>
      </c>
      <c r="T65" s="196">
        <v>41761375.5244755</v>
      </c>
      <c r="U65" s="196">
        <v>40898810.8391608</v>
      </c>
      <c r="V65" s="196">
        <v>40036246.1538461</v>
      </c>
      <c r="W65" s="196">
        <v>39173681.4685314</v>
      </c>
      <c r="X65" s="196">
        <v>38311116.7832167</v>
      </c>
      <c r="Y65" s="196">
        <v>37448552.097902</v>
      </c>
      <c r="Z65" s="196">
        <v>36585987.412587397</v>
      </c>
      <c r="AA65" s="196">
        <v>35723422.727272697</v>
      </c>
      <c r="AB65" s="196">
        <v>34860858.041957997</v>
      </c>
      <c r="AC65" s="196">
        <v>33998293.356643297</v>
      </c>
      <c r="AD65" s="196">
        <v>33135728.6713286</v>
      </c>
      <c r="AE65" s="196">
        <v>32273163.9860139</v>
      </c>
      <c r="AF65" s="196">
        <v>31410599.3006992</v>
      </c>
      <c r="AG65" s="196">
        <v>30548034.6153845</v>
      </c>
      <c r="AH65" s="196">
        <v>29685469.930069901</v>
      </c>
      <c r="AI65" s="196">
        <v>28822905.244755201</v>
      </c>
      <c r="AJ65" s="196">
        <v>27960340.559440501</v>
      </c>
      <c r="AK65" s="196">
        <v>27097775.874125801</v>
      </c>
      <c r="AL65" s="196">
        <v>26235211.188811101</v>
      </c>
      <c r="AM65" s="196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81" customWidth="1"/>
    <col min="2" max="2" width="42.875" style="281" customWidth="1"/>
    <col min="3" max="3" width="8" style="342" bestFit="1" customWidth="1"/>
    <col min="4" max="33" width="8" style="281" bestFit="1" customWidth="1"/>
    <col min="34" max="34" width="8.125" style="281" bestFit="1" customWidth="1"/>
    <col min="35" max="16384" width="6.875" style="281"/>
  </cols>
  <sheetData>
    <row r="1" spans="1:34" ht="15" customHeight="1" thickBot="1" x14ac:dyDescent="0.25">
      <c r="B1" s="159" t="s">
        <v>1178</v>
      </c>
      <c r="C1" s="341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2"/>
    <row r="3" spans="1:34" ht="15" customHeight="1" x14ac:dyDescent="0.2">
      <c r="C3" s="343" t="s">
        <v>1179</v>
      </c>
      <c r="D3" s="161" t="s">
        <v>1180</v>
      </c>
    </row>
    <row r="4" spans="1:34" ht="15" customHeight="1" x14ac:dyDescent="0.2">
      <c r="C4" s="343" t="s">
        <v>1181</v>
      </c>
      <c r="D4" s="161" t="s">
        <v>1182</v>
      </c>
      <c r="G4" s="161" t="s">
        <v>1183</v>
      </c>
    </row>
    <row r="5" spans="1:34" ht="15" customHeight="1" x14ac:dyDescent="0.2">
      <c r="C5" s="343" t="s">
        <v>1184</v>
      </c>
      <c r="D5" s="161" t="s">
        <v>1185</v>
      </c>
    </row>
    <row r="6" spans="1:34" ht="15" customHeight="1" x14ac:dyDescent="0.2">
      <c r="C6" s="343" t="s">
        <v>1186</v>
      </c>
      <c r="E6" s="161" t="s">
        <v>1187</v>
      </c>
    </row>
    <row r="10" spans="1:34" ht="15" customHeight="1" x14ac:dyDescent="0.25">
      <c r="A10" s="162" t="s">
        <v>1188</v>
      </c>
      <c r="B10" s="163" t="s">
        <v>1189</v>
      </c>
      <c r="AH10" s="164" t="s">
        <v>1190</v>
      </c>
    </row>
    <row r="11" spans="1:34" ht="15" customHeight="1" x14ac:dyDescent="0.2">
      <c r="B11" s="159" t="s">
        <v>1191</v>
      </c>
      <c r="AH11" s="164" t="s">
        <v>1192</v>
      </c>
    </row>
    <row r="12" spans="1:34" ht="15" customHeight="1" x14ac:dyDescent="0.2">
      <c r="B12" s="159" t="s">
        <v>1193</v>
      </c>
      <c r="C12" s="344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25">
      <c r="B13" s="160" t="s">
        <v>1195</v>
      </c>
      <c r="C13" s="341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2">
      <c r="B15" s="167" t="s">
        <v>1197</v>
      </c>
    </row>
    <row r="16" spans="1:34" ht="15" customHeight="1" x14ac:dyDescent="0.25">
      <c r="A16" s="162" t="s">
        <v>1198</v>
      </c>
      <c r="B16" s="168" t="s">
        <v>1199</v>
      </c>
      <c r="C16" s="345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25">
      <c r="A17" s="162" t="s">
        <v>1200</v>
      </c>
      <c r="B17" s="168" t="s">
        <v>1201</v>
      </c>
      <c r="C17" s="345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25">
      <c r="A18" s="162" t="s">
        <v>1202</v>
      </c>
      <c r="B18" s="168" t="s">
        <v>1203</v>
      </c>
      <c r="C18" s="345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25">
      <c r="A19" s="162" t="s">
        <v>1204</v>
      </c>
      <c r="B19" s="168" t="s">
        <v>1205</v>
      </c>
      <c r="C19" s="345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25">
      <c r="A20" s="162" t="s">
        <v>1206</v>
      </c>
      <c r="B20" s="168" t="s">
        <v>1207</v>
      </c>
      <c r="C20" s="345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25">
      <c r="A21" s="162" t="s">
        <v>1208</v>
      </c>
      <c r="B21" s="168" t="s">
        <v>1209</v>
      </c>
      <c r="C21" s="345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2">
      <c r="A22" s="162" t="s">
        <v>1210</v>
      </c>
      <c r="B22" s="167" t="s">
        <v>1211</v>
      </c>
      <c r="C22" s="346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25">
      <c r="A23" s="162" t="s">
        <v>1212</v>
      </c>
      <c r="B23" s="168" t="s">
        <v>1213</v>
      </c>
      <c r="C23" s="345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2">
      <c r="A24" s="162" t="s">
        <v>1214</v>
      </c>
      <c r="B24" s="167" t="s">
        <v>1215</v>
      </c>
      <c r="C24" s="346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2">
      <c r="B26" s="167" t="s">
        <v>1216</v>
      </c>
    </row>
    <row r="27" spans="1:34" ht="15" customHeight="1" x14ac:dyDescent="0.25">
      <c r="A27" s="162" t="s">
        <v>1217</v>
      </c>
      <c r="B27" s="168" t="s">
        <v>1199</v>
      </c>
      <c r="C27" s="345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25">
      <c r="A28" s="162" t="s">
        <v>1218</v>
      </c>
      <c r="B28" s="168" t="s">
        <v>1219</v>
      </c>
      <c r="C28" s="345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25">
      <c r="A29" s="162" t="s">
        <v>1220</v>
      </c>
      <c r="B29" s="168" t="s">
        <v>1221</v>
      </c>
      <c r="C29" s="345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25">
      <c r="A30" s="162" t="s">
        <v>1223</v>
      </c>
      <c r="B30" s="168" t="s">
        <v>44</v>
      </c>
      <c r="C30" s="345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25">
      <c r="A31" s="162" t="s">
        <v>1224</v>
      </c>
      <c r="B31" s="168" t="s">
        <v>45</v>
      </c>
      <c r="C31" s="345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25">
      <c r="A32" s="162" t="s">
        <v>1225</v>
      </c>
      <c r="B32" s="168" t="s">
        <v>1203</v>
      </c>
      <c r="C32" s="345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25">
      <c r="A33" s="162" t="s">
        <v>1226</v>
      </c>
      <c r="B33" s="168" t="s">
        <v>1205</v>
      </c>
      <c r="C33" s="345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25">
      <c r="A34" s="162" t="s">
        <v>1227</v>
      </c>
      <c r="B34" s="168" t="s">
        <v>1228</v>
      </c>
      <c r="C34" s="345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25">
      <c r="A35" s="162" t="s">
        <v>1229</v>
      </c>
      <c r="B35" s="168" t="s">
        <v>1230</v>
      </c>
      <c r="C35" s="345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25">
      <c r="A36" s="162" t="s">
        <v>1231</v>
      </c>
      <c r="B36" s="168" t="s">
        <v>1209</v>
      </c>
      <c r="C36" s="345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2">
      <c r="A37" s="162" t="s">
        <v>1232</v>
      </c>
      <c r="B37" s="167" t="s">
        <v>1211</v>
      </c>
      <c r="C37" s="346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25">
      <c r="A38" s="162" t="s">
        <v>1233</v>
      </c>
      <c r="B38" s="168" t="s">
        <v>1213</v>
      </c>
      <c r="C38" s="345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2">
      <c r="A39" s="162" t="s">
        <v>1234</v>
      </c>
      <c r="B39" s="167" t="s">
        <v>1215</v>
      </c>
      <c r="C39" s="346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2">
      <c r="B41" s="167" t="s">
        <v>1235</v>
      </c>
    </row>
    <row r="42" spans="1:34" x14ac:dyDescent="0.25">
      <c r="A42" s="162" t="s">
        <v>1236</v>
      </c>
      <c r="B42" s="168" t="s">
        <v>1237</v>
      </c>
      <c r="C42" s="345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x14ac:dyDescent="0.25">
      <c r="A43" s="162" t="s">
        <v>1238</v>
      </c>
      <c r="B43" s="168" t="s">
        <v>1219</v>
      </c>
      <c r="C43" s="345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x14ac:dyDescent="0.25">
      <c r="A44" s="162" t="s">
        <v>1239</v>
      </c>
      <c r="B44" s="168" t="s">
        <v>44</v>
      </c>
      <c r="C44" s="345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x14ac:dyDescent="0.25">
      <c r="A45" s="162" t="s">
        <v>1240</v>
      </c>
      <c r="B45" s="168" t="s">
        <v>45</v>
      </c>
      <c r="C45" s="345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x14ac:dyDescent="0.25">
      <c r="A46" s="162" t="s">
        <v>1241</v>
      </c>
      <c r="B46" s="168" t="s">
        <v>47</v>
      </c>
      <c r="C46" s="345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x14ac:dyDescent="0.25">
      <c r="A47" s="162" t="s">
        <v>1242</v>
      </c>
      <c r="B47" s="168" t="s">
        <v>1243</v>
      </c>
      <c r="C47" s="345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x14ac:dyDescent="0.25">
      <c r="A48" s="162" t="s">
        <v>1244</v>
      </c>
      <c r="B48" s="168" t="s">
        <v>1203</v>
      </c>
      <c r="C48" s="345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x14ac:dyDescent="0.25">
      <c r="A49" s="162" t="s">
        <v>1245</v>
      </c>
      <c r="B49" s="168" t="s">
        <v>1205</v>
      </c>
      <c r="C49" s="345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25">
      <c r="A50" s="162" t="s">
        <v>1246</v>
      </c>
      <c r="B50" s="168" t="s">
        <v>1247</v>
      </c>
      <c r="C50" s="345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25">
      <c r="A51" s="162" t="s">
        <v>1248</v>
      </c>
      <c r="B51" s="168" t="s">
        <v>1249</v>
      </c>
      <c r="C51" s="345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25">
      <c r="A52" s="162" t="s">
        <v>1250</v>
      </c>
      <c r="B52" s="168" t="s">
        <v>1251</v>
      </c>
      <c r="C52" s="345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25">
      <c r="A53" s="162" t="s">
        <v>1252</v>
      </c>
      <c r="B53" s="168" t="s">
        <v>1253</v>
      </c>
      <c r="C53" s="345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25">
      <c r="A54" s="162" t="s">
        <v>1254</v>
      </c>
      <c r="B54" s="168" t="s">
        <v>1255</v>
      </c>
      <c r="C54" s="345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25">
      <c r="A55" s="162" t="s">
        <v>1256</v>
      </c>
      <c r="B55" s="168" t="s">
        <v>1257</v>
      </c>
      <c r="C55" s="345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25">
      <c r="A56" s="162" t="s">
        <v>1258</v>
      </c>
      <c r="B56" s="168" t="s">
        <v>1259</v>
      </c>
      <c r="C56" s="345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25">
      <c r="A57" s="162" t="s">
        <v>1260</v>
      </c>
      <c r="B57" s="168" t="s">
        <v>1261</v>
      </c>
      <c r="C57" s="345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25">
      <c r="A58" s="162" t="s">
        <v>1262</v>
      </c>
      <c r="B58" s="168" t="s">
        <v>1263</v>
      </c>
      <c r="C58" s="345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25">
      <c r="A59" s="162" t="s">
        <v>1264</v>
      </c>
      <c r="B59" s="168" t="s">
        <v>1265</v>
      </c>
      <c r="C59" s="345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25">
      <c r="A60" s="162" t="s">
        <v>1266</v>
      </c>
      <c r="B60" s="168" t="s">
        <v>1267</v>
      </c>
      <c r="C60" s="345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25">
      <c r="A61" s="162" t="s">
        <v>1268</v>
      </c>
      <c r="B61" s="168" t="s">
        <v>1209</v>
      </c>
      <c r="C61" s="345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2">
      <c r="A62" s="162" t="s">
        <v>1269</v>
      </c>
      <c r="B62" s="167" t="s">
        <v>1211</v>
      </c>
      <c r="C62" s="346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25">
      <c r="A63" s="162" t="s">
        <v>1270</v>
      </c>
      <c r="B63" s="168" t="s">
        <v>1213</v>
      </c>
      <c r="C63" s="345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2">
      <c r="A64" s="162" t="s">
        <v>1271</v>
      </c>
      <c r="B64" s="167" t="s">
        <v>1215</v>
      </c>
      <c r="C64" s="346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2">
      <c r="B67" s="167" t="s">
        <v>1272</v>
      </c>
    </row>
    <row r="68" spans="1:34" ht="15" customHeight="1" x14ac:dyDescent="0.25">
      <c r="A68" s="162" t="s">
        <v>1273</v>
      </c>
      <c r="B68" s="168" t="s">
        <v>1199</v>
      </c>
      <c r="C68" s="345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25">
      <c r="A69" s="162" t="s">
        <v>1274</v>
      </c>
      <c r="B69" s="168" t="s">
        <v>1219</v>
      </c>
      <c r="C69" s="345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25">
      <c r="A70" s="162" t="s">
        <v>1275</v>
      </c>
      <c r="B70" s="168" t="s">
        <v>1276</v>
      </c>
      <c r="C70" s="345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25">
      <c r="A71" s="162" t="s">
        <v>1277</v>
      </c>
      <c r="B71" s="168" t="s">
        <v>1278</v>
      </c>
      <c r="C71" s="345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25">
      <c r="A72" s="162" t="s">
        <v>1279</v>
      </c>
      <c r="B72" s="168" t="s">
        <v>1280</v>
      </c>
      <c r="C72" s="345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25">
      <c r="A73" s="162" t="s">
        <v>1281</v>
      </c>
      <c r="B73" s="168" t="s">
        <v>45</v>
      </c>
      <c r="C73" s="345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25">
      <c r="A74" s="162" t="s">
        <v>1282</v>
      </c>
      <c r="B74" s="168" t="s">
        <v>1283</v>
      </c>
      <c r="C74" s="345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25">
      <c r="A75" s="162" t="s">
        <v>1284</v>
      </c>
      <c r="B75" s="168" t="s">
        <v>1203</v>
      </c>
      <c r="C75" s="345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25">
      <c r="A76" s="162" t="s">
        <v>1285</v>
      </c>
      <c r="B76" s="168" t="s">
        <v>1286</v>
      </c>
      <c r="C76" s="345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25">
      <c r="A77" s="162" t="s">
        <v>1287</v>
      </c>
      <c r="B77" s="168" t="s">
        <v>1288</v>
      </c>
      <c r="C77" s="345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25">
      <c r="A78" s="162" t="s">
        <v>1289</v>
      </c>
      <c r="B78" s="168" t="s">
        <v>1290</v>
      </c>
      <c r="C78" s="345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25">
      <c r="A79" s="162" t="s">
        <v>1291</v>
      </c>
      <c r="B79" s="168" t="s">
        <v>1209</v>
      </c>
      <c r="C79" s="345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2">
      <c r="A80" s="162" t="s">
        <v>1292</v>
      </c>
      <c r="B80" s="167" t="s">
        <v>1211</v>
      </c>
      <c r="C80" s="346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25">
      <c r="A81" s="162" t="s">
        <v>1293</v>
      </c>
      <c r="B81" s="168" t="s">
        <v>1213</v>
      </c>
      <c r="C81" s="345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2">
      <c r="A82" s="162" t="s">
        <v>1294</v>
      </c>
      <c r="B82" s="167" t="s">
        <v>1215</v>
      </c>
      <c r="C82" s="346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2">
      <c r="B84" s="167" t="s">
        <v>1295</v>
      </c>
    </row>
    <row r="85" spans="1:34" ht="15" customHeight="1" x14ac:dyDescent="0.2">
      <c r="A85" s="162" t="s">
        <v>1296</v>
      </c>
      <c r="B85" s="167" t="s">
        <v>1215</v>
      </c>
      <c r="C85" s="346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2">
      <c r="B87" s="167" t="s">
        <v>1297</v>
      </c>
    </row>
    <row r="88" spans="1:34" ht="15" customHeight="1" x14ac:dyDescent="0.25">
      <c r="A88" s="162" t="s">
        <v>1298</v>
      </c>
      <c r="B88" s="168" t="s">
        <v>1237</v>
      </c>
      <c r="C88" s="345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25">
      <c r="A89" s="162" t="s">
        <v>1299</v>
      </c>
      <c r="B89" s="168" t="s">
        <v>1219</v>
      </c>
      <c r="C89" s="345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25">
      <c r="A90" s="162" t="s">
        <v>1300</v>
      </c>
      <c r="B90" s="168" t="s">
        <v>1276</v>
      </c>
      <c r="C90" s="345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25">
      <c r="A91" s="162" t="s">
        <v>1301</v>
      </c>
      <c r="B91" s="168" t="s">
        <v>1278</v>
      </c>
      <c r="C91" s="345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25">
      <c r="A92" s="162" t="s">
        <v>1302</v>
      </c>
      <c r="B92" s="168" t="s">
        <v>1303</v>
      </c>
      <c r="C92" s="345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25">
      <c r="A93" s="162" t="s">
        <v>1304</v>
      </c>
      <c r="B93" s="168" t="s">
        <v>1201</v>
      </c>
      <c r="C93" s="345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25">
      <c r="A94" s="162" t="s">
        <v>1305</v>
      </c>
      <c r="B94" s="168" t="s">
        <v>45</v>
      </c>
      <c r="C94" s="345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25">
      <c r="A95" s="162" t="s">
        <v>1306</v>
      </c>
      <c r="B95" s="168" t="s">
        <v>47</v>
      </c>
      <c r="C95" s="345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25">
      <c r="A96" s="162" t="s">
        <v>1307</v>
      </c>
      <c r="B96" s="168" t="s">
        <v>1308</v>
      </c>
      <c r="C96" s="345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25">
      <c r="A97" s="162" t="s">
        <v>1309</v>
      </c>
      <c r="B97" s="168" t="s">
        <v>1203</v>
      </c>
      <c r="C97" s="345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25">
      <c r="A98" s="162" t="s">
        <v>1310</v>
      </c>
      <c r="B98" s="168" t="s">
        <v>1205</v>
      </c>
      <c r="C98" s="345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25">
      <c r="A99" s="162" t="s">
        <v>1311</v>
      </c>
      <c r="B99" s="168" t="s">
        <v>1247</v>
      </c>
      <c r="C99" s="345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25">
      <c r="A100" s="162" t="s">
        <v>1312</v>
      </c>
      <c r="B100" s="168" t="s">
        <v>1249</v>
      </c>
      <c r="C100" s="345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25">
      <c r="A101" s="162" t="s">
        <v>1313</v>
      </c>
      <c r="B101" s="168" t="s">
        <v>1251</v>
      </c>
      <c r="C101" s="345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25">
      <c r="A102" s="162" t="s">
        <v>1314</v>
      </c>
      <c r="B102" s="168" t="s">
        <v>1286</v>
      </c>
      <c r="C102" s="345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25">
      <c r="A103" s="162" t="s">
        <v>1315</v>
      </c>
      <c r="B103" s="168" t="s">
        <v>1253</v>
      </c>
      <c r="C103" s="345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25">
      <c r="A104" s="162" t="s">
        <v>1316</v>
      </c>
      <c r="B104" s="168" t="s">
        <v>1255</v>
      </c>
      <c r="C104" s="345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x14ac:dyDescent="0.25">
      <c r="A105" s="162" t="s">
        <v>1317</v>
      </c>
      <c r="B105" s="168" t="s">
        <v>1318</v>
      </c>
      <c r="C105" s="345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x14ac:dyDescent="0.25">
      <c r="A106" s="162" t="s">
        <v>1319</v>
      </c>
      <c r="B106" s="168" t="s">
        <v>1259</v>
      </c>
      <c r="C106" s="345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25">
      <c r="A107" s="162" t="s">
        <v>1320</v>
      </c>
      <c r="B107" s="168" t="s">
        <v>1261</v>
      </c>
      <c r="C107" s="345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25">
      <c r="A108" s="162" t="s">
        <v>1321</v>
      </c>
      <c r="B108" s="168" t="s">
        <v>1263</v>
      </c>
      <c r="C108" s="345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25">
      <c r="A109" s="162" t="s">
        <v>1322</v>
      </c>
      <c r="B109" s="168" t="s">
        <v>1265</v>
      </c>
      <c r="C109" s="345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25">
      <c r="A110" s="162" t="s">
        <v>1323</v>
      </c>
      <c r="B110" s="168" t="s">
        <v>1324</v>
      </c>
      <c r="C110" s="345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25">
      <c r="A111" s="162" t="s">
        <v>1325</v>
      </c>
      <c r="B111" s="168" t="s">
        <v>1290</v>
      </c>
      <c r="C111" s="345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25">
      <c r="A112" s="162" t="s">
        <v>1326</v>
      </c>
      <c r="B112" s="168" t="s">
        <v>1209</v>
      </c>
      <c r="C112" s="345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2">
      <c r="A113" s="162" t="s">
        <v>1327</v>
      </c>
      <c r="B113" s="167" t="s">
        <v>1211</v>
      </c>
      <c r="C113" s="346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25">
      <c r="A114" s="162" t="s">
        <v>1328</v>
      </c>
      <c r="B114" s="168" t="s">
        <v>1213</v>
      </c>
      <c r="C114" s="345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2">
      <c r="A115" s="162" t="s">
        <v>1329</v>
      </c>
      <c r="B115" s="167" t="s">
        <v>1215</v>
      </c>
      <c r="C115" s="346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2">
      <c r="B118" s="167" t="s">
        <v>1330</v>
      </c>
    </row>
    <row r="119" spans="1:34" ht="15" customHeight="1" x14ac:dyDescent="0.25">
      <c r="A119" s="162" t="s">
        <v>1331</v>
      </c>
      <c r="B119" s="168" t="s">
        <v>44</v>
      </c>
      <c r="C119" s="345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25">
      <c r="A120" s="162" t="s">
        <v>1332</v>
      </c>
      <c r="B120" s="168" t="s">
        <v>45</v>
      </c>
      <c r="C120" s="345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25">
      <c r="A121" s="162" t="s">
        <v>1333</v>
      </c>
      <c r="B121" s="168" t="s">
        <v>1203</v>
      </c>
      <c r="C121" s="345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25">
      <c r="A122" s="162" t="s">
        <v>1334</v>
      </c>
      <c r="B122" s="168" t="s">
        <v>1205</v>
      </c>
      <c r="C122" s="345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x14ac:dyDescent="0.25">
      <c r="A123" s="162" t="s">
        <v>1335</v>
      </c>
      <c r="B123" s="168" t="s">
        <v>1336</v>
      </c>
      <c r="C123" s="345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25">
      <c r="A124" s="162" t="s">
        <v>1337</v>
      </c>
      <c r="B124" s="168" t="s">
        <v>1338</v>
      </c>
      <c r="C124" s="345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25">
      <c r="A125" s="162" t="s">
        <v>1339</v>
      </c>
      <c r="B125" s="168" t="s">
        <v>1340</v>
      </c>
      <c r="C125" s="345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x14ac:dyDescent="0.25">
      <c r="A126" s="162" t="s">
        <v>1341</v>
      </c>
      <c r="B126" s="168" t="s">
        <v>1342</v>
      </c>
      <c r="C126" s="345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25">
      <c r="A127" s="162" t="s">
        <v>1343</v>
      </c>
      <c r="B127" s="168" t="s">
        <v>1344</v>
      </c>
      <c r="C127" s="345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2">
      <c r="A128" s="162" t="s">
        <v>1345</v>
      </c>
      <c r="B128" s="167" t="s">
        <v>1215</v>
      </c>
      <c r="C128" s="346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2">
      <c r="B130" s="167" t="s">
        <v>1346</v>
      </c>
    </row>
    <row r="131" spans="1:34" ht="15" customHeight="1" x14ac:dyDescent="0.25">
      <c r="A131" s="162" t="s">
        <v>1347</v>
      </c>
      <c r="B131" s="168" t="s">
        <v>1237</v>
      </c>
      <c r="C131" s="345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25">
      <c r="A132" s="162" t="s">
        <v>1348</v>
      </c>
      <c r="B132" s="168" t="s">
        <v>1219</v>
      </c>
      <c r="C132" s="345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25">
      <c r="A133" s="162" t="s">
        <v>1349</v>
      </c>
      <c r="B133" s="168" t="s">
        <v>1276</v>
      </c>
      <c r="C133" s="345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25">
      <c r="A134" s="162" t="s">
        <v>1350</v>
      </c>
      <c r="B134" s="168" t="s">
        <v>1278</v>
      </c>
      <c r="C134" s="345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25">
      <c r="A135" s="162" t="s">
        <v>1351</v>
      </c>
      <c r="B135" s="168" t="s">
        <v>1303</v>
      </c>
      <c r="C135" s="345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25">
      <c r="A136" s="162" t="s">
        <v>1352</v>
      </c>
      <c r="B136" s="168" t="s">
        <v>1201</v>
      </c>
      <c r="C136" s="345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25">
      <c r="A137" s="162" t="s">
        <v>1353</v>
      </c>
      <c r="B137" s="168" t="s">
        <v>45</v>
      </c>
      <c r="C137" s="345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25">
      <c r="A138" s="162" t="s">
        <v>1354</v>
      </c>
      <c r="B138" s="168" t="s">
        <v>47</v>
      </c>
      <c r="C138" s="345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25">
      <c r="A139" s="162" t="s">
        <v>1355</v>
      </c>
      <c r="B139" s="168" t="s">
        <v>1308</v>
      </c>
      <c r="C139" s="345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25">
      <c r="A140" s="162" t="s">
        <v>1356</v>
      </c>
      <c r="B140" s="168" t="s">
        <v>1203</v>
      </c>
      <c r="C140" s="345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25">
      <c r="A141" s="162" t="s">
        <v>1357</v>
      </c>
      <c r="B141" s="168" t="s">
        <v>1205</v>
      </c>
      <c r="C141" s="345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25">
      <c r="A142" s="162" t="s">
        <v>1358</v>
      </c>
      <c r="B142" s="168" t="s">
        <v>1247</v>
      </c>
      <c r="C142" s="345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25">
      <c r="A143" s="162" t="s">
        <v>1359</v>
      </c>
      <c r="B143" s="168" t="s">
        <v>1249</v>
      </c>
      <c r="C143" s="345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25">
      <c r="A144" s="162" t="s">
        <v>1360</v>
      </c>
      <c r="B144" s="168" t="s">
        <v>1251</v>
      </c>
      <c r="C144" s="345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25">
      <c r="A145" s="162" t="s">
        <v>1361</v>
      </c>
      <c r="B145" s="168" t="s">
        <v>1286</v>
      </c>
      <c r="C145" s="345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25">
      <c r="A146" s="162" t="s">
        <v>1362</v>
      </c>
      <c r="B146" s="168" t="s">
        <v>1253</v>
      </c>
      <c r="C146" s="345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25">
      <c r="A147" s="162" t="s">
        <v>1363</v>
      </c>
      <c r="B147" s="168" t="s">
        <v>1255</v>
      </c>
      <c r="C147" s="345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25">
      <c r="A148" s="162" t="s">
        <v>1364</v>
      </c>
      <c r="B148" s="168" t="s">
        <v>1318</v>
      </c>
      <c r="C148" s="345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25">
      <c r="A149" s="162" t="s">
        <v>1365</v>
      </c>
      <c r="B149" s="168" t="s">
        <v>1259</v>
      </c>
      <c r="C149" s="345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25">
      <c r="A150" s="162" t="s">
        <v>1366</v>
      </c>
      <c r="B150" s="168" t="s">
        <v>1261</v>
      </c>
      <c r="C150" s="345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25">
      <c r="A151" s="162" t="s">
        <v>1367</v>
      </c>
      <c r="B151" s="168" t="s">
        <v>1263</v>
      </c>
      <c r="C151" s="345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25">
      <c r="A152" s="162" t="s">
        <v>1368</v>
      </c>
      <c r="B152" s="168" t="s">
        <v>1338</v>
      </c>
      <c r="C152" s="345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25">
      <c r="A153" s="162" t="s">
        <v>1369</v>
      </c>
      <c r="B153" s="168" t="s">
        <v>1265</v>
      </c>
      <c r="C153" s="345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25">
      <c r="A154" s="162" t="s">
        <v>1370</v>
      </c>
      <c r="B154" s="168" t="s">
        <v>1371</v>
      </c>
      <c r="C154" s="345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25">
      <c r="A155" s="162" t="s">
        <v>1372</v>
      </c>
      <c r="B155" s="168" t="s">
        <v>1290</v>
      </c>
      <c r="C155" s="345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x14ac:dyDescent="0.25">
      <c r="A156" s="162" t="s">
        <v>1373</v>
      </c>
      <c r="B156" s="168" t="s">
        <v>1342</v>
      </c>
      <c r="C156" s="345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x14ac:dyDescent="0.25">
      <c r="A157" s="162" t="s">
        <v>1374</v>
      </c>
      <c r="B157" s="168" t="s">
        <v>1344</v>
      </c>
      <c r="C157" s="345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2">
      <c r="A158" s="162" t="s">
        <v>1375</v>
      </c>
      <c r="B158" s="167" t="s">
        <v>1215</v>
      </c>
      <c r="C158" s="346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2">
      <c r="B160" s="167" t="s">
        <v>1376</v>
      </c>
    </row>
    <row r="161" spans="1:34" ht="15" customHeight="1" x14ac:dyDescent="0.25">
      <c r="A161" s="162" t="s">
        <v>1377</v>
      </c>
      <c r="B161" s="168" t="s">
        <v>1378</v>
      </c>
      <c r="C161" s="345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25">
      <c r="A162" s="162" t="s">
        <v>1379</v>
      </c>
      <c r="B162" s="168" t="s">
        <v>1380</v>
      </c>
      <c r="C162" s="345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25">
      <c r="A163" s="162" t="s">
        <v>1381</v>
      </c>
      <c r="B163" s="168" t="s">
        <v>1382</v>
      </c>
      <c r="C163" s="345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25">
      <c r="A164" s="162" t="s">
        <v>1383</v>
      </c>
      <c r="B164" s="168" t="s">
        <v>1384</v>
      </c>
      <c r="C164" s="345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25">
      <c r="A165" s="162" t="s">
        <v>1385</v>
      </c>
      <c r="B165" s="168" t="s">
        <v>1386</v>
      </c>
      <c r="C165" s="347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2">
      <c r="B166" s="167" t="s">
        <v>1387</v>
      </c>
    </row>
    <row r="167" spans="1:34" ht="15" customHeight="1" thickBot="1" x14ac:dyDescent="0.3">
      <c r="A167" s="162" t="s">
        <v>1388</v>
      </c>
      <c r="B167" s="168" t="s">
        <v>1389</v>
      </c>
      <c r="C167" s="347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2">
      <c r="B168" s="340" t="s">
        <v>1390</v>
      </c>
      <c r="C168" s="348"/>
      <c r="D168" s="340"/>
      <c r="E168" s="340"/>
      <c r="F168" s="340"/>
      <c r="G168" s="340"/>
      <c r="H168" s="340"/>
      <c r="I168" s="340"/>
      <c r="J168" s="340"/>
      <c r="K168" s="340"/>
      <c r="L168" s="340"/>
      <c r="M168" s="340"/>
      <c r="N168" s="340"/>
      <c r="O168" s="340"/>
      <c r="P168" s="340"/>
      <c r="Q168" s="340"/>
      <c r="R168" s="340"/>
      <c r="S168" s="340"/>
      <c r="T168" s="340"/>
      <c r="U168" s="340"/>
      <c r="V168" s="340"/>
      <c r="W168" s="340"/>
      <c r="X168" s="340"/>
      <c r="Y168" s="340"/>
      <c r="Z168" s="340"/>
      <c r="AA168" s="340"/>
      <c r="AB168" s="340"/>
      <c r="AC168" s="340"/>
      <c r="AD168" s="340"/>
      <c r="AE168" s="340"/>
      <c r="AF168" s="340"/>
      <c r="AG168" s="340"/>
      <c r="AH168" s="174"/>
    </row>
    <row r="169" spans="1:34" ht="15" customHeight="1" x14ac:dyDescent="0.2">
      <c r="B169" s="175" t="s">
        <v>1391</v>
      </c>
    </row>
    <row r="170" spans="1:34" ht="15" customHeight="1" x14ac:dyDescent="0.2">
      <c r="B170" s="175" t="s">
        <v>1392</v>
      </c>
    </row>
    <row r="171" spans="1:34" ht="15" customHeight="1" x14ac:dyDescent="0.2">
      <c r="B171" s="175" t="s">
        <v>1393</v>
      </c>
    </row>
    <row r="172" spans="1:34" ht="15" customHeight="1" x14ac:dyDescent="0.2">
      <c r="B172" s="175" t="s">
        <v>1394</v>
      </c>
    </row>
    <row r="173" spans="1:34" ht="15" customHeight="1" x14ac:dyDescent="0.2">
      <c r="B173" s="175" t="s">
        <v>1395</v>
      </c>
    </row>
    <row r="174" spans="1:34" ht="15" customHeight="1" x14ac:dyDescent="0.2">
      <c r="B174" s="175" t="s">
        <v>1396</v>
      </c>
    </row>
    <row r="175" spans="1:34" ht="15" customHeight="1" x14ac:dyDescent="0.2">
      <c r="B175" s="175" t="s">
        <v>1397</v>
      </c>
    </row>
    <row r="176" spans="1:34" ht="15" customHeight="1" x14ac:dyDescent="0.2">
      <c r="B176" s="175" t="s">
        <v>1398</v>
      </c>
    </row>
    <row r="177" spans="2:2" ht="15" customHeight="1" x14ac:dyDescent="0.2">
      <c r="B177" s="175" t="s">
        <v>1399</v>
      </c>
    </row>
    <row r="178" spans="2:2" ht="15" customHeight="1" x14ac:dyDescent="0.2">
      <c r="B178" s="175" t="s">
        <v>1400</v>
      </c>
    </row>
    <row r="179" spans="2:2" ht="15" customHeight="1" x14ac:dyDescent="0.2">
      <c r="B179" s="175" t="s">
        <v>1401</v>
      </c>
    </row>
    <row r="180" spans="2:2" ht="15" customHeight="1" x14ac:dyDescent="0.2">
      <c r="B180" s="175" t="s">
        <v>1402</v>
      </c>
    </row>
    <row r="181" spans="2:2" ht="15" customHeight="1" x14ac:dyDescent="0.2">
      <c r="B181" s="175" t="s">
        <v>1403</v>
      </c>
    </row>
    <row r="182" spans="2:2" ht="15" customHeight="1" x14ac:dyDescent="0.2">
      <c r="B182" s="175" t="s">
        <v>1404</v>
      </c>
    </row>
    <row r="183" spans="2:2" ht="15" customHeight="1" x14ac:dyDescent="0.2">
      <c r="B183" s="175" t="s">
        <v>1405</v>
      </c>
    </row>
    <row r="184" spans="2:2" ht="15" customHeight="1" x14ac:dyDescent="0.2">
      <c r="B184" s="175" t="s">
        <v>1406</v>
      </c>
    </row>
    <row r="185" spans="2:2" ht="15" customHeight="1" x14ac:dyDescent="0.2">
      <c r="B185" s="175" t="s">
        <v>1407</v>
      </c>
    </row>
    <row r="186" spans="2:2" ht="15" customHeight="1" x14ac:dyDescent="0.2">
      <c r="B186" s="175" t="s">
        <v>1408</v>
      </c>
    </row>
    <row r="187" spans="2:2" ht="15" customHeight="1" x14ac:dyDescent="0.2">
      <c r="B187" s="175" t="s">
        <v>1409</v>
      </c>
    </row>
    <row r="188" spans="2:2" ht="15" customHeight="1" x14ac:dyDescent="0.2">
      <c r="B188" s="175" t="s">
        <v>1410</v>
      </c>
    </row>
    <row r="189" spans="2:2" ht="15" customHeight="1" x14ac:dyDescent="0.2">
      <c r="B189" s="175" t="s">
        <v>1411</v>
      </c>
    </row>
    <row r="190" spans="2:2" ht="15" customHeight="1" x14ac:dyDescent="0.2">
      <c r="B190" s="175" t="s">
        <v>1412</v>
      </c>
    </row>
    <row r="191" spans="2:2" ht="15" customHeight="1" x14ac:dyDescent="0.2">
      <c r="B191" s="175" t="s">
        <v>1413</v>
      </c>
    </row>
    <row r="192" spans="2:2" ht="15" customHeight="1" x14ac:dyDescent="0.2">
      <c r="B192" s="175" t="s">
        <v>1414</v>
      </c>
    </row>
    <row r="193" spans="2:34" ht="15" customHeight="1" x14ac:dyDescent="0.2">
      <c r="B193" s="175" t="s">
        <v>1415</v>
      </c>
    </row>
    <row r="194" spans="2:34" ht="15" customHeight="1" x14ac:dyDescent="0.2">
      <c r="B194" s="175" t="s">
        <v>1416</v>
      </c>
    </row>
    <row r="195" spans="2:34" ht="15" customHeight="1" x14ac:dyDescent="0.2">
      <c r="B195" s="175" t="s">
        <v>1417</v>
      </c>
    </row>
    <row r="196" spans="2:34" ht="15" customHeight="1" x14ac:dyDescent="0.2">
      <c r="B196" s="175" t="s">
        <v>1418</v>
      </c>
    </row>
    <row r="197" spans="2:34" ht="15" customHeight="1" x14ac:dyDescent="0.2">
      <c r="B197" s="175" t="s">
        <v>1419</v>
      </c>
    </row>
    <row r="198" spans="2:34" ht="15" customHeight="1" x14ac:dyDescent="0.2">
      <c r="B198" s="175" t="s">
        <v>1420</v>
      </c>
    </row>
    <row r="199" spans="2:34" ht="15" customHeight="1" x14ac:dyDescent="0.2">
      <c r="B199" s="175" t="s">
        <v>1421</v>
      </c>
    </row>
    <row r="200" spans="2:34" ht="15" customHeight="1" x14ac:dyDescent="0.2">
      <c r="B200" s="175" t="s">
        <v>1422</v>
      </c>
    </row>
    <row r="201" spans="2:34" ht="15" customHeight="1" x14ac:dyDescent="0.2">
      <c r="B201" s="175" t="s">
        <v>1423</v>
      </c>
    </row>
    <row r="202" spans="2:34" ht="15" customHeight="1" x14ac:dyDescent="0.2">
      <c r="B202" s="175" t="s">
        <v>1424</v>
      </c>
    </row>
    <row r="203" spans="2:34" ht="15" customHeight="1" x14ac:dyDescent="0.2">
      <c r="B203" s="175" t="s">
        <v>1425</v>
      </c>
    </row>
    <row r="204" spans="2:34" ht="15" customHeight="1" x14ac:dyDescent="0.2">
      <c r="B204" s="175" t="s">
        <v>1426</v>
      </c>
    </row>
    <row r="205" spans="2:34" ht="15" customHeight="1" x14ac:dyDescent="0.2">
      <c r="B205" s="175" t="s">
        <v>1427</v>
      </c>
    </row>
    <row r="208" spans="2:34" ht="15" customHeight="1" x14ac:dyDescent="0.2">
      <c r="B208" s="339"/>
      <c r="C208" s="34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/>
      <c r="AE208" s="339"/>
      <c r="AF208" s="339"/>
      <c r="AG208" s="339"/>
      <c r="AH208" s="339"/>
    </row>
    <row r="411" spans="2:34" ht="15" customHeight="1" x14ac:dyDescent="0.2">
      <c r="B411" s="339"/>
      <c r="C411" s="34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  <c r="AF411" s="339"/>
      <c r="AG411" s="339"/>
      <c r="AH411" s="339"/>
    </row>
    <row r="523" spans="2:34" ht="15" customHeight="1" x14ac:dyDescent="0.2">
      <c r="B523" s="339"/>
      <c r="C523" s="34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  <c r="AF523" s="339"/>
      <c r="AG523" s="339"/>
      <c r="AH523" s="339"/>
    </row>
    <row r="708" spans="2:34" ht="15" customHeight="1" x14ac:dyDescent="0.2">
      <c r="B708" s="339"/>
      <c r="C708" s="34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  <c r="AF708" s="339"/>
      <c r="AG708" s="339"/>
      <c r="AH708" s="339"/>
    </row>
    <row r="933" spans="2:34" ht="15" customHeight="1" x14ac:dyDescent="0.2">
      <c r="B933" s="339"/>
      <c r="C933" s="34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  <c r="AF933" s="339"/>
      <c r="AG933" s="339"/>
      <c r="AH933" s="339"/>
    </row>
    <row r="1158" spans="2:34" ht="15" customHeight="1" x14ac:dyDescent="0.2">
      <c r="B1158" s="339"/>
      <c r="C1158" s="349"/>
      <c r="D1158" s="339"/>
      <c r="E1158" s="339"/>
      <c r="F1158" s="339"/>
      <c r="G1158" s="339"/>
      <c r="H1158" s="339"/>
      <c r="I1158" s="339"/>
      <c r="J1158" s="339"/>
      <c r="K1158" s="339"/>
      <c r="L1158" s="339"/>
      <c r="M1158" s="339"/>
      <c r="N1158" s="339"/>
      <c r="O1158" s="339"/>
      <c r="P1158" s="339"/>
      <c r="Q1158" s="339"/>
      <c r="R1158" s="339"/>
      <c r="S1158" s="339"/>
      <c r="T1158" s="339"/>
      <c r="U1158" s="339"/>
      <c r="V1158" s="339"/>
      <c r="W1158" s="339"/>
      <c r="X1158" s="339"/>
      <c r="Y1158" s="339"/>
      <c r="Z1158" s="339"/>
      <c r="AA1158" s="339"/>
      <c r="AB1158" s="339"/>
      <c r="AC1158" s="339"/>
      <c r="AD1158" s="339"/>
      <c r="AE1158" s="339"/>
      <c r="AF1158" s="339"/>
      <c r="AG1158" s="339"/>
      <c r="AH1158" s="339"/>
    </row>
    <row r="1383" spans="2:34" ht="15" customHeight="1" x14ac:dyDescent="0.2">
      <c r="B1383" s="339"/>
      <c r="C1383" s="349"/>
      <c r="D1383" s="339"/>
      <c r="E1383" s="339"/>
      <c r="F1383" s="339"/>
      <c r="G1383" s="339"/>
      <c r="H1383" s="339"/>
      <c r="I1383" s="339"/>
      <c r="J1383" s="339"/>
      <c r="K1383" s="339"/>
      <c r="L1383" s="339"/>
      <c r="M1383" s="339"/>
      <c r="N1383" s="339"/>
      <c r="O1383" s="339"/>
      <c r="P1383" s="339"/>
      <c r="Q1383" s="339"/>
      <c r="R1383" s="339"/>
      <c r="S1383" s="339"/>
      <c r="T1383" s="339"/>
      <c r="U1383" s="339"/>
      <c r="V1383" s="339"/>
      <c r="W1383" s="339"/>
      <c r="X1383" s="339"/>
      <c r="Y1383" s="339"/>
      <c r="Z1383" s="339"/>
      <c r="AA1383" s="339"/>
      <c r="AB1383" s="339"/>
      <c r="AC1383" s="339"/>
      <c r="AD1383" s="339"/>
      <c r="AE1383" s="339"/>
      <c r="AF1383" s="339"/>
      <c r="AG1383" s="339"/>
      <c r="AH1383" s="339"/>
    </row>
    <row r="1608" spans="2:34" ht="15" customHeight="1" x14ac:dyDescent="0.2">
      <c r="B1608" s="339"/>
      <c r="C1608" s="349"/>
      <c r="D1608" s="339"/>
      <c r="E1608" s="339"/>
      <c r="F1608" s="339"/>
      <c r="G1608" s="339"/>
      <c r="H1608" s="339"/>
      <c r="I1608" s="339"/>
      <c r="J1608" s="339"/>
      <c r="K1608" s="339"/>
      <c r="L1608" s="339"/>
      <c r="M1608" s="339"/>
      <c r="N1608" s="339"/>
      <c r="O1608" s="339"/>
      <c r="P1608" s="339"/>
      <c r="Q1608" s="339"/>
      <c r="R1608" s="339"/>
      <c r="S1608" s="339"/>
      <c r="T1608" s="339"/>
      <c r="U1608" s="339"/>
      <c r="V1608" s="339"/>
      <c r="W1608" s="339"/>
      <c r="X1608" s="339"/>
      <c r="Y1608" s="339"/>
      <c r="Z1608" s="339"/>
      <c r="AA1608" s="339"/>
      <c r="AB1608" s="339"/>
      <c r="AC1608" s="339"/>
      <c r="AD1608" s="339"/>
      <c r="AE1608" s="339"/>
      <c r="AF1608" s="339"/>
      <c r="AG1608" s="339"/>
      <c r="AH1608" s="339"/>
    </row>
    <row r="1833" spans="2:34" ht="15" customHeight="1" x14ac:dyDescent="0.2">
      <c r="B1833" s="339"/>
      <c r="C1833" s="349"/>
      <c r="D1833" s="339"/>
      <c r="E1833" s="339"/>
      <c r="F1833" s="339"/>
      <c r="G1833" s="339"/>
      <c r="H1833" s="339"/>
      <c r="I1833" s="339"/>
      <c r="J1833" s="339"/>
      <c r="K1833" s="339"/>
      <c r="L1833" s="339"/>
      <c r="M1833" s="339"/>
      <c r="N1833" s="339"/>
      <c r="O1833" s="339"/>
      <c r="P1833" s="339"/>
      <c r="Q1833" s="339"/>
      <c r="R1833" s="339"/>
      <c r="S1833" s="339"/>
      <c r="T1833" s="339"/>
      <c r="U1833" s="339"/>
      <c r="V1833" s="339"/>
      <c r="W1833" s="339"/>
      <c r="X1833" s="339"/>
      <c r="Y1833" s="339"/>
      <c r="Z1833" s="339"/>
      <c r="AA1833" s="339"/>
      <c r="AB1833" s="339"/>
      <c r="AC1833" s="339"/>
      <c r="AD1833" s="339"/>
      <c r="AE1833" s="339"/>
      <c r="AF1833" s="339"/>
      <c r="AG1833" s="339"/>
      <c r="AH1833" s="339"/>
    </row>
    <row r="2058" spans="2:34" ht="15" customHeight="1" x14ac:dyDescent="0.2">
      <c r="B2058" s="339"/>
      <c r="C2058" s="349"/>
      <c r="D2058" s="339"/>
      <c r="E2058" s="339"/>
      <c r="F2058" s="339"/>
      <c r="G2058" s="339"/>
      <c r="H2058" s="339"/>
      <c r="I2058" s="339"/>
      <c r="J2058" s="339"/>
      <c r="K2058" s="339"/>
      <c r="L2058" s="339"/>
      <c r="M2058" s="339"/>
      <c r="N2058" s="339"/>
      <c r="O2058" s="339"/>
      <c r="P2058" s="339"/>
      <c r="Q2058" s="339"/>
      <c r="R2058" s="339"/>
      <c r="S2058" s="339"/>
      <c r="T2058" s="339"/>
      <c r="U2058" s="339"/>
      <c r="V2058" s="339"/>
      <c r="W2058" s="339"/>
      <c r="X2058" s="339"/>
      <c r="Y2058" s="339"/>
      <c r="Z2058" s="339"/>
      <c r="AA2058" s="339"/>
      <c r="AB2058" s="339"/>
      <c r="AC2058" s="339"/>
      <c r="AD2058" s="339"/>
      <c r="AE2058" s="339"/>
      <c r="AF2058" s="339"/>
      <c r="AG2058" s="339"/>
      <c r="AH2058" s="339"/>
    </row>
    <row r="2283" spans="2:34" ht="15" customHeight="1" x14ac:dyDescent="0.2">
      <c r="B2283" s="339"/>
      <c r="C2283" s="349"/>
      <c r="D2283" s="339"/>
      <c r="E2283" s="339"/>
      <c r="F2283" s="339"/>
      <c r="G2283" s="339"/>
      <c r="H2283" s="339"/>
      <c r="I2283" s="339"/>
      <c r="J2283" s="339"/>
      <c r="K2283" s="339"/>
      <c r="L2283" s="339"/>
      <c r="M2283" s="339"/>
      <c r="N2283" s="339"/>
      <c r="O2283" s="339"/>
      <c r="P2283" s="339"/>
      <c r="Q2283" s="339"/>
      <c r="R2283" s="339"/>
      <c r="S2283" s="339"/>
      <c r="T2283" s="339"/>
      <c r="U2283" s="339"/>
      <c r="V2283" s="339"/>
      <c r="W2283" s="339"/>
      <c r="X2283" s="339"/>
      <c r="Y2283" s="339"/>
      <c r="Z2283" s="339"/>
      <c r="AA2283" s="339"/>
      <c r="AB2283" s="339"/>
      <c r="AC2283" s="339"/>
      <c r="AD2283" s="339"/>
      <c r="AE2283" s="339"/>
      <c r="AF2283" s="339"/>
      <c r="AG2283" s="339"/>
      <c r="AH2283" s="339"/>
    </row>
    <row r="2508" spans="2:34" ht="15" customHeight="1" x14ac:dyDescent="0.2">
      <c r="B2508" s="339"/>
      <c r="C2508" s="349"/>
      <c r="D2508" s="339"/>
      <c r="E2508" s="339"/>
      <c r="F2508" s="339"/>
      <c r="G2508" s="339"/>
      <c r="H2508" s="339"/>
      <c r="I2508" s="339"/>
      <c r="J2508" s="339"/>
      <c r="K2508" s="339"/>
      <c r="L2508" s="339"/>
      <c r="M2508" s="339"/>
      <c r="N2508" s="339"/>
      <c r="O2508" s="339"/>
      <c r="P2508" s="339"/>
      <c r="Q2508" s="339"/>
      <c r="R2508" s="339"/>
      <c r="S2508" s="339"/>
      <c r="T2508" s="339"/>
      <c r="U2508" s="339"/>
      <c r="V2508" s="339"/>
      <c r="W2508" s="339"/>
      <c r="X2508" s="339"/>
      <c r="Y2508" s="339"/>
      <c r="Z2508" s="339"/>
      <c r="AA2508" s="339"/>
      <c r="AB2508" s="339"/>
      <c r="AC2508" s="339"/>
      <c r="AD2508" s="339"/>
      <c r="AE2508" s="339"/>
      <c r="AF2508" s="339"/>
      <c r="AG2508" s="339"/>
      <c r="AH2508" s="339"/>
    </row>
    <row r="2711" spans="2:34" ht="15" customHeight="1" x14ac:dyDescent="0.2">
      <c r="B2711" s="339"/>
      <c r="C2711" s="349"/>
      <c r="D2711" s="339"/>
      <c r="E2711" s="339"/>
      <c r="F2711" s="339"/>
      <c r="G2711" s="339"/>
      <c r="H2711" s="339"/>
      <c r="I2711" s="339"/>
      <c r="J2711" s="339"/>
      <c r="K2711" s="339"/>
      <c r="L2711" s="339"/>
      <c r="M2711" s="339"/>
      <c r="N2711" s="339"/>
      <c r="O2711" s="339"/>
      <c r="P2711" s="339"/>
      <c r="Q2711" s="339"/>
      <c r="R2711" s="339"/>
      <c r="S2711" s="339"/>
      <c r="T2711" s="339"/>
      <c r="U2711" s="339"/>
      <c r="V2711" s="339"/>
      <c r="W2711" s="339"/>
      <c r="X2711" s="339"/>
      <c r="Y2711" s="339"/>
      <c r="Z2711" s="339"/>
      <c r="AA2711" s="339"/>
      <c r="AB2711" s="339"/>
      <c r="AC2711" s="339"/>
      <c r="AD2711" s="339"/>
      <c r="AE2711" s="339"/>
      <c r="AF2711" s="339"/>
      <c r="AG2711" s="339"/>
      <c r="AH2711" s="339"/>
    </row>
    <row r="2911" spans="2:34" ht="15" customHeight="1" x14ac:dyDescent="0.2">
      <c r="B2911" s="339"/>
      <c r="C2911" s="349"/>
      <c r="D2911" s="339"/>
      <c r="E2911" s="339"/>
      <c r="F2911" s="339"/>
      <c r="G2911" s="339"/>
      <c r="H2911" s="339"/>
      <c r="I2911" s="339"/>
      <c r="J2911" s="339"/>
      <c r="K2911" s="339"/>
      <c r="L2911" s="339"/>
      <c r="M2911" s="339"/>
      <c r="N2911" s="339"/>
      <c r="O2911" s="339"/>
      <c r="P2911" s="339"/>
      <c r="Q2911" s="339"/>
      <c r="R2911" s="339"/>
      <c r="S2911" s="339"/>
      <c r="T2911" s="339"/>
      <c r="U2911" s="339"/>
      <c r="V2911" s="339"/>
      <c r="W2911" s="339"/>
      <c r="X2911" s="339"/>
      <c r="Y2911" s="339"/>
      <c r="Z2911" s="339"/>
      <c r="AA2911" s="339"/>
      <c r="AB2911" s="339"/>
      <c r="AC2911" s="339"/>
      <c r="AD2911" s="339"/>
      <c r="AE2911" s="339"/>
      <c r="AF2911" s="339"/>
      <c r="AG2911" s="339"/>
      <c r="AH2911" s="339"/>
    </row>
    <row r="3111" spans="2:34" ht="15" customHeight="1" x14ac:dyDescent="0.2">
      <c r="B3111" s="339"/>
      <c r="C3111" s="349"/>
      <c r="D3111" s="339"/>
      <c r="E3111" s="339"/>
      <c r="F3111" s="339"/>
      <c r="G3111" s="339"/>
      <c r="H3111" s="339"/>
      <c r="I3111" s="339"/>
      <c r="J3111" s="339"/>
      <c r="K3111" s="339"/>
      <c r="L3111" s="339"/>
      <c r="M3111" s="339"/>
      <c r="N3111" s="339"/>
      <c r="O3111" s="339"/>
      <c r="P3111" s="339"/>
      <c r="Q3111" s="339"/>
      <c r="R3111" s="339"/>
      <c r="S3111" s="339"/>
      <c r="T3111" s="339"/>
      <c r="U3111" s="339"/>
      <c r="V3111" s="339"/>
      <c r="W3111" s="339"/>
      <c r="X3111" s="339"/>
      <c r="Y3111" s="339"/>
      <c r="Z3111" s="339"/>
      <c r="AA3111" s="339"/>
      <c r="AB3111" s="339"/>
      <c r="AC3111" s="339"/>
      <c r="AD3111" s="339"/>
      <c r="AE3111" s="339"/>
      <c r="AF3111" s="339"/>
      <c r="AG3111" s="339"/>
      <c r="AH3111" s="339"/>
    </row>
    <row r="3311" spans="2:34" ht="15" customHeight="1" x14ac:dyDescent="0.2">
      <c r="B3311" s="339"/>
      <c r="C3311" s="349"/>
      <c r="D3311" s="339"/>
      <c r="E3311" s="339"/>
      <c r="F3311" s="339"/>
      <c r="G3311" s="339"/>
      <c r="H3311" s="339"/>
      <c r="I3311" s="339"/>
      <c r="J3311" s="339"/>
      <c r="K3311" s="339"/>
      <c r="L3311" s="339"/>
      <c r="M3311" s="339"/>
      <c r="N3311" s="339"/>
      <c r="O3311" s="339"/>
      <c r="P3311" s="339"/>
      <c r="Q3311" s="339"/>
      <c r="R3311" s="339"/>
      <c r="S3311" s="339"/>
      <c r="T3311" s="339"/>
      <c r="U3311" s="339"/>
      <c r="V3311" s="339"/>
      <c r="W3311" s="339"/>
      <c r="X3311" s="339"/>
      <c r="Y3311" s="339"/>
      <c r="Z3311" s="339"/>
      <c r="AA3311" s="339"/>
      <c r="AB3311" s="339"/>
      <c r="AC3311" s="339"/>
      <c r="AD3311" s="339"/>
      <c r="AE3311" s="339"/>
      <c r="AF3311" s="339"/>
      <c r="AG3311" s="339"/>
      <c r="AH3311" s="339"/>
    </row>
    <row r="3511" spans="2:34" ht="15" customHeight="1" x14ac:dyDescent="0.2">
      <c r="B3511" s="339"/>
      <c r="C3511" s="349"/>
      <c r="D3511" s="339"/>
      <c r="E3511" s="339"/>
      <c r="F3511" s="339"/>
      <c r="G3511" s="339"/>
      <c r="H3511" s="339"/>
      <c r="I3511" s="339"/>
      <c r="J3511" s="339"/>
      <c r="K3511" s="339"/>
      <c r="L3511" s="339"/>
      <c r="M3511" s="339"/>
      <c r="N3511" s="339"/>
      <c r="O3511" s="339"/>
      <c r="P3511" s="339"/>
      <c r="Q3511" s="339"/>
      <c r="R3511" s="339"/>
      <c r="S3511" s="339"/>
      <c r="T3511" s="339"/>
      <c r="U3511" s="339"/>
      <c r="V3511" s="339"/>
      <c r="W3511" s="339"/>
      <c r="X3511" s="339"/>
      <c r="Y3511" s="339"/>
      <c r="Z3511" s="339"/>
      <c r="AA3511" s="339"/>
      <c r="AB3511" s="339"/>
      <c r="AC3511" s="339"/>
      <c r="AD3511" s="339"/>
      <c r="AE3511" s="339"/>
      <c r="AF3511" s="339"/>
      <c r="AG3511" s="339"/>
      <c r="AH3511" s="339"/>
    </row>
    <row r="3711" spans="2:34" ht="15" customHeight="1" x14ac:dyDescent="0.2">
      <c r="B3711" s="339"/>
      <c r="C3711" s="349"/>
      <c r="D3711" s="339"/>
      <c r="E3711" s="339"/>
      <c r="F3711" s="339"/>
      <c r="G3711" s="339"/>
      <c r="H3711" s="339"/>
      <c r="I3711" s="339"/>
      <c r="J3711" s="339"/>
      <c r="K3711" s="339"/>
      <c r="L3711" s="339"/>
      <c r="M3711" s="339"/>
      <c r="N3711" s="339"/>
      <c r="O3711" s="339"/>
      <c r="P3711" s="339"/>
      <c r="Q3711" s="339"/>
      <c r="R3711" s="339"/>
      <c r="S3711" s="339"/>
      <c r="T3711" s="339"/>
      <c r="U3711" s="339"/>
      <c r="V3711" s="339"/>
      <c r="W3711" s="339"/>
      <c r="X3711" s="339"/>
      <c r="Y3711" s="339"/>
      <c r="Z3711" s="339"/>
      <c r="AA3711" s="339"/>
      <c r="AB3711" s="339"/>
      <c r="AC3711" s="339"/>
      <c r="AD3711" s="339"/>
      <c r="AE3711" s="339"/>
      <c r="AF3711" s="339"/>
      <c r="AG3711" s="339"/>
      <c r="AH3711" s="339"/>
    </row>
    <row r="3911" spans="2:34" ht="15" customHeight="1" x14ac:dyDescent="0.2">
      <c r="B3911" s="339"/>
      <c r="C3911" s="349"/>
      <c r="D3911" s="339"/>
      <c r="E3911" s="339"/>
      <c r="F3911" s="339"/>
      <c r="G3911" s="339"/>
      <c r="H3911" s="339"/>
      <c r="I3911" s="339"/>
      <c r="J3911" s="339"/>
      <c r="K3911" s="339"/>
      <c r="L3911" s="339"/>
      <c r="M3911" s="339"/>
      <c r="N3911" s="339"/>
      <c r="O3911" s="339"/>
      <c r="P3911" s="339"/>
      <c r="Q3911" s="339"/>
      <c r="R3911" s="339"/>
      <c r="S3911" s="339"/>
      <c r="T3911" s="339"/>
      <c r="U3911" s="339"/>
      <c r="V3911" s="339"/>
      <c r="W3911" s="339"/>
      <c r="X3911" s="339"/>
      <c r="Y3911" s="339"/>
      <c r="Z3911" s="339"/>
      <c r="AA3911" s="339"/>
      <c r="AB3911" s="339"/>
      <c r="AC3911" s="339"/>
      <c r="AD3911" s="339"/>
      <c r="AE3911" s="339"/>
      <c r="AF3911" s="339"/>
      <c r="AG3911" s="339"/>
      <c r="AH3911" s="339"/>
    </row>
    <row r="4111" spans="2:34" ht="15" customHeight="1" x14ac:dyDescent="0.2">
      <c r="B4111" s="339"/>
      <c r="C4111" s="349"/>
      <c r="D4111" s="339"/>
      <c r="E4111" s="339"/>
      <c r="F4111" s="339"/>
      <c r="G4111" s="339"/>
      <c r="H4111" s="339"/>
      <c r="I4111" s="339"/>
      <c r="J4111" s="339"/>
      <c r="K4111" s="339"/>
      <c r="L4111" s="339"/>
      <c r="M4111" s="339"/>
      <c r="N4111" s="339"/>
      <c r="O4111" s="339"/>
      <c r="P4111" s="339"/>
      <c r="Q4111" s="339"/>
      <c r="R4111" s="339"/>
      <c r="S4111" s="339"/>
      <c r="T4111" s="339"/>
      <c r="U4111" s="339"/>
      <c r="V4111" s="339"/>
      <c r="W4111" s="339"/>
      <c r="X4111" s="339"/>
      <c r="Y4111" s="339"/>
      <c r="Z4111" s="339"/>
      <c r="AA4111" s="339"/>
      <c r="AB4111" s="339"/>
      <c r="AC4111" s="339"/>
      <c r="AD4111" s="339"/>
      <c r="AE4111" s="339"/>
      <c r="AF4111" s="339"/>
      <c r="AG4111" s="339"/>
      <c r="AH4111" s="339"/>
    </row>
    <row r="4311" spans="2:34" ht="15" customHeight="1" x14ac:dyDescent="0.2">
      <c r="B4311" s="339"/>
      <c r="C4311" s="349"/>
      <c r="D4311" s="339"/>
      <c r="E4311" s="339"/>
      <c r="F4311" s="339"/>
      <c r="G4311" s="339"/>
      <c r="H4311" s="339"/>
      <c r="I4311" s="339"/>
      <c r="J4311" s="339"/>
      <c r="K4311" s="339"/>
      <c r="L4311" s="339"/>
      <c r="M4311" s="339"/>
      <c r="N4311" s="339"/>
      <c r="O4311" s="339"/>
      <c r="P4311" s="339"/>
      <c r="Q4311" s="339"/>
      <c r="R4311" s="339"/>
      <c r="S4311" s="339"/>
      <c r="T4311" s="339"/>
      <c r="U4311" s="339"/>
      <c r="V4311" s="339"/>
      <c r="W4311" s="339"/>
      <c r="X4311" s="339"/>
      <c r="Y4311" s="339"/>
      <c r="Z4311" s="339"/>
      <c r="AA4311" s="339"/>
      <c r="AB4311" s="339"/>
      <c r="AC4311" s="339"/>
      <c r="AD4311" s="339"/>
      <c r="AE4311" s="339"/>
      <c r="AF4311" s="339"/>
      <c r="AG4311" s="339"/>
      <c r="AH4311" s="339"/>
    </row>
    <row r="4423" spans="2:34" ht="15" customHeight="1" x14ac:dyDescent="0.2">
      <c r="B4423" s="339"/>
      <c r="C4423" s="349"/>
      <c r="D4423" s="339"/>
      <c r="E4423" s="339"/>
      <c r="F4423" s="339"/>
      <c r="G4423" s="339"/>
      <c r="H4423" s="339"/>
      <c r="I4423" s="339"/>
      <c r="J4423" s="339"/>
      <c r="K4423" s="339"/>
      <c r="L4423" s="339"/>
      <c r="M4423" s="339"/>
      <c r="N4423" s="339"/>
      <c r="O4423" s="339"/>
      <c r="P4423" s="339"/>
      <c r="Q4423" s="339"/>
      <c r="R4423" s="339"/>
      <c r="S4423" s="339"/>
      <c r="T4423" s="339"/>
      <c r="U4423" s="339"/>
      <c r="V4423" s="339"/>
      <c r="W4423" s="339"/>
      <c r="X4423" s="339"/>
      <c r="Y4423" s="339"/>
      <c r="Z4423" s="339"/>
      <c r="AA4423" s="339"/>
      <c r="AB4423" s="339"/>
      <c r="AC4423" s="339"/>
      <c r="AD4423" s="339"/>
      <c r="AE4423" s="339"/>
      <c r="AF4423" s="339"/>
      <c r="AG4423" s="339"/>
      <c r="AH4423" s="339"/>
    </row>
    <row r="4498" spans="2:34" ht="15" customHeight="1" x14ac:dyDescent="0.2">
      <c r="B4498" s="339"/>
      <c r="C4498" s="349"/>
      <c r="D4498" s="339"/>
      <c r="E4498" s="339"/>
      <c r="F4498" s="339"/>
      <c r="G4498" s="339"/>
      <c r="H4498" s="339"/>
      <c r="I4498" s="339"/>
      <c r="J4498" s="339"/>
      <c r="K4498" s="339"/>
      <c r="L4498" s="339"/>
      <c r="M4498" s="339"/>
      <c r="N4498" s="339"/>
      <c r="O4498" s="339"/>
      <c r="P4498" s="339"/>
      <c r="Q4498" s="339"/>
      <c r="R4498" s="339"/>
      <c r="S4498" s="339"/>
      <c r="T4498" s="339"/>
      <c r="U4498" s="339"/>
      <c r="V4498" s="339"/>
      <c r="W4498" s="339"/>
      <c r="X4498" s="339"/>
      <c r="Y4498" s="339"/>
      <c r="Z4498" s="339"/>
      <c r="AA4498" s="339"/>
      <c r="AB4498" s="339"/>
      <c r="AC4498" s="339"/>
      <c r="AD4498" s="339"/>
      <c r="AE4498" s="339"/>
      <c r="AF4498" s="339"/>
      <c r="AG4498" s="339"/>
      <c r="AH4498" s="339"/>
    </row>
    <row r="4573" spans="2:34" ht="15" customHeight="1" x14ac:dyDescent="0.2">
      <c r="B4573" s="339"/>
      <c r="C4573" s="349"/>
      <c r="D4573" s="339"/>
      <c r="E4573" s="339"/>
      <c r="F4573" s="339"/>
      <c r="G4573" s="339"/>
      <c r="H4573" s="339"/>
      <c r="I4573" s="339"/>
      <c r="J4573" s="339"/>
      <c r="K4573" s="339"/>
      <c r="L4573" s="339"/>
      <c r="M4573" s="339"/>
      <c r="N4573" s="339"/>
      <c r="O4573" s="339"/>
      <c r="P4573" s="339"/>
      <c r="Q4573" s="339"/>
      <c r="R4573" s="339"/>
      <c r="S4573" s="339"/>
      <c r="T4573" s="339"/>
      <c r="U4573" s="339"/>
      <c r="V4573" s="339"/>
      <c r="W4573" s="339"/>
      <c r="X4573" s="339"/>
      <c r="Y4573" s="339"/>
      <c r="Z4573" s="339"/>
      <c r="AA4573" s="339"/>
      <c r="AB4573" s="339"/>
      <c r="AC4573" s="339"/>
      <c r="AD4573" s="339"/>
      <c r="AE4573" s="339"/>
      <c r="AF4573" s="339"/>
      <c r="AG4573" s="339"/>
      <c r="AH4573" s="339"/>
    </row>
    <row r="4648" spans="2:34" ht="15" customHeight="1" x14ac:dyDescent="0.2">
      <c r="B4648" s="339"/>
      <c r="C4648" s="349"/>
      <c r="D4648" s="339"/>
      <c r="E4648" s="339"/>
      <c r="F4648" s="339"/>
      <c r="G4648" s="339"/>
      <c r="H4648" s="339"/>
      <c r="I4648" s="339"/>
      <c r="J4648" s="339"/>
      <c r="K4648" s="339"/>
      <c r="L4648" s="339"/>
      <c r="M4648" s="339"/>
      <c r="N4648" s="339"/>
      <c r="O4648" s="339"/>
      <c r="P4648" s="339"/>
      <c r="Q4648" s="339"/>
      <c r="R4648" s="339"/>
      <c r="S4648" s="339"/>
      <c r="T4648" s="339"/>
      <c r="U4648" s="339"/>
      <c r="V4648" s="339"/>
      <c r="W4648" s="339"/>
      <c r="X4648" s="339"/>
      <c r="Y4648" s="339"/>
      <c r="Z4648" s="339"/>
      <c r="AA4648" s="339"/>
      <c r="AB4648" s="339"/>
      <c r="AC4648" s="339"/>
      <c r="AD4648" s="339"/>
      <c r="AE4648" s="339"/>
      <c r="AF4648" s="339"/>
      <c r="AG4648" s="339"/>
      <c r="AH4648" s="339"/>
    </row>
    <row r="4723" spans="2:34" ht="15" customHeight="1" x14ac:dyDescent="0.2">
      <c r="B4723" s="339"/>
      <c r="C4723" s="349"/>
      <c r="D4723" s="339"/>
      <c r="E4723" s="339"/>
      <c r="F4723" s="339"/>
      <c r="G4723" s="339"/>
      <c r="H4723" s="339"/>
      <c r="I4723" s="339"/>
      <c r="J4723" s="339"/>
      <c r="K4723" s="339"/>
      <c r="L4723" s="339"/>
      <c r="M4723" s="339"/>
      <c r="N4723" s="339"/>
      <c r="O4723" s="339"/>
      <c r="P4723" s="339"/>
      <c r="Q4723" s="339"/>
      <c r="R4723" s="339"/>
      <c r="S4723" s="339"/>
      <c r="T4723" s="339"/>
      <c r="U4723" s="339"/>
      <c r="V4723" s="339"/>
      <c r="W4723" s="339"/>
      <c r="X4723" s="339"/>
      <c r="Y4723" s="339"/>
      <c r="Z4723" s="339"/>
      <c r="AA4723" s="339"/>
      <c r="AB4723" s="339"/>
      <c r="AC4723" s="339"/>
      <c r="AD4723" s="339"/>
      <c r="AE4723" s="339"/>
      <c r="AF4723" s="339"/>
      <c r="AG4723" s="339"/>
      <c r="AH4723" s="339"/>
    </row>
    <row r="4798" spans="2:34" ht="15" customHeight="1" x14ac:dyDescent="0.2">
      <c r="B4798" s="339"/>
      <c r="C4798" s="349"/>
      <c r="D4798" s="339"/>
      <c r="E4798" s="339"/>
      <c r="F4798" s="339"/>
      <c r="G4798" s="339"/>
      <c r="H4798" s="339"/>
      <c r="I4798" s="339"/>
      <c r="J4798" s="339"/>
      <c r="K4798" s="339"/>
      <c r="L4798" s="339"/>
      <c r="M4798" s="339"/>
      <c r="N4798" s="339"/>
      <c r="O4798" s="339"/>
      <c r="P4798" s="339"/>
      <c r="Q4798" s="339"/>
      <c r="R4798" s="339"/>
      <c r="S4798" s="339"/>
      <c r="T4798" s="339"/>
      <c r="U4798" s="339"/>
      <c r="V4798" s="339"/>
      <c r="W4798" s="339"/>
      <c r="X4798" s="339"/>
      <c r="Y4798" s="339"/>
      <c r="Z4798" s="339"/>
      <c r="AA4798" s="339"/>
      <c r="AB4798" s="339"/>
      <c r="AC4798" s="339"/>
      <c r="AD4798" s="339"/>
      <c r="AE4798" s="339"/>
      <c r="AF4798" s="339"/>
      <c r="AG4798" s="339"/>
      <c r="AH4798" s="339"/>
    </row>
    <row r="4873" spans="2:34" ht="15" customHeight="1" x14ac:dyDescent="0.2">
      <c r="B4873" s="339"/>
      <c r="C4873" s="349"/>
      <c r="D4873" s="339"/>
      <c r="E4873" s="339"/>
      <c r="F4873" s="339"/>
      <c r="G4873" s="339"/>
      <c r="H4873" s="339"/>
      <c r="I4873" s="339"/>
      <c r="J4873" s="339"/>
      <c r="K4873" s="339"/>
      <c r="L4873" s="339"/>
      <c r="M4873" s="339"/>
      <c r="N4873" s="339"/>
      <c r="O4873" s="339"/>
      <c r="P4873" s="339"/>
      <c r="Q4873" s="339"/>
      <c r="R4873" s="339"/>
      <c r="S4873" s="339"/>
      <c r="T4873" s="339"/>
      <c r="U4873" s="339"/>
      <c r="V4873" s="339"/>
      <c r="W4873" s="339"/>
      <c r="X4873" s="339"/>
      <c r="Y4873" s="339"/>
      <c r="Z4873" s="339"/>
      <c r="AA4873" s="339"/>
      <c r="AB4873" s="339"/>
      <c r="AC4873" s="339"/>
      <c r="AD4873" s="339"/>
      <c r="AE4873" s="339"/>
      <c r="AF4873" s="339"/>
      <c r="AG4873" s="339"/>
      <c r="AH4873" s="339"/>
    </row>
    <row r="4948" spans="2:34" ht="15" customHeight="1" x14ac:dyDescent="0.2">
      <c r="B4948" s="339"/>
      <c r="C4948" s="349"/>
      <c r="D4948" s="339"/>
      <c r="E4948" s="339"/>
      <c r="F4948" s="339"/>
      <c r="G4948" s="339"/>
      <c r="H4948" s="339"/>
      <c r="I4948" s="339"/>
      <c r="J4948" s="339"/>
      <c r="K4948" s="339"/>
      <c r="L4948" s="339"/>
      <c r="M4948" s="339"/>
      <c r="N4948" s="339"/>
      <c r="O4948" s="339"/>
      <c r="P4948" s="339"/>
      <c r="Q4948" s="339"/>
      <c r="R4948" s="339"/>
      <c r="S4948" s="339"/>
      <c r="T4948" s="339"/>
      <c r="U4948" s="339"/>
      <c r="V4948" s="339"/>
      <c r="W4948" s="339"/>
      <c r="X4948" s="339"/>
      <c r="Y4948" s="339"/>
      <c r="Z4948" s="339"/>
      <c r="AA4948" s="339"/>
      <c r="AB4948" s="339"/>
      <c r="AC4948" s="339"/>
      <c r="AD4948" s="339"/>
      <c r="AE4948" s="339"/>
      <c r="AF4948" s="339"/>
      <c r="AG4948" s="339"/>
      <c r="AH4948" s="339"/>
    </row>
    <row r="5023" spans="2:34" ht="15" customHeight="1" x14ac:dyDescent="0.2">
      <c r="B5023" s="339"/>
      <c r="C5023" s="349"/>
      <c r="D5023" s="339"/>
      <c r="E5023" s="339"/>
      <c r="F5023" s="339"/>
      <c r="G5023" s="339"/>
      <c r="H5023" s="339"/>
      <c r="I5023" s="339"/>
      <c r="J5023" s="339"/>
      <c r="K5023" s="339"/>
      <c r="L5023" s="339"/>
      <c r="M5023" s="339"/>
      <c r="N5023" s="339"/>
      <c r="O5023" s="339"/>
      <c r="P5023" s="339"/>
      <c r="Q5023" s="339"/>
      <c r="R5023" s="339"/>
      <c r="S5023" s="339"/>
      <c r="T5023" s="339"/>
      <c r="U5023" s="339"/>
      <c r="V5023" s="339"/>
      <c r="W5023" s="339"/>
      <c r="X5023" s="339"/>
      <c r="Y5023" s="339"/>
      <c r="Z5023" s="339"/>
      <c r="AA5023" s="339"/>
      <c r="AB5023" s="339"/>
      <c r="AC5023" s="339"/>
      <c r="AD5023" s="339"/>
      <c r="AE5023" s="339"/>
      <c r="AF5023" s="339"/>
      <c r="AG5023" s="339"/>
      <c r="AH5023" s="339"/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24" customWidth="1"/>
    <col min="2" max="2" width="40" style="324" customWidth="1"/>
    <col min="3" max="3" width="9" style="324"/>
    <col min="4" max="4" width="9" style="352"/>
    <col min="5" max="16384" width="9" style="324"/>
  </cols>
  <sheetData>
    <row r="1" spans="1:35" ht="15" customHeight="1" thickBot="1" x14ac:dyDescent="0.25">
      <c r="B1" s="336" t="s">
        <v>1563</v>
      </c>
      <c r="C1" s="334">
        <v>2019</v>
      </c>
      <c r="D1" s="351">
        <v>2020</v>
      </c>
      <c r="E1" s="334">
        <v>2021</v>
      </c>
      <c r="F1" s="334">
        <v>2022</v>
      </c>
      <c r="G1" s="334">
        <v>2023</v>
      </c>
      <c r="H1" s="334">
        <v>2024</v>
      </c>
      <c r="I1" s="334">
        <v>2025</v>
      </c>
      <c r="J1" s="334">
        <v>2026</v>
      </c>
      <c r="K1" s="334">
        <v>2027</v>
      </c>
      <c r="L1" s="334">
        <v>2028</v>
      </c>
      <c r="M1" s="334">
        <v>2029</v>
      </c>
      <c r="N1" s="334">
        <v>2030</v>
      </c>
      <c r="O1" s="334">
        <v>2031</v>
      </c>
      <c r="P1" s="334">
        <v>2032</v>
      </c>
      <c r="Q1" s="334">
        <v>2033</v>
      </c>
      <c r="R1" s="334">
        <v>2034</v>
      </c>
      <c r="S1" s="334">
        <v>2035</v>
      </c>
      <c r="T1" s="334">
        <v>2036</v>
      </c>
      <c r="U1" s="334">
        <v>2037</v>
      </c>
      <c r="V1" s="334">
        <v>2038</v>
      </c>
      <c r="W1" s="334">
        <v>2039</v>
      </c>
      <c r="X1" s="334">
        <v>2040</v>
      </c>
      <c r="Y1" s="334">
        <v>2041</v>
      </c>
      <c r="Z1" s="334">
        <v>2042</v>
      </c>
      <c r="AA1" s="334">
        <v>2043</v>
      </c>
      <c r="AB1" s="334">
        <v>2044</v>
      </c>
      <c r="AC1" s="334">
        <v>2045</v>
      </c>
      <c r="AD1" s="334">
        <v>2046</v>
      </c>
      <c r="AE1" s="334">
        <v>2047</v>
      </c>
      <c r="AF1" s="334">
        <v>2048</v>
      </c>
      <c r="AG1" s="334">
        <v>2049</v>
      </c>
      <c r="AH1" s="334">
        <v>2050</v>
      </c>
    </row>
    <row r="2" spans="1:35" ht="15" customHeight="1" thickTop="1" x14ac:dyDescent="0.2"/>
    <row r="3" spans="1:35" ht="15" customHeight="1" x14ac:dyDescent="0.2">
      <c r="C3" s="338" t="s">
        <v>1179</v>
      </c>
      <c r="D3" s="353" t="s">
        <v>1562</v>
      </c>
      <c r="E3" s="338"/>
      <c r="F3" s="338"/>
      <c r="G3" s="338"/>
      <c r="H3" s="338"/>
    </row>
    <row r="4" spans="1:35" ht="15" customHeight="1" x14ac:dyDescent="0.2">
      <c r="C4" s="338" t="s">
        <v>1181</v>
      </c>
      <c r="D4" s="353" t="s">
        <v>1561</v>
      </c>
      <c r="E4" s="338"/>
      <c r="F4" s="338"/>
      <c r="G4" s="338" t="s">
        <v>1183</v>
      </c>
      <c r="H4" s="338"/>
    </row>
    <row r="5" spans="1:35" ht="15" customHeight="1" x14ac:dyDescent="0.2">
      <c r="C5" s="338" t="s">
        <v>1184</v>
      </c>
      <c r="D5" s="353" t="s">
        <v>1560</v>
      </c>
      <c r="E5" s="338"/>
      <c r="F5" s="338"/>
      <c r="G5" s="338"/>
      <c r="H5" s="338"/>
    </row>
    <row r="6" spans="1:35" ht="15" customHeight="1" x14ac:dyDescent="0.2">
      <c r="C6" s="338" t="s">
        <v>1186</v>
      </c>
      <c r="D6" s="353"/>
      <c r="E6" s="338" t="s">
        <v>1559</v>
      </c>
      <c r="F6" s="338"/>
      <c r="G6" s="338"/>
      <c r="H6" s="338"/>
    </row>
    <row r="10" spans="1:35" ht="15" customHeight="1" x14ac:dyDescent="0.25">
      <c r="A10" s="329" t="s">
        <v>1188</v>
      </c>
      <c r="B10" s="337" t="s">
        <v>1189</v>
      </c>
    </row>
    <row r="11" spans="1:35" ht="15" customHeight="1" x14ac:dyDescent="0.2">
      <c r="B11" s="336" t="s">
        <v>1191</v>
      </c>
    </row>
    <row r="12" spans="1:35" ht="15" customHeight="1" x14ac:dyDescent="0.2">
      <c r="B12" s="336" t="s">
        <v>1193</v>
      </c>
      <c r="C12" s="335" t="s">
        <v>1558</v>
      </c>
      <c r="D12" s="354" t="s">
        <v>1558</v>
      </c>
      <c r="E12" s="335" t="s">
        <v>1558</v>
      </c>
      <c r="F12" s="335" t="s">
        <v>1558</v>
      </c>
      <c r="G12" s="335" t="s">
        <v>1558</v>
      </c>
      <c r="H12" s="335" t="s">
        <v>1558</v>
      </c>
      <c r="I12" s="335" t="s">
        <v>1558</v>
      </c>
      <c r="J12" s="335" t="s">
        <v>1558</v>
      </c>
      <c r="K12" s="335" t="s">
        <v>1558</v>
      </c>
      <c r="L12" s="335" t="s">
        <v>1558</v>
      </c>
      <c r="M12" s="335" t="s">
        <v>1558</v>
      </c>
      <c r="N12" s="335" t="s">
        <v>1558</v>
      </c>
      <c r="O12" s="335" t="s">
        <v>1558</v>
      </c>
      <c r="P12" s="335" t="s">
        <v>1558</v>
      </c>
      <c r="Q12" s="335" t="s">
        <v>1558</v>
      </c>
      <c r="R12" s="335" t="s">
        <v>1558</v>
      </c>
      <c r="S12" s="335" t="s">
        <v>1558</v>
      </c>
      <c r="T12" s="335" t="s">
        <v>1558</v>
      </c>
      <c r="U12" s="335" t="s">
        <v>1558</v>
      </c>
      <c r="V12" s="335" t="s">
        <v>1558</v>
      </c>
      <c r="W12" s="335" t="s">
        <v>1558</v>
      </c>
      <c r="X12" s="335" t="s">
        <v>1558</v>
      </c>
      <c r="Y12" s="335" t="s">
        <v>1558</v>
      </c>
      <c r="Z12" s="335" t="s">
        <v>1558</v>
      </c>
      <c r="AA12" s="335" t="s">
        <v>1558</v>
      </c>
      <c r="AB12" s="335" t="s">
        <v>1558</v>
      </c>
      <c r="AC12" s="335" t="s">
        <v>1558</v>
      </c>
      <c r="AD12" s="335" t="s">
        <v>1558</v>
      </c>
      <c r="AE12" s="335" t="s">
        <v>1558</v>
      </c>
      <c r="AF12" s="335" t="s">
        <v>1558</v>
      </c>
      <c r="AG12" s="335" t="s">
        <v>1558</v>
      </c>
      <c r="AH12" s="335" t="s">
        <v>1558</v>
      </c>
      <c r="AI12" s="335" t="s">
        <v>1557</v>
      </c>
    </row>
    <row r="13" spans="1:35" ht="15" customHeight="1" thickBot="1" x14ac:dyDescent="0.25">
      <c r="B13" s="334" t="s">
        <v>1195</v>
      </c>
      <c r="C13" s="334">
        <v>2019</v>
      </c>
      <c r="D13" s="351">
        <v>2020</v>
      </c>
      <c r="E13" s="334">
        <v>2021</v>
      </c>
      <c r="F13" s="334">
        <v>2022</v>
      </c>
      <c r="G13" s="334">
        <v>2023</v>
      </c>
      <c r="H13" s="334">
        <v>2024</v>
      </c>
      <c r="I13" s="334">
        <v>2025</v>
      </c>
      <c r="J13" s="334">
        <v>2026</v>
      </c>
      <c r="K13" s="334">
        <v>2027</v>
      </c>
      <c r="L13" s="334">
        <v>2028</v>
      </c>
      <c r="M13" s="334">
        <v>2029</v>
      </c>
      <c r="N13" s="334">
        <v>2030</v>
      </c>
      <c r="O13" s="334">
        <v>2031</v>
      </c>
      <c r="P13" s="334">
        <v>2032</v>
      </c>
      <c r="Q13" s="334">
        <v>2033</v>
      </c>
      <c r="R13" s="334">
        <v>2034</v>
      </c>
      <c r="S13" s="334">
        <v>2035</v>
      </c>
      <c r="T13" s="334">
        <v>2036</v>
      </c>
      <c r="U13" s="334">
        <v>2037</v>
      </c>
      <c r="V13" s="334">
        <v>2038</v>
      </c>
      <c r="W13" s="334">
        <v>2039</v>
      </c>
      <c r="X13" s="334">
        <v>2040</v>
      </c>
      <c r="Y13" s="334">
        <v>2041</v>
      </c>
      <c r="Z13" s="334">
        <v>2042</v>
      </c>
      <c r="AA13" s="334">
        <v>2043</v>
      </c>
      <c r="AB13" s="334">
        <v>2044</v>
      </c>
      <c r="AC13" s="334">
        <v>2045</v>
      </c>
      <c r="AD13" s="334">
        <v>2046</v>
      </c>
      <c r="AE13" s="334">
        <v>2047</v>
      </c>
      <c r="AF13" s="334">
        <v>2048</v>
      </c>
      <c r="AG13" s="334">
        <v>2049</v>
      </c>
      <c r="AH13" s="334">
        <v>2050</v>
      </c>
      <c r="AI13" s="334">
        <v>2050</v>
      </c>
    </row>
    <row r="14" spans="1:35" ht="15" customHeight="1" thickTop="1" x14ac:dyDescent="0.2"/>
    <row r="15" spans="1:35" ht="15" customHeight="1" x14ac:dyDescent="0.2">
      <c r="B15" s="330" t="s">
        <v>1197</v>
      </c>
    </row>
    <row r="16" spans="1:35" ht="15" customHeight="1" x14ac:dyDescent="0.2">
      <c r="A16" s="329" t="s">
        <v>1198</v>
      </c>
      <c r="B16" s="328" t="s">
        <v>1199</v>
      </c>
      <c r="C16" s="331">
        <v>3.7754999999999997E-2</v>
      </c>
      <c r="D16" s="355">
        <v>3.5247000000000001E-2</v>
      </c>
      <c r="E16" s="331">
        <v>3.3917999999999997E-2</v>
      </c>
      <c r="F16" s="331">
        <v>3.3425000000000003E-2</v>
      </c>
      <c r="G16" s="331">
        <v>3.2897000000000003E-2</v>
      </c>
      <c r="H16" s="331">
        <v>3.2383000000000002E-2</v>
      </c>
      <c r="I16" s="331">
        <v>3.1874E-2</v>
      </c>
      <c r="J16" s="331">
        <v>3.1364999999999997E-2</v>
      </c>
      <c r="K16" s="331">
        <v>3.0901000000000001E-2</v>
      </c>
      <c r="L16" s="331">
        <v>3.0509999999999999E-2</v>
      </c>
      <c r="M16" s="331">
        <v>3.0197000000000002E-2</v>
      </c>
      <c r="N16" s="331">
        <v>2.9789E-2</v>
      </c>
      <c r="O16" s="331">
        <v>2.9471000000000001E-2</v>
      </c>
      <c r="P16" s="331">
        <v>2.9235000000000001E-2</v>
      </c>
      <c r="Q16" s="331">
        <v>2.9028999999999999E-2</v>
      </c>
      <c r="R16" s="331">
        <v>2.8830000000000001E-2</v>
      </c>
      <c r="S16" s="331">
        <v>2.8656000000000001E-2</v>
      </c>
      <c r="T16" s="331">
        <v>2.8494999999999999E-2</v>
      </c>
      <c r="U16" s="331">
        <v>2.8334999999999999E-2</v>
      </c>
      <c r="V16" s="331">
        <v>2.8185000000000002E-2</v>
      </c>
      <c r="W16" s="331">
        <v>2.8042000000000001E-2</v>
      </c>
      <c r="X16" s="331">
        <v>2.7907999999999999E-2</v>
      </c>
      <c r="Y16" s="331">
        <v>2.7798E-2</v>
      </c>
      <c r="Z16" s="331">
        <v>2.7685000000000001E-2</v>
      </c>
      <c r="AA16" s="331">
        <v>2.7588000000000001E-2</v>
      </c>
      <c r="AB16" s="331">
        <v>2.7507E-2</v>
      </c>
      <c r="AC16" s="331">
        <v>2.7438000000000001E-2</v>
      </c>
      <c r="AD16" s="331">
        <v>2.7390000000000001E-2</v>
      </c>
      <c r="AE16" s="331">
        <v>2.7345999999999999E-2</v>
      </c>
      <c r="AF16" s="331">
        <v>2.7314000000000001E-2</v>
      </c>
      <c r="AG16" s="331">
        <v>2.7288E-2</v>
      </c>
      <c r="AH16" s="331">
        <v>2.7278E-2</v>
      </c>
      <c r="AI16" s="326">
        <v>-1.043E-2</v>
      </c>
    </row>
    <row r="17" spans="1:35" ht="15" customHeight="1" x14ac:dyDescent="0.2">
      <c r="A17" s="329" t="s">
        <v>1200</v>
      </c>
      <c r="B17" s="328" t="s">
        <v>1201</v>
      </c>
      <c r="C17" s="331">
        <v>1.7166000000000001E-2</v>
      </c>
      <c r="D17" s="355">
        <v>1.5197E-2</v>
      </c>
      <c r="E17" s="331">
        <v>1.4408000000000001E-2</v>
      </c>
      <c r="F17" s="331">
        <v>1.4097999999999999E-2</v>
      </c>
      <c r="G17" s="331">
        <v>1.3783E-2</v>
      </c>
      <c r="H17" s="331">
        <v>1.3476999999999999E-2</v>
      </c>
      <c r="I17" s="331">
        <v>1.3192000000000001E-2</v>
      </c>
      <c r="J17" s="331">
        <v>1.2921999999999999E-2</v>
      </c>
      <c r="K17" s="331">
        <v>1.2678999999999999E-2</v>
      </c>
      <c r="L17" s="331">
        <v>1.2447E-2</v>
      </c>
      <c r="M17" s="331">
        <v>1.2231000000000001E-2</v>
      </c>
      <c r="N17" s="331">
        <v>1.2024E-2</v>
      </c>
      <c r="O17" s="331">
        <v>1.1821999999999999E-2</v>
      </c>
      <c r="P17" s="331">
        <v>1.1629E-2</v>
      </c>
      <c r="Q17" s="331">
        <v>1.1435000000000001E-2</v>
      </c>
      <c r="R17" s="331">
        <v>1.1244000000000001E-2</v>
      </c>
      <c r="S17" s="331">
        <v>1.1062000000000001E-2</v>
      </c>
      <c r="T17" s="331">
        <v>1.0884E-2</v>
      </c>
      <c r="U17" s="331">
        <v>1.0711999999999999E-2</v>
      </c>
      <c r="V17" s="331">
        <v>1.0547000000000001E-2</v>
      </c>
      <c r="W17" s="331">
        <v>1.0385E-2</v>
      </c>
      <c r="X17" s="331">
        <v>1.0227999999999999E-2</v>
      </c>
      <c r="Y17" s="331">
        <v>1.0078E-2</v>
      </c>
      <c r="Z17" s="331">
        <v>9.9249999999999998E-3</v>
      </c>
      <c r="AA17" s="331">
        <v>9.7780000000000002E-3</v>
      </c>
      <c r="AB17" s="331">
        <v>9.6369999999999997E-3</v>
      </c>
      <c r="AC17" s="331">
        <v>9.4940000000000007E-3</v>
      </c>
      <c r="AD17" s="331">
        <v>9.3629999999999998E-3</v>
      </c>
      <c r="AE17" s="331">
        <v>9.2280000000000001E-3</v>
      </c>
      <c r="AF17" s="331">
        <v>9.0989999999999994E-3</v>
      </c>
      <c r="AG17" s="331">
        <v>8.9709999999999998E-3</v>
      </c>
      <c r="AH17" s="331">
        <v>8.8509999999999995E-3</v>
      </c>
      <c r="AI17" s="326">
        <v>-2.1142999999999999E-2</v>
      </c>
    </row>
    <row r="18" spans="1:35" ht="15" customHeight="1" x14ac:dyDescent="0.2">
      <c r="A18" s="329" t="s">
        <v>1202</v>
      </c>
      <c r="B18" s="328" t="s">
        <v>1203</v>
      </c>
      <c r="C18" s="331">
        <v>5.4920999999999998E-2</v>
      </c>
      <c r="D18" s="355">
        <v>5.0444999999999997E-2</v>
      </c>
      <c r="E18" s="331">
        <v>4.8326000000000001E-2</v>
      </c>
      <c r="F18" s="331">
        <v>4.7522000000000002E-2</v>
      </c>
      <c r="G18" s="331">
        <v>4.6679999999999999E-2</v>
      </c>
      <c r="H18" s="331">
        <v>4.5860999999999999E-2</v>
      </c>
      <c r="I18" s="331">
        <v>4.5066000000000002E-2</v>
      </c>
      <c r="J18" s="331">
        <v>4.4287E-2</v>
      </c>
      <c r="K18" s="331">
        <v>4.3581000000000002E-2</v>
      </c>
      <c r="L18" s="331">
        <v>4.2957000000000002E-2</v>
      </c>
      <c r="M18" s="331">
        <v>4.2428E-2</v>
      </c>
      <c r="N18" s="331">
        <v>4.1813000000000003E-2</v>
      </c>
      <c r="O18" s="331">
        <v>4.1293000000000003E-2</v>
      </c>
      <c r="P18" s="331">
        <v>4.0863999999999998E-2</v>
      </c>
      <c r="Q18" s="331">
        <v>4.0464E-2</v>
      </c>
      <c r="R18" s="331">
        <v>4.0073999999999999E-2</v>
      </c>
      <c r="S18" s="331">
        <v>3.9718000000000003E-2</v>
      </c>
      <c r="T18" s="331">
        <v>3.9379999999999998E-2</v>
      </c>
      <c r="U18" s="331">
        <v>3.9046999999999998E-2</v>
      </c>
      <c r="V18" s="331">
        <v>3.8732000000000003E-2</v>
      </c>
      <c r="W18" s="331">
        <v>3.8427000000000003E-2</v>
      </c>
      <c r="X18" s="331">
        <v>3.8136999999999997E-2</v>
      </c>
      <c r="Y18" s="331">
        <v>3.7876E-2</v>
      </c>
      <c r="Z18" s="331">
        <v>3.7609999999999998E-2</v>
      </c>
      <c r="AA18" s="331">
        <v>3.7366000000000003E-2</v>
      </c>
      <c r="AB18" s="331">
        <v>3.7144000000000003E-2</v>
      </c>
      <c r="AC18" s="331">
        <v>3.6932E-2</v>
      </c>
      <c r="AD18" s="331">
        <v>3.6752E-2</v>
      </c>
      <c r="AE18" s="331">
        <v>3.6575000000000003E-2</v>
      </c>
      <c r="AF18" s="331">
        <v>3.6412E-2</v>
      </c>
      <c r="AG18" s="331">
        <v>3.6257999999999999E-2</v>
      </c>
      <c r="AH18" s="331">
        <v>3.6129000000000001E-2</v>
      </c>
      <c r="AI18" s="326">
        <v>-1.3419E-2</v>
      </c>
    </row>
    <row r="19" spans="1:35" ht="15" customHeight="1" x14ac:dyDescent="0.2">
      <c r="A19" s="329" t="s">
        <v>1204</v>
      </c>
      <c r="B19" s="328" t="s">
        <v>1205</v>
      </c>
      <c r="C19" s="331">
        <v>0.68108400000000002</v>
      </c>
      <c r="D19" s="355">
        <v>0.63770899999999997</v>
      </c>
      <c r="E19" s="331">
        <v>0.62323099999999998</v>
      </c>
      <c r="F19" s="331">
        <v>0.62471699999999997</v>
      </c>
      <c r="G19" s="331">
        <v>0.62678699999999998</v>
      </c>
      <c r="H19" s="331">
        <v>0.62911300000000003</v>
      </c>
      <c r="I19" s="331">
        <v>0.63137299999999996</v>
      </c>
      <c r="J19" s="331">
        <v>0.631776</v>
      </c>
      <c r="K19" s="331">
        <v>0.63105100000000003</v>
      </c>
      <c r="L19" s="331">
        <v>0.63016899999999998</v>
      </c>
      <c r="M19" s="331">
        <v>0.629857</v>
      </c>
      <c r="N19" s="331">
        <v>0.62304499999999996</v>
      </c>
      <c r="O19" s="331">
        <v>0.61855599999999999</v>
      </c>
      <c r="P19" s="331">
        <v>0.61658299999999999</v>
      </c>
      <c r="Q19" s="331">
        <v>0.61556999999999995</v>
      </c>
      <c r="R19" s="331">
        <v>0.61469499999999999</v>
      </c>
      <c r="S19" s="331">
        <v>0.61438700000000002</v>
      </c>
      <c r="T19" s="331">
        <v>0.61429</v>
      </c>
      <c r="U19" s="331">
        <v>0.61388299999999996</v>
      </c>
      <c r="V19" s="331">
        <v>0.61347399999999996</v>
      </c>
      <c r="W19" s="331">
        <v>0.61298200000000003</v>
      </c>
      <c r="X19" s="331">
        <v>0.61242600000000003</v>
      </c>
      <c r="Y19" s="331">
        <v>0.61202500000000004</v>
      </c>
      <c r="Z19" s="331">
        <v>0.61151900000000003</v>
      </c>
      <c r="AA19" s="331">
        <v>0.61114999999999997</v>
      </c>
      <c r="AB19" s="331">
        <v>0.61086300000000004</v>
      </c>
      <c r="AC19" s="331">
        <v>0.61057899999999998</v>
      </c>
      <c r="AD19" s="331">
        <v>0.61051200000000005</v>
      </c>
      <c r="AE19" s="331">
        <v>0.61030300000000004</v>
      </c>
      <c r="AF19" s="331">
        <v>0.61021999999999998</v>
      </c>
      <c r="AG19" s="331">
        <v>0.61000900000000002</v>
      </c>
      <c r="AH19" s="331">
        <v>0.60990800000000001</v>
      </c>
      <c r="AI19" s="326">
        <v>-3.5539999999999999E-3</v>
      </c>
    </row>
    <row r="20" spans="1:35" ht="15" customHeight="1" x14ac:dyDescent="0.2">
      <c r="A20" s="329" t="s">
        <v>1206</v>
      </c>
      <c r="B20" s="328" t="s">
        <v>1207</v>
      </c>
      <c r="C20" s="331">
        <v>9.0633000000000005E-2</v>
      </c>
      <c r="D20" s="355">
        <v>8.022E-2</v>
      </c>
      <c r="E20" s="331">
        <v>7.4163999999999994E-2</v>
      </c>
      <c r="F20" s="331">
        <v>7.2816000000000006E-2</v>
      </c>
      <c r="G20" s="331">
        <v>7.1688000000000002E-2</v>
      </c>
      <c r="H20" s="331">
        <v>7.0706000000000005E-2</v>
      </c>
      <c r="I20" s="331">
        <v>6.9597000000000006E-2</v>
      </c>
      <c r="J20" s="331">
        <v>6.8384E-2</v>
      </c>
      <c r="K20" s="331">
        <v>6.6852999999999996E-2</v>
      </c>
      <c r="L20" s="331">
        <v>6.5411999999999998E-2</v>
      </c>
      <c r="M20" s="331">
        <v>6.3959000000000002E-2</v>
      </c>
      <c r="N20" s="331">
        <v>6.2352999999999999E-2</v>
      </c>
      <c r="O20" s="331">
        <v>6.0822000000000001E-2</v>
      </c>
      <c r="P20" s="331">
        <v>5.9291000000000003E-2</v>
      </c>
      <c r="Q20" s="331">
        <v>5.7877999999999999E-2</v>
      </c>
      <c r="R20" s="331">
        <v>5.6412999999999998E-2</v>
      </c>
      <c r="S20" s="331">
        <v>5.4975000000000003E-2</v>
      </c>
      <c r="T20" s="331">
        <v>5.3545000000000002E-2</v>
      </c>
      <c r="U20" s="331">
        <v>5.2076999999999998E-2</v>
      </c>
      <c r="V20" s="331">
        <v>5.0701000000000003E-2</v>
      </c>
      <c r="W20" s="331">
        <v>4.9395000000000001E-2</v>
      </c>
      <c r="X20" s="331">
        <v>4.8027E-2</v>
      </c>
      <c r="Y20" s="331">
        <v>4.6753999999999997E-2</v>
      </c>
      <c r="Z20" s="331">
        <v>4.5608999999999997E-2</v>
      </c>
      <c r="AA20" s="331">
        <v>4.4517000000000001E-2</v>
      </c>
      <c r="AB20" s="331">
        <v>4.3458999999999998E-2</v>
      </c>
      <c r="AC20" s="331">
        <v>4.2507000000000003E-2</v>
      </c>
      <c r="AD20" s="331">
        <v>4.1530999999999998E-2</v>
      </c>
      <c r="AE20" s="331">
        <v>4.0606000000000003E-2</v>
      </c>
      <c r="AF20" s="331">
        <v>3.9726999999999998E-2</v>
      </c>
      <c r="AG20" s="331">
        <v>3.8825999999999999E-2</v>
      </c>
      <c r="AH20" s="331">
        <v>3.7897E-2</v>
      </c>
      <c r="AI20" s="326">
        <v>-2.7736E-2</v>
      </c>
    </row>
    <row r="21" spans="1:35" ht="15" customHeight="1" x14ac:dyDescent="0.2">
      <c r="A21" s="329" t="s">
        <v>1208</v>
      </c>
      <c r="B21" s="328" t="s">
        <v>1556</v>
      </c>
      <c r="C21" s="331">
        <v>0.50126199999999999</v>
      </c>
      <c r="D21" s="355">
        <v>0.49627500000000002</v>
      </c>
      <c r="E21" s="331">
        <v>0.49713099999999999</v>
      </c>
      <c r="F21" s="331">
        <v>0.4945</v>
      </c>
      <c r="G21" s="331">
        <v>0.48905199999999999</v>
      </c>
      <c r="H21" s="331">
        <v>0.48379299999999997</v>
      </c>
      <c r="I21" s="331">
        <v>0.477991</v>
      </c>
      <c r="J21" s="331">
        <v>0.47255799999999998</v>
      </c>
      <c r="K21" s="331">
        <v>0.46838200000000002</v>
      </c>
      <c r="L21" s="331">
        <v>0.46571200000000001</v>
      </c>
      <c r="M21" s="331">
        <v>0.46420899999999998</v>
      </c>
      <c r="N21" s="331">
        <v>0.461704</v>
      </c>
      <c r="O21" s="331">
        <v>0.45965</v>
      </c>
      <c r="P21" s="331">
        <v>0.45860699999999999</v>
      </c>
      <c r="Q21" s="331">
        <v>0.45860899999999999</v>
      </c>
      <c r="R21" s="331">
        <v>0.45912700000000001</v>
      </c>
      <c r="S21" s="331">
        <v>0.460339</v>
      </c>
      <c r="T21" s="331">
        <v>0.46202100000000002</v>
      </c>
      <c r="U21" s="331">
        <v>0.46389900000000001</v>
      </c>
      <c r="V21" s="331">
        <v>0.46582099999999999</v>
      </c>
      <c r="W21" s="331">
        <v>0.46778900000000001</v>
      </c>
      <c r="X21" s="331">
        <v>0.46979700000000002</v>
      </c>
      <c r="Y21" s="331">
        <v>0.471831</v>
      </c>
      <c r="Z21" s="331">
        <v>0.47337899999999999</v>
      </c>
      <c r="AA21" s="331">
        <v>0.475161</v>
      </c>
      <c r="AB21" s="331">
        <v>0.47701199999999999</v>
      </c>
      <c r="AC21" s="331">
        <v>0.479134</v>
      </c>
      <c r="AD21" s="331">
        <v>0.48128700000000002</v>
      </c>
      <c r="AE21" s="331">
        <v>0.48321700000000001</v>
      </c>
      <c r="AF21" s="331">
        <v>0.48558000000000001</v>
      </c>
      <c r="AG21" s="331">
        <v>0.487956</v>
      </c>
      <c r="AH21" s="331">
        <v>0.49044700000000002</v>
      </c>
      <c r="AI21" s="326">
        <v>-7.0299999999999996E-4</v>
      </c>
    </row>
    <row r="22" spans="1:35" ht="15" customHeight="1" x14ac:dyDescent="0.2">
      <c r="A22" s="329" t="s">
        <v>1210</v>
      </c>
      <c r="B22" s="330" t="s">
        <v>1211</v>
      </c>
      <c r="C22" s="333">
        <v>1.3279000000000001</v>
      </c>
      <c r="D22" s="356">
        <v>1.2646489999999999</v>
      </c>
      <c r="E22" s="333">
        <v>1.2428520000000001</v>
      </c>
      <c r="F22" s="333">
        <v>1.239555</v>
      </c>
      <c r="G22" s="333">
        <v>1.2342070000000001</v>
      </c>
      <c r="H22" s="333">
        <v>1.2294719999999999</v>
      </c>
      <c r="I22" s="333">
        <v>1.224027</v>
      </c>
      <c r="J22" s="333">
        <v>1.2170049999999999</v>
      </c>
      <c r="K22" s="333">
        <v>1.2098660000000001</v>
      </c>
      <c r="L22" s="333">
        <v>1.2042489999999999</v>
      </c>
      <c r="M22" s="333">
        <v>1.200453</v>
      </c>
      <c r="N22" s="333">
        <v>1.1889149999999999</v>
      </c>
      <c r="O22" s="333">
        <v>1.180321</v>
      </c>
      <c r="P22" s="333">
        <v>1.1753439999999999</v>
      </c>
      <c r="Q22" s="333">
        <v>1.1725209999999999</v>
      </c>
      <c r="R22" s="333">
        <v>1.170309</v>
      </c>
      <c r="S22" s="333">
        <v>1.169419</v>
      </c>
      <c r="T22" s="333">
        <v>1.169235</v>
      </c>
      <c r="U22" s="333">
        <v>1.168906</v>
      </c>
      <c r="V22" s="333">
        <v>1.168728</v>
      </c>
      <c r="W22" s="333">
        <v>1.168593</v>
      </c>
      <c r="X22" s="333">
        <v>1.1683870000000001</v>
      </c>
      <c r="Y22" s="333">
        <v>1.1684859999999999</v>
      </c>
      <c r="Z22" s="333">
        <v>1.1681159999999999</v>
      </c>
      <c r="AA22" s="333">
        <v>1.168194</v>
      </c>
      <c r="AB22" s="333">
        <v>1.1684779999999999</v>
      </c>
      <c r="AC22" s="333">
        <v>1.1691510000000001</v>
      </c>
      <c r="AD22" s="333">
        <v>1.1700820000000001</v>
      </c>
      <c r="AE22" s="333">
        <v>1.170701</v>
      </c>
      <c r="AF22" s="333">
        <v>1.17194</v>
      </c>
      <c r="AG22" s="333">
        <v>1.1730499999999999</v>
      </c>
      <c r="AH22" s="333">
        <v>1.17438</v>
      </c>
      <c r="AI22" s="332">
        <v>-3.9550000000000002E-3</v>
      </c>
    </row>
    <row r="23" spans="1:35" ht="15" customHeight="1" x14ac:dyDescent="0.2">
      <c r="A23" s="329" t="s">
        <v>1212</v>
      </c>
      <c r="B23" s="328" t="s">
        <v>1213</v>
      </c>
      <c r="C23" s="331">
        <v>0.74478</v>
      </c>
      <c r="D23" s="355">
        <v>0.73391799999999996</v>
      </c>
      <c r="E23" s="331">
        <v>0.72373500000000002</v>
      </c>
      <c r="F23" s="331">
        <v>0.69701599999999997</v>
      </c>
      <c r="G23" s="331">
        <v>0.66046499999999997</v>
      </c>
      <c r="H23" s="331">
        <v>0.62486699999999995</v>
      </c>
      <c r="I23" s="331">
        <v>0.59427300000000005</v>
      </c>
      <c r="J23" s="331">
        <v>0.54892700000000005</v>
      </c>
      <c r="K23" s="331">
        <v>0.52857699999999996</v>
      </c>
      <c r="L23" s="331">
        <v>0.52987399999999996</v>
      </c>
      <c r="M23" s="331">
        <v>0.52481199999999995</v>
      </c>
      <c r="N23" s="331">
        <v>0.51116799999999996</v>
      </c>
      <c r="O23" s="331">
        <v>0.50161100000000003</v>
      </c>
      <c r="P23" s="331">
        <v>0.49537900000000001</v>
      </c>
      <c r="Q23" s="331">
        <v>0.49685699999999999</v>
      </c>
      <c r="R23" s="331">
        <v>0.49941999999999998</v>
      </c>
      <c r="S23" s="331">
        <v>0.49645800000000001</v>
      </c>
      <c r="T23" s="331">
        <v>0.499388</v>
      </c>
      <c r="U23" s="331">
        <v>0.49969200000000003</v>
      </c>
      <c r="V23" s="331">
        <v>0.50099400000000005</v>
      </c>
      <c r="W23" s="331">
        <v>0.50788</v>
      </c>
      <c r="X23" s="331">
        <v>0.50453300000000001</v>
      </c>
      <c r="Y23" s="331">
        <v>0.51061199999999995</v>
      </c>
      <c r="Z23" s="331">
        <v>0.51083999999999996</v>
      </c>
      <c r="AA23" s="331">
        <v>0.51055700000000004</v>
      </c>
      <c r="AB23" s="331">
        <v>0.50934100000000004</v>
      </c>
      <c r="AC23" s="331">
        <v>0.52012700000000001</v>
      </c>
      <c r="AD23" s="331">
        <v>0.53315599999999996</v>
      </c>
      <c r="AE23" s="331">
        <v>0.54512499999999997</v>
      </c>
      <c r="AF23" s="331">
        <v>0.54753399999999997</v>
      </c>
      <c r="AG23" s="331">
        <v>0.55376800000000004</v>
      </c>
      <c r="AH23" s="331">
        <v>0.56049099999999996</v>
      </c>
      <c r="AI23" s="326">
        <v>-9.1280000000000007E-3</v>
      </c>
    </row>
    <row r="24" spans="1:35" ht="15" customHeight="1" x14ac:dyDescent="0.2">
      <c r="A24" s="329" t="s">
        <v>1214</v>
      </c>
      <c r="B24" s="330" t="s">
        <v>1215</v>
      </c>
      <c r="C24" s="333">
        <v>2.0726800000000001</v>
      </c>
      <c r="D24" s="356">
        <v>1.998567</v>
      </c>
      <c r="E24" s="333">
        <v>1.966588</v>
      </c>
      <c r="F24" s="333">
        <v>1.936572</v>
      </c>
      <c r="G24" s="333">
        <v>1.8946719999999999</v>
      </c>
      <c r="H24" s="333">
        <v>1.854339</v>
      </c>
      <c r="I24" s="333">
        <v>1.8183</v>
      </c>
      <c r="J24" s="333">
        <v>1.7659320000000001</v>
      </c>
      <c r="K24" s="333">
        <v>1.738443</v>
      </c>
      <c r="L24" s="333">
        <v>1.7341230000000001</v>
      </c>
      <c r="M24" s="333">
        <v>1.725265</v>
      </c>
      <c r="N24" s="333">
        <v>1.700083</v>
      </c>
      <c r="O24" s="333">
        <v>1.681932</v>
      </c>
      <c r="P24" s="333">
        <v>1.670723</v>
      </c>
      <c r="Q24" s="333">
        <v>1.669378</v>
      </c>
      <c r="R24" s="333">
        <v>1.669729</v>
      </c>
      <c r="S24" s="333">
        <v>1.6658759999999999</v>
      </c>
      <c r="T24" s="333">
        <v>1.6686240000000001</v>
      </c>
      <c r="U24" s="333">
        <v>1.668598</v>
      </c>
      <c r="V24" s="333">
        <v>1.6697219999999999</v>
      </c>
      <c r="W24" s="333">
        <v>1.676474</v>
      </c>
      <c r="X24" s="333">
        <v>1.67292</v>
      </c>
      <c r="Y24" s="333">
        <v>1.679098</v>
      </c>
      <c r="Z24" s="333">
        <v>1.678957</v>
      </c>
      <c r="AA24" s="333">
        <v>1.6787510000000001</v>
      </c>
      <c r="AB24" s="333">
        <v>1.6778189999999999</v>
      </c>
      <c r="AC24" s="333">
        <v>1.6892780000000001</v>
      </c>
      <c r="AD24" s="333">
        <v>1.703238</v>
      </c>
      <c r="AE24" s="333">
        <v>1.7158260000000001</v>
      </c>
      <c r="AF24" s="333">
        <v>1.7194739999999999</v>
      </c>
      <c r="AG24" s="333">
        <v>1.726818</v>
      </c>
      <c r="AH24" s="333">
        <v>1.7348710000000001</v>
      </c>
      <c r="AI24" s="332">
        <v>-5.7229999999999998E-3</v>
      </c>
    </row>
    <row r="26" spans="1:35" ht="15" customHeight="1" x14ac:dyDescent="0.2">
      <c r="B26" s="330" t="s">
        <v>1216</v>
      </c>
    </row>
    <row r="27" spans="1:35" ht="15" customHeight="1" x14ac:dyDescent="0.2">
      <c r="A27" s="329" t="s">
        <v>1217</v>
      </c>
      <c r="B27" s="328" t="s">
        <v>1199</v>
      </c>
      <c r="C27" s="331">
        <v>2.3542E-2</v>
      </c>
      <c r="D27" s="355">
        <v>2.2676999999999999E-2</v>
      </c>
      <c r="E27" s="331">
        <v>2.1691999999999999E-2</v>
      </c>
      <c r="F27" s="331">
        <v>2.0678999999999999E-2</v>
      </c>
      <c r="G27" s="331">
        <v>2.0774000000000001E-2</v>
      </c>
      <c r="H27" s="331">
        <v>2.0865000000000002E-2</v>
      </c>
      <c r="I27" s="331">
        <v>2.094E-2</v>
      </c>
      <c r="J27" s="331">
        <v>2.1017000000000001E-2</v>
      </c>
      <c r="K27" s="331">
        <v>2.112E-2</v>
      </c>
      <c r="L27" s="331">
        <v>2.1235E-2</v>
      </c>
      <c r="M27" s="331">
        <v>2.1360000000000001E-2</v>
      </c>
      <c r="N27" s="331">
        <v>2.1388000000000001E-2</v>
      </c>
      <c r="O27" s="331">
        <v>2.1520999999999998E-2</v>
      </c>
      <c r="P27" s="331">
        <v>2.1649999999999999E-2</v>
      </c>
      <c r="Q27" s="331">
        <v>2.1752000000000001E-2</v>
      </c>
      <c r="R27" s="331">
        <v>2.1870000000000001E-2</v>
      </c>
      <c r="S27" s="331">
        <v>2.1985999999999999E-2</v>
      </c>
      <c r="T27" s="331">
        <v>2.2100000000000002E-2</v>
      </c>
      <c r="U27" s="331">
        <v>2.2211000000000002E-2</v>
      </c>
      <c r="V27" s="331">
        <v>2.2322999999999999E-2</v>
      </c>
      <c r="W27" s="331">
        <v>2.2436000000000001E-2</v>
      </c>
      <c r="X27" s="331">
        <v>2.2553E-2</v>
      </c>
      <c r="Y27" s="331">
        <v>2.2672000000000001E-2</v>
      </c>
      <c r="Z27" s="331">
        <v>2.2783000000000001E-2</v>
      </c>
      <c r="AA27" s="331">
        <v>2.2898999999999999E-2</v>
      </c>
      <c r="AB27" s="331">
        <v>2.3016000000000002E-2</v>
      </c>
      <c r="AC27" s="331">
        <v>2.3133000000000001E-2</v>
      </c>
      <c r="AD27" s="331">
        <v>2.3251000000000001E-2</v>
      </c>
      <c r="AE27" s="331">
        <v>2.3365E-2</v>
      </c>
      <c r="AF27" s="331">
        <v>2.3477000000000001E-2</v>
      </c>
      <c r="AG27" s="331">
        <v>2.3595000000000001E-2</v>
      </c>
      <c r="AH27" s="331">
        <v>2.3713999999999999E-2</v>
      </c>
      <c r="AI27" s="326">
        <v>2.34E-4</v>
      </c>
    </row>
    <row r="28" spans="1:35" ht="15" customHeight="1" x14ac:dyDescent="0.2">
      <c r="A28" s="329" t="s">
        <v>1218</v>
      </c>
      <c r="B28" s="328" t="s">
        <v>1219</v>
      </c>
      <c r="C28" s="331">
        <v>6.6027000000000002E-2</v>
      </c>
      <c r="D28" s="355">
        <v>6.6294000000000006E-2</v>
      </c>
      <c r="E28" s="331">
        <v>6.6526000000000002E-2</v>
      </c>
      <c r="F28" s="331">
        <v>6.6769999999999996E-2</v>
      </c>
      <c r="G28" s="331">
        <v>6.6817000000000001E-2</v>
      </c>
      <c r="H28" s="331">
        <v>6.6872000000000001E-2</v>
      </c>
      <c r="I28" s="331">
        <v>6.6917000000000004E-2</v>
      </c>
      <c r="J28" s="331">
        <v>6.6959000000000005E-2</v>
      </c>
      <c r="K28" s="331">
        <v>6.7020999999999997E-2</v>
      </c>
      <c r="L28" s="331">
        <v>6.7072999999999994E-2</v>
      </c>
      <c r="M28" s="331">
        <v>6.7132999999999998E-2</v>
      </c>
      <c r="N28" s="331">
        <v>6.6910999999999998E-2</v>
      </c>
      <c r="O28" s="331">
        <v>6.6974000000000006E-2</v>
      </c>
      <c r="P28" s="331">
        <v>6.7040000000000002E-2</v>
      </c>
      <c r="Q28" s="331">
        <v>6.7055000000000003E-2</v>
      </c>
      <c r="R28" s="331">
        <v>6.7114999999999994E-2</v>
      </c>
      <c r="S28" s="331">
        <v>6.7170999999999995E-2</v>
      </c>
      <c r="T28" s="331">
        <v>6.7226999999999995E-2</v>
      </c>
      <c r="U28" s="331">
        <v>6.7288000000000001E-2</v>
      </c>
      <c r="V28" s="331">
        <v>6.7339999999999997E-2</v>
      </c>
      <c r="W28" s="331">
        <v>6.7392999999999995E-2</v>
      </c>
      <c r="X28" s="331">
        <v>6.7452999999999999E-2</v>
      </c>
      <c r="Y28" s="331">
        <v>6.7510000000000001E-2</v>
      </c>
      <c r="Z28" s="331">
        <v>6.7556000000000005E-2</v>
      </c>
      <c r="AA28" s="331">
        <v>6.7611000000000004E-2</v>
      </c>
      <c r="AB28" s="331">
        <v>6.7669000000000007E-2</v>
      </c>
      <c r="AC28" s="331">
        <v>6.7727999999999997E-2</v>
      </c>
      <c r="AD28" s="331">
        <v>6.7780000000000007E-2</v>
      </c>
      <c r="AE28" s="331">
        <v>6.7835000000000006E-2</v>
      </c>
      <c r="AF28" s="331">
        <v>6.7886000000000002E-2</v>
      </c>
      <c r="AG28" s="331">
        <v>6.7942000000000002E-2</v>
      </c>
      <c r="AH28" s="331">
        <v>6.7997000000000002E-2</v>
      </c>
      <c r="AI28" s="326">
        <v>9.4899999999999997E-4</v>
      </c>
    </row>
    <row r="29" spans="1:35" ht="15" customHeight="1" x14ac:dyDescent="0.2">
      <c r="A29" s="329" t="s">
        <v>1220</v>
      </c>
      <c r="B29" s="328" t="s">
        <v>1221</v>
      </c>
      <c r="C29" s="331">
        <v>9.2999999999999997E-5</v>
      </c>
      <c r="D29" s="355">
        <v>9.3999999999999994E-5</v>
      </c>
      <c r="E29" s="331">
        <v>1.3200000000000001E-4</v>
      </c>
      <c r="F29" s="331">
        <v>1.08E-4</v>
      </c>
      <c r="G29" s="331">
        <v>1.08E-4</v>
      </c>
      <c r="H29" s="331">
        <v>1.01E-4</v>
      </c>
      <c r="I29" s="331">
        <v>1.01E-4</v>
      </c>
      <c r="J29" s="331">
        <v>9.2E-5</v>
      </c>
      <c r="K29" s="331">
        <v>9.1000000000000003E-5</v>
      </c>
      <c r="L29" s="331">
        <v>8.1000000000000004E-5</v>
      </c>
      <c r="M29" s="331">
        <v>7.7000000000000001E-5</v>
      </c>
      <c r="N29" s="331">
        <v>2.6999999999999999E-5</v>
      </c>
      <c r="O29" s="331">
        <v>2.1999999999999999E-5</v>
      </c>
      <c r="P29" s="331">
        <v>2.0000000000000002E-5</v>
      </c>
      <c r="Q29" s="331">
        <v>9.0000000000000002E-6</v>
      </c>
      <c r="R29" s="331">
        <v>6.0000000000000002E-6</v>
      </c>
      <c r="S29" s="331">
        <v>1.9999999999999999E-6</v>
      </c>
      <c r="T29" s="331">
        <v>0</v>
      </c>
      <c r="U29" s="331">
        <v>0</v>
      </c>
      <c r="V29" s="331">
        <v>0</v>
      </c>
      <c r="W29" s="331">
        <v>0</v>
      </c>
      <c r="X29" s="331">
        <v>0</v>
      </c>
      <c r="Y29" s="331">
        <v>0</v>
      </c>
      <c r="Z29" s="331">
        <v>0</v>
      </c>
      <c r="AA29" s="331">
        <v>0</v>
      </c>
      <c r="AB29" s="331">
        <v>0</v>
      </c>
      <c r="AC29" s="331">
        <v>0</v>
      </c>
      <c r="AD29" s="331">
        <v>0</v>
      </c>
      <c r="AE29" s="331">
        <v>0</v>
      </c>
      <c r="AF29" s="331">
        <v>0</v>
      </c>
      <c r="AG29" s="331">
        <v>0</v>
      </c>
      <c r="AH29" s="331">
        <v>0</v>
      </c>
      <c r="AI29" s="326" t="s">
        <v>1222</v>
      </c>
    </row>
    <row r="30" spans="1:35" ht="15" customHeight="1" x14ac:dyDescent="0.2">
      <c r="A30" s="329" t="s">
        <v>1223</v>
      </c>
      <c r="B30" s="328" t="s">
        <v>44</v>
      </c>
      <c r="C30" s="331">
        <v>3.7568999999999998E-2</v>
      </c>
      <c r="D30" s="355">
        <v>4.0215000000000001E-2</v>
      </c>
      <c r="E30" s="331">
        <v>4.0618000000000001E-2</v>
      </c>
      <c r="F30" s="331">
        <v>4.1017999999999999E-2</v>
      </c>
      <c r="G30" s="331">
        <v>4.1273999999999998E-2</v>
      </c>
      <c r="H30" s="331">
        <v>4.1494000000000003E-2</v>
      </c>
      <c r="I30" s="331">
        <v>4.1761E-2</v>
      </c>
      <c r="J30" s="331">
        <v>4.1811000000000001E-2</v>
      </c>
      <c r="K30" s="331">
        <v>4.1797000000000001E-2</v>
      </c>
      <c r="L30" s="331">
        <v>4.1696999999999998E-2</v>
      </c>
      <c r="M30" s="331">
        <v>4.1609E-2</v>
      </c>
      <c r="N30" s="331">
        <v>4.0994999999999997E-2</v>
      </c>
      <c r="O30" s="331">
        <v>4.0545999999999999E-2</v>
      </c>
      <c r="P30" s="331">
        <v>4.0325E-2</v>
      </c>
      <c r="Q30" s="331">
        <v>4.0164999999999999E-2</v>
      </c>
      <c r="R30" s="331">
        <v>4.0044999999999997E-2</v>
      </c>
      <c r="S30" s="331">
        <v>3.9958E-2</v>
      </c>
      <c r="T30" s="331">
        <v>3.9885999999999998E-2</v>
      </c>
      <c r="U30" s="331">
        <v>3.9838999999999999E-2</v>
      </c>
      <c r="V30" s="331">
        <v>3.9792000000000001E-2</v>
      </c>
      <c r="W30" s="331">
        <v>3.9738999999999997E-2</v>
      </c>
      <c r="X30" s="331">
        <v>3.9718000000000003E-2</v>
      </c>
      <c r="Y30" s="331">
        <v>3.9691999999999998E-2</v>
      </c>
      <c r="Z30" s="331">
        <v>3.9623999999999999E-2</v>
      </c>
      <c r="AA30" s="331">
        <v>3.9560999999999999E-2</v>
      </c>
      <c r="AB30" s="331">
        <v>3.9510000000000003E-2</v>
      </c>
      <c r="AC30" s="331">
        <v>3.9427999999999998E-2</v>
      </c>
      <c r="AD30" s="331">
        <v>3.9392999999999997E-2</v>
      </c>
      <c r="AE30" s="331">
        <v>3.9336000000000003E-2</v>
      </c>
      <c r="AF30" s="331">
        <v>3.9281999999999997E-2</v>
      </c>
      <c r="AG30" s="331">
        <v>3.9232999999999997E-2</v>
      </c>
      <c r="AH30" s="331">
        <v>3.9190000000000003E-2</v>
      </c>
      <c r="AI30" s="326">
        <v>1.364E-3</v>
      </c>
    </row>
    <row r="31" spans="1:35" ht="15" customHeight="1" x14ac:dyDescent="0.2">
      <c r="A31" s="329" t="s">
        <v>1224</v>
      </c>
      <c r="B31" s="328" t="s">
        <v>45</v>
      </c>
      <c r="C31" s="331">
        <v>0</v>
      </c>
      <c r="D31" s="355">
        <v>5.62E-4</v>
      </c>
      <c r="E31" s="331">
        <v>4.3100000000000001E-4</v>
      </c>
      <c r="F31" s="331">
        <v>3.5399999999999999E-4</v>
      </c>
      <c r="G31" s="331">
        <v>2.63E-4</v>
      </c>
      <c r="H31" s="331">
        <v>1.7899999999999999E-4</v>
      </c>
      <c r="I31" s="331">
        <v>1.18E-4</v>
      </c>
      <c r="J31" s="331">
        <v>1.18E-4</v>
      </c>
      <c r="K31" s="331">
        <v>1.12E-4</v>
      </c>
      <c r="L31" s="331">
        <v>1.15E-4</v>
      </c>
      <c r="M31" s="331">
        <v>1.02E-4</v>
      </c>
      <c r="N31" s="331">
        <v>9.7E-5</v>
      </c>
      <c r="O31" s="331">
        <v>9.2999999999999997E-5</v>
      </c>
      <c r="P31" s="331">
        <v>9.1000000000000003E-5</v>
      </c>
      <c r="Q31" s="331">
        <v>8.6000000000000003E-5</v>
      </c>
      <c r="R31" s="331">
        <v>8.3999999999999995E-5</v>
      </c>
      <c r="S31" s="331">
        <v>8.2999999999999998E-5</v>
      </c>
      <c r="T31" s="331">
        <v>8.1000000000000004E-5</v>
      </c>
      <c r="U31" s="331">
        <v>7.8999999999999996E-5</v>
      </c>
      <c r="V31" s="331">
        <v>7.7999999999999999E-5</v>
      </c>
      <c r="W31" s="331">
        <v>7.3999999999999996E-5</v>
      </c>
      <c r="X31" s="331">
        <v>7.3999999999999996E-5</v>
      </c>
      <c r="Y31" s="331">
        <v>7.2999999999999999E-5</v>
      </c>
      <c r="Z31" s="331">
        <v>6.7000000000000002E-5</v>
      </c>
      <c r="AA31" s="331">
        <v>6.7000000000000002E-5</v>
      </c>
      <c r="AB31" s="331">
        <v>6.7000000000000002E-5</v>
      </c>
      <c r="AC31" s="331">
        <v>6.6000000000000005E-5</v>
      </c>
      <c r="AD31" s="331">
        <v>6.7000000000000002E-5</v>
      </c>
      <c r="AE31" s="331">
        <v>6.4999999999999994E-5</v>
      </c>
      <c r="AF31" s="331">
        <v>6.2000000000000003E-5</v>
      </c>
      <c r="AG31" s="331">
        <v>6.0999999999999999E-5</v>
      </c>
      <c r="AH31" s="331">
        <v>6.0999999999999999E-5</v>
      </c>
      <c r="AI31" s="326" t="s">
        <v>1222</v>
      </c>
    </row>
    <row r="32" spans="1:35" ht="15" customHeight="1" x14ac:dyDescent="0.2">
      <c r="A32" s="329" t="s">
        <v>1225</v>
      </c>
      <c r="B32" s="328" t="s">
        <v>1203</v>
      </c>
      <c r="C32" s="331">
        <v>0.12723000000000001</v>
      </c>
      <c r="D32" s="355">
        <v>0.12984200000000001</v>
      </c>
      <c r="E32" s="331">
        <v>0.12939899999999999</v>
      </c>
      <c r="F32" s="331">
        <v>0.12892899999999999</v>
      </c>
      <c r="G32" s="331">
        <v>0.12923599999999999</v>
      </c>
      <c r="H32" s="331">
        <v>0.12951099999999999</v>
      </c>
      <c r="I32" s="331">
        <v>0.12983700000000001</v>
      </c>
      <c r="J32" s="331">
        <v>0.129997</v>
      </c>
      <c r="K32" s="331">
        <v>0.13014100000000001</v>
      </c>
      <c r="L32" s="331">
        <v>0.13020200000000001</v>
      </c>
      <c r="M32" s="331">
        <v>0.13028200000000001</v>
      </c>
      <c r="N32" s="331">
        <v>0.12941800000000001</v>
      </c>
      <c r="O32" s="331">
        <v>0.12915599999999999</v>
      </c>
      <c r="P32" s="331">
        <v>0.12912599999999999</v>
      </c>
      <c r="Q32" s="331">
        <v>0.12906699999999999</v>
      </c>
      <c r="R32" s="331">
        <v>0.12911900000000001</v>
      </c>
      <c r="S32" s="331">
        <v>0.12919900000000001</v>
      </c>
      <c r="T32" s="331">
        <v>0.12929299999999999</v>
      </c>
      <c r="U32" s="331">
        <v>0.129417</v>
      </c>
      <c r="V32" s="331">
        <v>0.12953200000000001</v>
      </c>
      <c r="W32" s="331">
        <v>0.12964300000000001</v>
      </c>
      <c r="X32" s="331">
        <v>0.129798</v>
      </c>
      <c r="Y32" s="331">
        <v>0.12994700000000001</v>
      </c>
      <c r="Z32" s="331">
        <v>0.13002900000000001</v>
      </c>
      <c r="AA32" s="331">
        <v>0.130138</v>
      </c>
      <c r="AB32" s="331">
        <v>0.13026199999999999</v>
      </c>
      <c r="AC32" s="331">
        <v>0.130355</v>
      </c>
      <c r="AD32" s="331">
        <v>0.130492</v>
      </c>
      <c r="AE32" s="331">
        <v>0.13060099999999999</v>
      </c>
      <c r="AF32" s="331">
        <v>0.13070799999999999</v>
      </c>
      <c r="AG32" s="331">
        <v>0.130831</v>
      </c>
      <c r="AH32" s="331">
        <v>0.130962</v>
      </c>
      <c r="AI32" s="326">
        <v>9.3300000000000002E-4</v>
      </c>
    </row>
    <row r="33" spans="1:35" ht="15" customHeight="1" x14ac:dyDescent="0.2">
      <c r="A33" s="329" t="s">
        <v>1226</v>
      </c>
      <c r="B33" s="328" t="s">
        <v>1205</v>
      </c>
      <c r="C33" s="331">
        <v>0.40032899999999999</v>
      </c>
      <c r="D33" s="355">
        <v>0.386021</v>
      </c>
      <c r="E33" s="331">
        <v>0.38554899999999998</v>
      </c>
      <c r="F33" s="331">
        <v>0.38823800000000003</v>
      </c>
      <c r="G33" s="331">
        <v>0.38965499999999997</v>
      </c>
      <c r="H33" s="331">
        <v>0.39071899999999998</v>
      </c>
      <c r="I33" s="331">
        <v>0.39127499999999998</v>
      </c>
      <c r="J33" s="331">
        <v>0.39167400000000002</v>
      </c>
      <c r="K33" s="331">
        <v>0.39232400000000001</v>
      </c>
      <c r="L33" s="331">
        <v>0.39339200000000002</v>
      </c>
      <c r="M33" s="331">
        <v>0.39499299999999998</v>
      </c>
      <c r="N33" s="331">
        <v>0.38878400000000002</v>
      </c>
      <c r="O33" s="331">
        <v>0.38564700000000002</v>
      </c>
      <c r="P33" s="331">
        <v>0.38561899999999999</v>
      </c>
      <c r="Q33" s="331">
        <v>0.38656200000000002</v>
      </c>
      <c r="R33" s="331">
        <v>0.38764500000000002</v>
      </c>
      <c r="S33" s="331">
        <v>0.38919700000000002</v>
      </c>
      <c r="T33" s="331">
        <v>0.39112200000000003</v>
      </c>
      <c r="U33" s="331">
        <v>0.39287300000000003</v>
      </c>
      <c r="V33" s="331">
        <v>0.39466000000000001</v>
      </c>
      <c r="W33" s="331">
        <v>0.39651199999999998</v>
      </c>
      <c r="X33" s="331">
        <v>0.39846700000000002</v>
      </c>
      <c r="Y33" s="331">
        <v>0.40053499999999997</v>
      </c>
      <c r="Z33" s="331">
        <v>0.40263300000000002</v>
      </c>
      <c r="AA33" s="331">
        <v>0.40473199999999998</v>
      </c>
      <c r="AB33" s="331">
        <v>0.40678700000000001</v>
      </c>
      <c r="AC33" s="331">
        <v>0.40879500000000002</v>
      </c>
      <c r="AD33" s="331">
        <v>0.41083900000000001</v>
      </c>
      <c r="AE33" s="331">
        <v>0.41272999999999999</v>
      </c>
      <c r="AF33" s="331">
        <v>0.41467199999999999</v>
      </c>
      <c r="AG33" s="331">
        <v>0.416549</v>
      </c>
      <c r="AH33" s="331">
        <v>0.418466</v>
      </c>
      <c r="AI33" s="326">
        <v>1.4300000000000001E-3</v>
      </c>
    </row>
    <row r="34" spans="1:35" ht="15" customHeight="1" x14ac:dyDescent="0.2">
      <c r="A34" s="329" t="s">
        <v>1227</v>
      </c>
      <c r="B34" s="328" t="s">
        <v>1228</v>
      </c>
      <c r="C34" s="331">
        <v>5.6959999999999997E-3</v>
      </c>
      <c r="D34" s="355">
        <v>4.5739999999999999E-3</v>
      </c>
      <c r="E34" s="331">
        <v>4.5739999999999999E-3</v>
      </c>
      <c r="F34" s="331">
        <v>4.5739999999999999E-3</v>
      </c>
      <c r="G34" s="331">
        <v>4.5739999999999999E-3</v>
      </c>
      <c r="H34" s="331">
        <v>4.5739999999999999E-3</v>
      </c>
      <c r="I34" s="331">
        <v>4.5739999999999999E-3</v>
      </c>
      <c r="J34" s="331">
        <v>4.5739999999999999E-3</v>
      </c>
      <c r="K34" s="331">
        <v>4.5739999999999999E-3</v>
      </c>
      <c r="L34" s="331">
        <v>4.5739999999999999E-3</v>
      </c>
      <c r="M34" s="331">
        <v>4.5739999999999999E-3</v>
      </c>
      <c r="N34" s="331">
        <v>4.5739999999999999E-3</v>
      </c>
      <c r="O34" s="331">
        <v>4.5739999999999999E-3</v>
      </c>
      <c r="P34" s="331">
        <v>4.5739999999999999E-3</v>
      </c>
      <c r="Q34" s="331">
        <v>4.5739999999999999E-3</v>
      </c>
      <c r="R34" s="331">
        <v>4.5739999999999999E-3</v>
      </c>
      <c r="S34" s="331">
        <v>4.5739999999999999E-3</v>
      </c>
      <c r="T34" s="331">
        <v>4.5739999999999999E-3</v>
      </c>
      <c r="U34" s="331">
        <v>4.5739999999999999E-3</v>
      </c>
      <c r="V34" s="331">
        <v>4.5739999999999999E-3</v>
      </c>
      <c r="W34" s="331">
        <v>4.5739999999999999E-3</v>
      </c>
      <c r="X34" s="331">
        <v>4.5739999999999999E-3</v>
      </c>
      <c r="Y34" s="331">
        <v>4.5739999999999999E-3</v>
      </c>
      <c r="Z34" s="331">
        <v>4.5739999999999999E-3</v>
      </c>
      <c r="AA34" s="331">
        <v>4.5739999999999999E-3</v>
      </c>
      <c r="AB34" s="331">
        <v>4.5739999999999999E-3</v>
      </c>
      <c r="AC34" s="331">
        <v>4.5739999999999999E-3</v>
      </c>
      <c r="AD34" s="331">
        <v>4.5739999999999999E-3</v>
      </c>
      <c r="AE34" s="331">
        <v>4.5739999999999999E-3</v>
      </c>
      <c r="AF34" s="331">
        <v>4.5739999999999999E-3</v>
      </c>
      <c r="AG34" s="331">
        <v>4.5739999999999999E-3</v>
      </c>
      <c r="AH34" s="331">
        <v>4.5739999999999999E-3</v>
      </c>
      <c r="AI34" s="326">
        <v>-7.0540000000000004E-3</v>
      </c>
    </row>
    <row r="35" spans="1:35" ht="15" customHeight="1" x14ac:dyDescent="0.2">
      <c r="A35" s="329" t="s">
        <v>1229</v>
      </c>
      <c r="B35" s="328" t="s">
        <v>1230</v>
      </c>
      <c r="C35" s="331">
        <v>3.0058999999999999E-2</v>
      </c>
      <c r="D35" s="355">
        <v>3.0058999999999999E-2</v>
      </c>
      <c r="E35" s="331">
        <v>3.0058999999999999E-2</v>
      </c>
      <c r="F35" s="331">
        <v>3.0058999999999999E-2</v>
      </c>
      <c r="G35" s="331">
        <v>3.0058999999999999E-2</v>
      </c>
      <c r="H35" s="331">
        <v>3.0058999999999999E-2</v>
      </c>
      <c r="I35" s="331">
        <v>3.0058999999999999E-2</v>
      </c>
      <c r="J35" s="331">
        <v>3.0058999999999999E-2</v>
      </c>
      <c r="K35" s="331">
        <v>3.0058999999999999E-2</v>
      </c>
      <c r="L35" s="331">
        <v>3.0058999999999999E-2</v>
      </c>
      <c r="M35" s="331">
        <v>3.0058999999999999E-2</v>
      </c>
      <c r="N35" s="331">
        <v>3.0058999999999999E-2</v>
      </c>
      <c r="O35" s="331">
        <v>3.0058999999999999E-2</v>
      </c>
      <c r="P35" s="331">
        <v>3.0058999999999999E-2</v>
      </c>
      <c r="Q35" s="331">
        <v>3.0058999999999999E-2</v>
      </c>
      <c r="R35" s="331">
        <v>3.0058999999999999E-2</v>
      </c>
      <c r="S35" s="331">
        <v>3.0058999999999999E-2</v>
      </c>
      <c r="T35" s="331">
        <v>3.0058999999999999E-2</v>
      </c>
      <c r="U35" s="331">
        <v>3.0058999999999999E-2</v>
      </c>
      <c r="V35" s="331">
        <v>3.0058999999999999E-2</v>
      </c>
      <c r="W35" s="331">
        <v>3.0058999999999999E-2</v>
      </c>
      <c r="X35" s="331">
        <v>3.0058999999999999E-2</v>
      </c>
      <c r="Y35" s="331">
        <v>3.0058999999999999E-2</v>
      </c>
      <c r="Z35" s="331">
        <v>3.0058999999999999E-2</v>
      </c>
      <c r="AA35" s="331">
        <v>3.0058999999999999E-2</v>
      </c>
      <c r="AB35" s="331">
        <v>3.0058999999999999E-2</v>
      </c>
      <c r="AC35" s="331">
        <v>3.0058999999999999E-2</v>
      </c>
      <c r="AD35" s="331">
        <v>3.0058999999999999E-2</v>
      </c>
      <c r="AE35" s="331">
        <v>3.0058999999999999E-2</v>
      </c>
      <c r="AF35" s="331">
        <v>3.0058999999999999E-2</v>
      </c>
      <c r="AG35" s="331">
        <v>3.0058999999999999E-2</v>
      </c>
      <c r="AH35" s="331">
        <v>3.0058999999999999E-2</v>
      </c>
      <c r="AI35" s="326">
        <v>0</v>
      </c>
    </row>
    <row r="36" spans="1:35" ht="15" customHeight="1" x14ac:dyDescent="0.2">
      <c r="A36" s="329" t="s">
        <v>1231</v>
      </c>
      <c r="B36" s="328" t="s">
        <v>1556</v>
      </c>
      <c r="C36" s="331">
        <v>0.55896599999999996</v>
      </c>
      <c r="D36" s="355">
        <v>0.55798300000000001</v>
      </c>
      <c r="E36" s="331">
        <v>0.56730000000000003</v>
      </c>
      <c r="F36" s="331">
        <v>0.56742700000000001</v>
      </c>
      <c r="G36" s="331">
        <v>0.56647000000000003</v>
      </c>
      <c r="H36" s="331">
        <v>0.56640699999999999</v>
      </c>
      <c r="I36" s="331">
        <v>0.56428999999999996</v>
      </c>
      <c r="J36" s="331">
        <v>0.56218800000000002</v>
      </c>
      <c r="K36" s="331">
        <v>0.56187399999999998</v>
      </c>
      <c r="L36" s="331">
        <v>0.56298599999999999</v>
      </c>
      <c r="M36" s="331">
        <v>0.56476000000000004</v>
      </c>
      <c r="N36" s="331">
        <v>0.56379900000000005</v>
      </c>
      <c r="O36" s="331">
        <v>0.56423299999999998</v>
      </c>
      <c r="P36" s="331">
        <v>0.56634200000000001</v>
      </c>
      <c r="Q36" s="331">
        <v>0.56922099999999998</v>
      </c>
      <c r="R36" s="331">
        <v>0.57250999999999996</v>
      </c>
      <c r="S36" s="331">
        <v>0.57686800000000005</v>
      </c>
      <c r="T36" s="331">
        <v>0.58166899999999999</v>
      </c>
      <c r="U36" s="331">
        <v>0.58690200000000003</v>
      </c>
      <c r="V36" s="331">
        <v>0.59255400000000003</v>
      </c>
      <c r="W36" s="331">
        <v>0.59877400000000003</v>
      </c>
      <c r="X36" s="331">
        <v>0.60496899999999998</v>
      </c>
      <c r="Y36" s="331">
        <v>0.61190299999999997</v>
      </c>
      <c r="Z36" s="331">
        <v>0.61871500000000001</v>
      </c>
      <c r="AA36" s="331">
        <v>0.62645099999999998</v>
      </c>
      <c r="AB36" s="331">
        <v>0.63469500000000001</v>
      </c>
      <c r="AC36" s="331">
        <v>0.64339199999999996</v>
      </c>
      <c r="AD36" s="331">
        <v>0.65210699999999999</v>
      </c>
      <c r="AE36" s="331">
        <v>0.661609</v>
      </c>
      <c r="AF36" s="331">
        <v>0.67197200000000001</v>
      </c>
      <c r="AG36" s="331">
        <v>0.68288000000000004</v>
      </c>
      <c r="AH36" s="331">
        <v>0.69464099999999995</v>
      </c>
      <c r="AI36" s="326">
        <v>7.0349999999999996E-3</v>
      </c>
    </row>
    <row r="37" spans="1:35" ht="15" customHeight="1" x14ac:dyDescent="0.2">
      <c r="A37" s="329" t="s">
        <v>1232</v>
      </c>
      <c r="B37" s="330" t="s">
        <v>1211</v>
      </c>
      <c r="C37" s="333">
        <v>1.1222799999999999</v>
      </c>
      <c r="D37" s="356">
        <v>1.1084780000000001</v>
      </c>
      <c r="E37" s="333">
        <v>1.1168800000000001</v>
      </c>
      <c r="F37" s="333">
        <v>1.119227</v>
      </c>
      <c r="G37" s="333">
        <v>1.1199939999999999</v>
      </c>
      <c r="H37" s="333">
        <v>1.1212690000000001</v>
      </c>
      <c r="I37" s="333">
        <v>1.120034</v>
      </c>
      <c r="J37" s="333">
        <v>1.1184909999999999</v>
      </c>
      <c r="K37" s="333">
        <v>1.1189720000000001</v>
      </c>
      <c r="L37" s="333">
        <v>1.121213</v>
      </c>
      <c r="M37" s="333">
        <v>1.1246670000000001</v>
      </c>
      <c r="N37" s="333">
        <v>1.1166339999999999</v>
      </c>
      <c r="O37" s="333">
        <v>1.1136680000000001</v>
      </c>
      <c r="P37" s="333">
        <v>1.115718</v>
      </c>
      <c r="Q37" s="333">
        <v>1.119483</v>
      </c>
      <c r="R37" s="333">
        <v>1.1239060000000001</v>
      </c>
      <c r="S37" s="333">
        <v>1.129896</v>
      </c>
      <c r="T37" s="333">
        <v>1.1367160000000001</v>
      </c>
      <c r="U37" s="333">
        <v>1.143824</v>
      </c>
      <c r="V37" s="333">
        <v>1.1513800000000001</v>
      </c>
      <c r="W37" s="333">
        <v>1.1595610000000001</v>
      </c>
      <c r="X37" s="333">
        <v>1.1678660000000001</v>
      </c>
      <c r="Y37" s="333">
        <v>1.1770179999999999</v>
      </c>
      <c r="Z37" s="333">
        <v>1.18601</v>
      </c>
      <c r="AA37" s="333">
        <v>1.195953</v>
      </c>
      <c r="AB37" s="333">
        <v>1.2063759999999999</v>
      </c>
      <c r="AC37" s="333">
        <v>1.2171749999999999</v>
      </c>
      <c r="AD37" s="333">
        <v>1.22807</v>
      </c>
      <c r="AE37" s="333">
        <v>1.2395719999999999</v>
      </c>
      <c r="AF37" s="333">
        <v>1.251984</v>
      </c>
      <c r="AG37" s="333">
        <v>1.264893</v>
      </c>
      <c r="AH37" s="333">
        <v>1.278702</v>
      </c>
      <c r="AI37" s="332">
        <v>4.2180000000000004E-3</v>
      </c>
    </row>
    <row r="38" spans="1:35" ht="15" customHeight="1" x14ac:dyDescent="0.2">
      <c r="A38" s="329" t="s">
        <v>1233</v>
      </c>
      <c r="B38" s="328" t="s">
        <v>1213</v>
      </c>
      <c r="C38" s="331">
        <v>0.83051799999999998</v>
      </c>
      <c r="D38" s="355">
        <v>0.82517600000000002</v>
      </c>
      <c r="E38" s="331">
        <v>0.82588899999999998</v>
      </c>
      <c r="F38" s="331">
        <v>0.79981000000000002</v>
      </c>
      <c r="G38" s="331">
        <v>0.76501699999999995</v>
      </c>
      <c r="H38" s="331">
        <v>0.731572</v>
      </c>
      <c r="I38" s="331">
        <v>0.70156499999999999</v>
      </c>
      <c r="J38" s="331">
        <v>0.65304099999999998</v>
      </c>
      <c r="K38" s="331">
        <v>0.63408500000000001</v>
      </c>
      <c r="L38" s="331">
        <v>0.64054999999999995</v>
      </c>
      <c r="M38" s="331">
        <v>0.63848899999999997</v>
      </c>
      <c r="N38" s="331">
        <v>0.62420100000000001</v>
      </c>
      <c r="O38" s="331">
        <v>0.61574099999999998</v>
      </c>
      <c r="P38" s="331">
        <v>0.61175199999999996</v>
      </c>
      <c r="Q38" s="331">
        <v>0.61669399999999996</v>
      </c>
      <c r="R38" s="331">
        <v>0.62275400000000003</v>
      </c>
      <c r="S38" s="331">
        <v>0.62212900000000004</v>
      </c>
      <c r="T38" s="331">
        <v>0.62871299999999997</v>
      </c>
      <c r="U38" s="331">
        <v>0.63218600000000003</v>
      </c>
      <c r="V38" s="331">
        <v>0.63729599999999997</v>
      </c>
      <c r="W38" s="331">
        <v>0.65009099999999997</v>
      </c>
      <c r="X38" s="331">
        <v>0.649698</v>
      </c>
      <c r="Y38" s="331">
        <v>0.66219799999999995</v>
      </c>
      <c r="Z38" s="331">
        <v>0.66767900000000002</v>
      </c>
      <c r="AA38" s="331">
        <v>0.67311799999999999</v>
      </c>
      <c r="AB38" s="331">
        <v>0.67771000000000003</v>
      </c>
      <c r="AC38" s="331">
        <v>0.69843699999999997</v>
      </c>
      <c r="AD38" s="331">
        <v>0.72238599999999997</v>
      </c>
      <c r="AE38" s="331">
        <v>0.74637200000000004</v>
      </c>
      <c r="AF38" s="331">
        <v>0.75770700000000002</v>
      </c>
      <c r="AG38" s="331">
        <v>0.77498199999999995</v>
      </c>
      <c r="AH38" s="331">
        <v>0.793848</v>
      </c>
      <c r="AI38" s="326">
        <v>-1.456E-3</v>
      </c>
    </row>
    <row r="39" spans="1:35" ht="15" customHeight="1" x14ac:dyDescent="0.2">
      <c r="A39" s="329" t="s">
        <v>1234</v>
      </c>
      <c r="B39" s="330" t="s">
        <v>1215</v>
      </c>
      <c r="C39" s="333">
        <v>1.952798</v>
      </c>
      <c r="D39" s="356">
        <v>1.9336530000000001</v>
      </c>
      <c r="E39" s="333">
        <v>1.942769</v>
      </c>
      <c r="F39" s="333">
        <v>1.9190370000000001</v>
      </c>
      <c r="G39" s="333">
        <v>1.885011</v>
      </c>
      <c r="H39" s="333">
        <v>1.852841</v>
      </c>
      <c r="I39" s="333">
        <v>1.821599</v>
      </c>
      <c r="J39" s="333">
        <v>1.771533</v>
      </c>
      <c r="K39" s="333">
        <v>1.7530570000000001</v>
      </c>
      <c r="L39" s="333">
        <v>1.761763</v>
      </c>
      <c r="M39" s="333">
        <v>1.7631559999999999</v>
      </c>
      <c r="N39" s="333">
        <v>1.740834</v>
      </c>
      <c r="O39" s="333">
        <v>1.729409</v>
      </c>
      <c r="P39" s="333">
        <v>1.7274700000000001</v>
      </c>
      <c r="Q39" s="333">
        <v>1.7361770000000001</v>
      </c>
      <c r="R39" s="333">
        <v>1.7466600000000001</v>
      </c>
      <c r="S39" s="333">
        <v>1.7520260000000001</v>
      </c>
      <c r="T39" s="333">
        <v>1.7654300000000001</v>
      </c>
      <c r="U39" s="333">
        <v>1.7760100000000001</v>
      </c>
      <c r="V39" s="333">
        <v>1.7886759999999999</v>
      </c>
      <c r="W39" s="333">
        <v>1.8096509999999999</v>
      </c>
      <c r="X39" s="333">
        <v>1.817564</v>
      </c>
      <c r="Y39" s="333">
        <v>1.839216</v>
      </c>
      <c r="Z39" s="333">
        <v>1.853688</v>
      </c>
      <c r="AA39" s="333">
        <v>1.8690709999999999</v>
      </c>
      <c r="AB39" s="333">
        <v>1.8840870000000001</v>
      </c>
      <c r="AC39" s="333">
        <v>1.9156120000000001</v>
      </c>
      <c r="AD39" s="333">
        <v>1.950456</v>
      </c>
      <c r="AE39" s="333">
        <v>1.9859450000000001</v>
      </c>
      <c r="AF39" s="333">
        <v>2.0096910000000001</v>
      </c>
      <c r="AG39" s="333">
        <v>2.0398740000000002</v>
      </c>
      <c r="AH39" s="333">
        <v>2.0725500000000001</v>
      </c>
      <c r="AI39" s="332">
        <v>1.9220000000000001E-3</v>
      </c>
    </row>
    <row r="41" spans="1:35" ht="15" customHeight="1" x14ac:dyDescent="0.2">
      <c r="B41" s="330" t="s">
        <v>1235</v>
      </c>
    </row>
    <row r="42" spans="1:35" ht="15" customHeight="1" x14ac:dyDescent="0.2">
      <c r="A42" s="329" t="s">
        <v>1236</v>
      </c>
      <c r="B42" s="328" t="s">
        <v>1237</v>
      </c>
      <c r="C42" s="331">
        <v>4.1168999999999997E-2</v>
      </c>
      <c r="D42" s="355">
        <v>4.1569000000000002E-2</v>
      </c>
      <c r="E42" s="331">
        <v>2.1066999999999999E-2</v>
      </c>
      <c r="F42" s="331">
        <v>2.0771000000000001E-2</v>
      </c>
      <c r="G42" s="331">
        <v>2.0659E-2</v>
      </c>
      <c r="H42" s="331">
        <v>2.0622000000000001E-2</v>
      </c>
      <c r="I42" s="331">
        <v>2.0643999999999999E-2</v>
      </c>
      <c r="J42" s="331">
        <v>2.0768999999999999E-2</v>
      </c>
      <c r="K42" s="331">
        <v>2.0877E-2</v>
      </c>
      <c r="L42" s="331">
        <v>2.1033E-2</v>
      </c>
      <c r="M42" s="331">
        <v>2.1131E-2</v>
      </c>
      <c r="N42" s="331">
        <v>2.1378000000000001E-2</v>
      </c>
      <c r="O42" s="331">
        <v>2.1579000000000001E-2</v>
      </c>
      <c r="P42" s="331">
        <v>2.1738E-2</v>
      </c>
      <c r="Q42" s="331">
        <v>2.1891000000000001E-2</v>
      </c>
      <c r="R42" s="331">
        <v>2.2082999999999998E-2</v>
      </c>
      <c r="S42" s="331">
        <v>2.2256000000000001E-2</v>
      </c>
      <c r="T42" s="331">
        <v>2.2381000000000002E-2</v>
      </c>
      <c r="U42" s="331">
        <v>2.2495999999999999E-2</v>
      </c>
      <c r="V42" s="331">
        <v>2.2605E-2</v>
      </c>
      <c r="W42" s="331">
        <v>2.2700000000000001E-2</v>
      </c>
      <c r="X42" s="331">
        <v>2.2863999999999999E-2</v>
      </c>
      <c r="Y42" s="331">
        <v>2.3052E-2</v>
      </c>
      <c r="Z42" s="331">
        <v>2.317E-2</v>
      </c>
      <c r="AA42" s="331">
        <v>2.3345999999999999E-2</v>
      </c>
      <c r="AB42" s="331">
        <v>2.3556000000000001E-2</v>
      </c>
      <c r="AC42" s="331">
        <v>2.3778000000000001E-2</v>
      </c>
      <c r="AD42" s="331">
        <v>2.4014000000000001E-2</v>
      </c>
      <c r="AE42" s="331">
        <v>2.4225E-2</v>
      </c>
      <c r="AF42" s="331">
        <v>2.4417999999999999E-2</v>
      </c>
      <c r="AG42" s="331">
        <v>2.4625999999999999E-2</v>
      </c>
      <c r="AH42" s="331">
        <v>2.4826999999999998E-2</v>
      </c>
      <c r="AI42" s="326">
        <v>-1.6181999999999998E-2</v>
      </c>
    </row>
    <row r="43" spans="1:35" ht="15" customHeight="1" x14ac:dyDescent="0.2">
      <c r="A43" s="329" t="s">
        <v>1238</v>
      </c>
      <c r="B43" s="328" t="s">
        <v>1219</v>
      </c>
      <c r="C43" s="331">
        <v>4.0122999999999999E-2</v>
      </c>
      <c r="D43" s="355">
        <v>4.0201000000000001E-2</v>
      </c>
      <c r="E43" s="331">
        <v>4.1084000000000002E-2</v>
      </c>
      <c r="F43" s="331">
        <v>4.1977E-2</v>
      </c>
      <c r="G43" s="331">
        <v>4.2520000000000002E-2</v>
      </c>
      <c r="H43" s="331">
        <v>4.3172000000000002E-2</v>
      </c>
      <c r="I43" s="331">
        <v>4.3834999999999999E-2</v>
      </c>
      <c r="J43" s="331">
        <v>4.4420000000000001E-2</v>
      </c>
      <c r="K43" s="331">
        <v>4.4886000000000002E-2</v>
      </c>
      <c r="L43" s="331">
        <v>4.5428000000000003E-2</v>
      </c>
      <c r="M43" s="331">
        <v>4.5961000000000002E-2</v>
      </c>
      <c r="N43" s="331">
        <v>4.6537000000000002E-2</v>
      </c>
      <c r="O43" s="331">
        <v>4.7136999999999998E-2</v>
      </c>
      <c r="P43" s="331">
        <v>4.7604E-2</v>
      </c>
      <c r="Q43" s="331">
        <v>4.8069000000000001E-2</v>
      </c>
      <c r="R43" s="331">
        <v>4.8592999999999997E-2</v>
      </c>
      <c r="S43" s="331">
        <v>4.9077999999999997E-2</v>
      </c>
      <c r="T43" s="331">
        <v>4.9507000000000002E-2</v>
      </c>
      <c r="U43" s="331">
        <v>4.9889000000000003E-2</v>
      </c>
      <c r="V43" s="331">
        <v>5.0271000000000003E-2</v>
      </c>
      <c r="W43" s="331">
        <v>5.0645000000000003E-2</v>
      </c>
      <c r="X43" s="331">
        <v>5.1145000000000003E-2</v>
      </c>
      <c r="Y43" s="331">
        <v>5.1666999999999998E-2</v>
      </c>
      <c r="Z43" s="331">
        <v>5.2116000000000003E-2</v>
      </c>
      <c r="AA43" s="331">
        <v>5.2615000000000002E-2</v>
      </c>
      <c r="AB43" s="331">
        <v>5.3136000000000003E-2</v>
      </c>
      <c r="AC43" s="331">
        <v>5.3685999999999998E-2</v>
      </c>
      <c r="AD43" s="331">
        <v>5.4239000000000002E-2</v>
      </c>
      <c r="AE43" s="331">
        <v>5.4787000000000002E-2</v>
      </c>
      <c r="AF43" s="331">
        <v>5.5320000000000001E-2</v>
      </c>
      <c r="AG43" s="331">
        <v>5.5863999999999997E-2</v>
      </c>
      <c r="AH43" s="331">
        <v>5.6367E-2</v>
      </c>
      <c r="AI43" s="326">
        <v>1.1025999999999999E-2</v>
      </c>
    </row>
    <row r="44" spans="1:35" ht="15" customHeight="1" x14ac:dyDescent="0.2">
      <c r="A44" s="329" t="s">
        <v>1239</v>
      </c>
      <c r="B44" s="328" t="s">
        <v>44</v>
      </c>
      <c r="C44" s="331">
        <v>0.131635</v>
      </c>
      <c r="D44" s="355">
        <v>0.13295999999999999</v>
      </c>
      <c r="E44" s="331">
        <v>0.134297</v>
      </c>
      <c r="F44" s="331">
        <v>0.13569100000000001</v>
      </c>
      <c r="G44" s="331">
        <v>0.13695299999999999</v>
      </c>
      <c r="H44" s="331">
        <v>0.13855899999999999</v>
      </c>
      <c r="I44" s="331">
        <v>0.14018600000000001</v>
      </c>
      <c r="J44" s="331">
        <v>0.14165700000000001</v>
      </c>
      <c r="K44" s="331">
        <v>0.142981</v>
      </c>
      <c r="L44" s="331">
        <v>0.144651</v>
      </c>
      <c r="M44" s="331">
        <v>0.146233</v>
      </c>
      <c r="N44" s="331">
        <v>0.148121</v>
      </c>
      <c r="O44" s="331">
        <v>0.15029799999999999</v>
      </c>
      <c r="P44" s="331">
        <v>0.15207000000000001</v>
      </c>
      <c r="Q44" s="331">
        <v>0.153919</v>
      </c>
      <c r="R44" s="331">
        <v>0.156084</v>
      </c>
      <c r="S44" s="331">
        <v>0.15820400000000001</v>
      </c>
      <c r="T44" s="331">
        <v>0.16010099999999999</v>
      </c>
      <c r="U44" s="331">
        <v>0.16181699999999999</v>
      </c>
      <c r="V44" s="331">
        <v>0.16362499999999999</v>
      </c>
      <c r="W44" s="331">
        <v>0.16543099999999999</v>
      </c>
      <c r="X44" s="331">
        <v>0.167659</v>
      </c>
      <c r="Y44" s="331">
        <v>0.169959</v>
      </c>
      <c r="Z44" s="331">
        <v>0.17216899999999999</v>
      </c>
      <c r="AA44" s="331">
        <v>0.17446500000000001</v>
      </c>
      <c r="AB44" s="331">
        <v>0.17696200000000001</v>
      </c>
      <c r="AC44" s="331">
        <v>0.179589</v>
      </c>
      <c r="AD44" s="331">
        <v>0.182398</v>
      </c>
      <c r="AE44" s="331">
        <v>0.18504799999999999</v>
      </c>
      <c r="AF44" s="331">
        <v>0.18765899999999999</v>
      </c>
      <c r="AG44" s="331">
        <v>0.190472</v>
      </c>
      <c r="AH44" s="331">
        <v>0.19292000000000001</v>
      </c>
      <c r="AI44" s="326">
        <v>1.2407E-2</v>
      </c>
    </row>
    <row r="45" spans="1:35" ht="15" customHeight="1" x14ac:dyDescent="0.2">
      <c r="A45" s="329" t="s">
        <v>1240</v>
      </c>
      <c r="B45" s="328" t="s">
        <v>45</v>
      </c>
      <c r="C45" s="331">
        <v>3.4970000000000001E-3</v>
      </c>
      <c r="D45" s="355">
        <v>3.1819999999999999E-3</v>
      </c>
      <c r="E45" s="331">
        <v>1.964E-3</v>
      </c>
      <c r="F45" s="331">
        <v>2.1849999999999999E-3</v>
      </c>
      <c r="G45" s="331">
        <v>2.2959999999999999E-3</v>
      </c>
      <c r="H45" s="331">
        <v>2.4090000000000001E-3</v>
      </c>
      <c r="I45" s="331">
        <v>2.5209999999999998E-3</v>
      </c>
      <c r="J45" s="331">
        <v>2.6350000000000002E-3</v>
      </c>
      <c r="K45" s="331">
        <v>2.6870000000000002E-3</v>
      </c>
      <c r="L45" s="331">
        <v>2.7339999999999999E-3</v>
      </c>
      <c r="M45" s="331">
        <v>2.7829999999999999E-3</v>
      </c>
      <c r="N45" s="331">
        <v>2.8310000000000002E-3</v>
      </c>
      <c r="O45" s="331">
        <v>2.833E-3</v>
      </c>
      <c r="P45" s="331">
        <v>2.8419999999999999E-3</v>
      </c>
      <c r="Q45" s="331">
        <v>2.8470000000000001E-3</v>
      </c>
      <c r="R45" s="331">
        <v>2.856E-3</v>
      </c>
      <c r="S45" s="331">
        <v>2.8549999999999999E-3</v>
      </c>
      <c r="T45" s="331">
        <v>2.849E-3</v>
      </c>
      <c r="U45" s="331">
        <v>2.8379999999999998E-3</v>
      </c>
      <c r="V45" s="331">
        <v>2.8310000000000002E-3</v>
      </c>
      <c r="W45" s="331">
        <v>2.8240000000000001E-3</v>
      </c>
      <c r="X45" s="331">
        <v>2.8310000000000002E-3</v>
      </c>
      <c r="Y45" s="331">
        <v>2.8319999999999999E-3</v>
      </c>
      <c r="Z45" s="331">
        <v>2.8319999999999999E-3</v>
      </c>
      <c r="AA45" s="331">
        <v>2.8289999999999999E-3</v>
      </c>
      <c r="AB45" s="331">
        <v>2.8189999999999999E-3</v>
      </c>
      <c r="AC45" s="331">
        <v>2.8059999999999999E-3</v>
      </c>
      <c r="AD45" s="331">
        <v>2.7899999999999999E-3</v>
      </c>
      <c r="AE45" s="331">
        <v>2.7810000000000001E-3</v>
      </c>
      <c r="AF45" s="331">
        <v>2.7729999999999999E-3</v>
      </c>
      <c r="AG45" s="331">
        <v>2.7659999999999998E-3</v>
      </c>
      <c r="AH45" s="331">
        <v>2.7439999999999999E-3</v>
      </c>
      <c r="AI45" s="326">
        <v>-7.7910000000000002E-3</v>
      </c>
    </row>
    <row r="46" spans="1:35" ht="15" customHeight="1" x14ac:dyDescent="0.2">
      <c r="A46" s="329" t="s">
        <v>1241</v>
      </c>
      <c r="B46" s="328" t="s">
        <v>47</v>
      </c>
      <c r="C46" s="331">
        <v>0</v>
      </c>
      <c r="D46" s="355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X46" s="331">
        <v>0</v>
      </c>
      <c r="Y46" s="331">
        <v>0</v>
      </c>
      <c r="Z46" s="331">
        <v>0</v>
      </c>
      <c r="AA46" s="331">
        <v>0</v>
      </c>
      <c r="AB46" s="331">
        <v>0</v>
      </c>
      <c r="AC46" s="331">
        <v>0</v>
      </c>
      <c r="AD46" s="331">
        <v>0</v>
      </c>
      <c r="AE46" s="331">
        <v>0</v>
      </c>
      <c r="AF46" s="331">
        <v>0</v>
      </c>
      <c r="AG46" s="331">
        <v>0</v>
      </c>
      <c r="AH46" s="331">
        <v>0</v>
      </c>
      <c r="AI46" s="326" t="s">
        <v>1222</v>
      </c>
    </row>
    <row r="47" spans="1:35" ht="15" customHeight="1" x14ac:dyDescent="0.2">
      <c r="A47" s="329" t="s">
        <v>1242</v>
      </c>
      <c r="B47" s="328" t="s">
        <v>1243</v>
      </c>
      <c r="C47" s="331">
        <v>0.52617199999999997</v>
      </c>
      <c r="D47" s="355">
        <v>0.50844699999999998</v>
      </c>
      <c r="E47" s="331">
        <v>0.41408499999999998</v>
      </c>
      <c r="F47" s="331">
        <v>0.41705700000000001</v>
      </c>
      <c r="G47" s="331">
        <v>0.420483</v>
      </c>
      <c r="H47" s="331">
        <v>0.41219600000000001</v>
      </c>
      <c r="I47" s="331">
        <v>0.405719</v>
      </c>
      <c r="J47" s="331">
        <v>0.41574</v>
      </c>
      <c r="K47" s="331">
        <v>0.40118799999999999</v>
      </c>
      <c r="L47" s="331">
        <v>0.41361900000000001</v>
      </c>
      <c r="M47" s="331">
        <v>0.41522100000000001</v>
      </c>
      <c r="N47" s="331">
        <v>0.40565400000000001</v>
      </c>
      <c r="O47" s="331">
        <v>0.40265899999999999</v>
      </c>
      <c r="P47" s="331">
        <v>0.411136</v>
      </c>
      <c r="Q47" s="331">
        <v>0.36873899999999998</v>
      </c>
      <c r="R47" s="331">
        <v>0.409078</v>
      </c>
      <c r="S47" s="331">
        <v>0.41316999999999998</v>
      </c>
      <c r="T47" s="331">
        <v>0.389934</v>
      </c>
      <c r="U47" s="331">
        <v>0.395565</v>
      </c>
      <c r="V47" s="331">
        <v>0.39745399999999997</v>
      </c>
      <c r="W47" s="331">
        <v>0.40237099999999998</v>
      </c>
      <c r="X47" s="331">
        <v>0.39495599999999997</v>
      </c>
      <c r="Y47" s="331">
        <v>0.40130900000000003</v>
      </c>
      <c r="Z47" s="331">
        <v>0.40343099999999998</v>
      </c>
      <c r="AA47" s="331">
        <v>0.41076200000000002</v>
      </c>
      <c r="AB47" s="331">
        <v>0.414885</v>
      </c>
      <c r="AC47" s="331">
        <v>0.43943700000000002</v>
      </c>
      <c r="AD47" s="331">
        <v>0.43103200000000003</v>
      </c>
      <c r="AE47" s="331">
        <v>0.45519799999999999</v>
      </c>
      <c r="AF47" s="331">
        <v>0.47545900000000002</v>
      </c>
      <c r="AG47" s="331">
        <v>0.48143399999999997</v>
      </c>
      <c r="AH47" s="331">
        <v>0.47492200000000001</v>
      </c>
      <c r="AI47" s="326">
        <v>-3.3E-3</v>
      </c>
    </row>
    <row r="48" spans="1:35" ht="15" customHeight="1" x14ac:dyDescent="0.2">
      <c r="A48" s="329" t="s">
        <v>1244</v>
      </c>
      <c r="B48" s="328" t="s">
        <v>1203</v>
      </c>
      <c r="C48" s="331">
        <v>0.74259600000000003</v>
      </c>
      <c r="D48" s="355">
        <v>0.72636000000000001</v>
      </c>
      <c r="E48" s="331">
        <v>0.61249799999999999</v>
      </c>
      <c r="F48" s="331">
        <v>0.61768100000000004</v>
      </c>
      <c r="G48" s="331">
        <v>0.62291099999999999</v>
      </c>
      <c r="H48" s="331">
        <v>0.61695699999999998</v>
      </c>
      <c r="I48" s="331">
        <v>0.612904</v>
      </c>
      <c r="J48" s="331">
        <v>0.62522100000000003</v>
      </c>
      <c r="K48" s="331">
        <v>0.61261900000000002</v>
      </c>
      <c r="L48" s="331">
        <v>0.62746400000000002</v>
      </c>
      <c r="M48" s="331">
        <v>0.63132999999999995</v>
      </c>
      <c r="N48" s="331">
        <v>0.62452099999999999</v>
      </c>
      <c r="O48" s="331">
        <v>0.62450499999999998</v>
      </c>
      <c r="P48" s="331">
        <v>0.63538899999999998</v>
      </c>
      <c r="Q48" s="331">
        <v>0.59546600000000005</v>
      </c>
      <c r="R48" s="331">
        <v>0.63869299999999996</v>
      </c>
      <c r="S48" s="331">
        <v>0.64556199999999997</v>
      </c>
      <c r="T48" s="331">
        <v>0.62477199999999999</v>
      </c>
      <c r="U48" s="331">
        <v>0.63260499999999997</v>
      </c>
      <c r="V48" s="331">
        <v>0.63678599999999996</v>
      </c>
      <c r="W48" s="331">
        <v>0.64397099999999996</v>
      </c>
      <c r="X48" s="331">
        <v>0.63945399999999997</v>
      </c>
      <c r="Y48" s="331">
        <v>0.64881900000000003</v>
      </c>
      <c r="Z48" s="331">
        <v>0.65371800000000002</v>
      </c>
      <c r="AA48" s="331">
        <v>0.664018</v>
      </c>
      <c r="AB48" s="331">
        <v>0.67135800000000001</v>
      </c>
      <c r="AC48" s="331">
        <v>0.69929600000000003</v>
      </c>
      <c r="AD48" s="331">
        <v>0.69447400000000004</v>
      </c>
      <c r="AE48" s="331">
        <v>0.72203899999999999</v>
      </c>
      <c r="AF48" s="331">
        <v>0.74563000000000001</v>
      </c>
      <c r="AG48" s="331">
        <v>0.755162</v>
      </c>
      <c r="AH48" s="331">
        <v>0.75178100000000003</v>
      </c>
      <c r="AI48" s="326">
        <v>3.97E-4</v>
      </c>
    </row>
    <row r="49" spans="1:35" ht="15" customHeight="1" x14ac:dyDescent="0.2">
      <c r="A49" s="329" t="s">
        <v>1245</v>
      </c>
      <c r="B49" s="328" t="s">
        <v>1205</v>
      </c>
      <c r="C49" s="331">
        <v>1.008513</v>
      </c>
      <c r="D49" s="355">
        <v>1.057277</v>
      </c>
      <c r="E49" s="331">
        <v>1.1826779999999999</v>
      </c>
      <c r="F49" s="331">
        <v>1.1822349999999999</v>
      </c>
      <c r="G49" s="331">
        <v>1.1862870000000001</v>
      </c>
      <c r="H49" s="331">
        <v>1.1898850000000001</v>
      </c>
      <c r="I49" s="331">
        <v>1.1884650000000001</v>
      </c>
      <c r="J49" s="331">
        <v>1.1886350000000001</v>
      </c>
      <c r="K49" s="331">
        <v>1.193047</v>
      </c>
      <c r="L49" s="331">
        <v>1.180153</v>
      </c>
      <c r="M49" s="331">
        <v>1.183727</v>
      </c>
      <c r="N49" s="331">
        <v>1.0931690000000001</v>
      </c>
      <c r="O49" s="331">
        <v>1.1024620000000001</v>
      </c>
      <c r="P49" s="331">
        <v>1.1195409999999999</v>
      </c>
      <c r="Q49" s="331">
        <v>1.1255919999999999</v>
      </c>
      <c r="R49" s="331">
        <v>1.1281289999999999</v>
      </c>
      <c r="S49" s="331">
        <v>1.1436029999999999</v>
      </c>
      <c r="T49" s="331">
        <v>1.158582</v>
      </c>
      <c r="U49" s="331">
        <v>1.157292</v>
      </c>
      <c r="V49" s="331">
        <v>1.168326</v>
      </c>
      <c r="W49" s="331">
        <v>1.179719</v>
      </c>
      <c r="X49" s="331">
        <v>1.188256</v>
      </c>
      <c r="Y49" s="331">
        <v>1.200993</v>
      </c>
      <c r="Z49" s="331">
        <v>1.2208950000000001</v>
      </c>
      <c r="AA49" s="331">
        <v>1.237293</v>
      </c>
      <c r="AB49" s="331">
        <v>1.2547459999999999</v>
      </c>
      <c r="AC49" s="331">
        <v>1.2862229999999999</v>
      </c>
      <c r="AD49" s="331">
        <v>1.297078</v>
      </c>
      <c r="AE49" s="331">
        <v>1.3325149999999999</v>
      </c>
      <c r="AF49" s="331">
        <v>1.3634109999999999</v>
      </c>
      <c r="AG49" s="331">
        <v>1.3889339999999999</v>
      </c>
      <c r="AH49" s="331">
        <v>1.406406</v>
      </c>
      <c r="AI49" s="326">
        <v>1.0784999999999999E-2</v>
      </c>
    </row>
    <row r="50" spans="1:35" ht="15" customHeight="1" x14ac:dyDescent="0.2">
      <c r="A50" s="329" t="s">
        <v>1246</v>
      </c>
      <c r="B50" s="328" t="s">
        <v>1247</v>
      </c>
      <c r="C50" s="331">
        <v>0</v>
      </c>
      <c r="D50" s="355">
        <v>0</v>
      </c>
      <c r="E50" s="331">
        <v>0</v>
      </c>
      <c r="F50" s="331">
        <v>0</v>
      </c>
      <c r="G50" s="331">
        <v>0</v>
      </c>
      <c r="H50" s="331">
        <v>0</v>
      </c>
      <c r="I50" s="331">
        <v>0</v>
      </c>
      <c r="J50" s="331">
        <v>0</v>
      </c>
      <c r="K50" s="331">
        <v>0</v>
      </c>
      <c r="L50" s="331">
        <v>0</v>
      </c>
      <c r="M50" s="331">
        <v>0</v>
      </c>
      <c r="N50" s="331">
        <v>0</v>
      </c>
      <c r="O50" s="331">
        <v>0</v>
      </c>
      <c r="P50" s="331">
        <v>0</v>
      </c>
      <c r="Q50" s="331">
        <v>0</v>
      </c>
      <c r="R50" s="331">
        <v>0</v>
      </c>
      <c r="S50" s="331">
        <v>0</v>
      </c>
      <c r="T50" s="331">
        <v>0</v>
      </c>
      <c r="U50" s="331">
        <v>0</v>
      </c>
      <c r="V50" s="331">
        <v>0</v>
      </c>
      <c r="W50" s="331">
        <v>0</v>
      </c>
      <c r="X50" s="331">
        <v>0</v>
      </c>
      <c r="Y50" s="331">
        <v>0</v>
      </c>
      <c r="Z50" s="331">
        <v>0</v>
      </c>
      <c r="AA50" s="331">
        <v>0</v>
      </c>
      <c r="AB50" s="331">
        <v>0</v>
      </c>
      <c r="AC50" s="331">
        <v>0</v>
      </c>
      <c r="AD50" s="331">
        <v>0</v>
      </c>
      <c r="AE50" s="331">
        <v>0</v>
      </c>
      <c r="AF50" s="331">
        <v>0</v>
      </c>
      <c r="AG50" s="331">
        <v>0</v>
      </c>
      <c r="AH50" s="331">
        <v>0</v>
      </c>
      <c r="AI50" s="326" t="s">
        <v>1222</v>
      </c>
    </row>
    <row r="51" spans="1:35" ht="15" customHeight="1" x14ac:dyDescent="0.2">
      <c r="A51" s="329" t="s">
        <v>1248</v>
      </c>
      <c r="B51" s="328" t="s">
        <v>1249</v>
      </c>
      <c r="C51" s="331">
        <v>0.29870200000000002</v>
      </c>
      <c r="D51" s="355">
        <v>0.28575099999999998</v>
      </c>
      <c r="E51" s="331">
        <v>0.29113499999999998</v>
      </c>
      <c r="F51" s="331">
        <v>0.28687499999999999</v>
      </c>
      <c r="G51" s="331">
        <v>0.29264000000000001</v>
      </c>
      <c r="H51" s="331">
        <v>0.294622</v>
      </c>
      <c r="I51" s="331">
        <v>0.29584100000000002</v>
      </c>
      <c r="J51" s="331">
        <v>0.29971999999999999</v>
      </c>
      <c r="K51" s="331">
        <v>0.30315799999999998</v>
      </c>
      <c r="L51" s="331">
        <v>0.29817700000000003</v>
      </c>
      <c r="M51" s="331">
        <v>0.29558899999999999</v>
      </c>
      <c r="N51" s="331">
        <v>0.29330699999999998</v>
      </c>
      <c r="O51" s="331">
        <v>0.29701699999999998</v>
      </c>
      <c r="P51" s="331">
        <v>0.30740600000000001</v>
      </c>
      <c r="Q51" s="331">
        <v>0.31137300000000001</v>
      </c>
      <c r="R51" s="331">
        <v>0.31187599999999999</v>
      </c>
      <c r="S51" s="331">
        <v>0.30714900000000001</v>
      </c>
      <c r="T51" s="331">
        <v>0.30302299999999999</v>
      </c>
      <c r="U51" s="331">
        <v>0.29835</v>
      </c>
      <c r="V51" s="331">
        <v>0.30352400000000002</v>
      </c>
      <c r="W51" s="331">
        <v>0.306473</v>
      </c>
      <c r="X51" s="331">
        <v>0.33588800000000002</v>
      </c>
      <c r="Y51" s="331">
        <v>0.337426</v>
      </c>
      <c r="Z51" s="331">
        <v>0.33607599999999999</v>
      </c>
      <c r="AA51" s="331">
        <v>0.334453</v>
      </c>
      <c r="AB51" s="331">
        <v>0.328739</v>
      </c>
      <c r="AC51" s="331">
        <v>0.32385900000000001</v>
      </c>
      <c r="AD51" s="331">
        <v>0.327513</v>
      </c>
      <c r="AE51" s="331">
        <v>0.32184000000000001</v>
      </c>
      <c r="AF51" s="331">
        <v>0.31018600000000002</v>
      </c>
      <c r="AG51" s="331">
        <v>0.30153200000000002</v>
      </c>
      <c r="AH51" s="331">
        <v>0.29543900000000001</v>
      </c>
      <c r="AI51" s="326">
        <v>-3.5399999999999999E-4</v>
      </c>
    </row>
    <row r="52" spans="1:35" ht="15" customHeight="1" x14ac:dyDescent="0.2">
      <c r="A52" s="329" t="s">
        <v>1250</v>
      </c>
      <c r="B52" s="328" t="s">
        <v>1251</v>
      </c>
      <c r="C52" s="331">
        <v>0</v>
      </c>
      <c r="D52" s="355">
        <v>0</v>
      </c>
      <c r="E52" s="331">
        <v>0</v>
      </c>
      <c r="F52" s="331">
        <v>0</v>
      </c>
      <c r="G52" s="331">
        <v>0</v>
      </c>
      <c r="H52" s="331">
        <v>0</v>
      </c>
      <c r="I52" s="331">
        <v>0</v>
      </c>
      <c r="J52" s="331">
        <v>0</v>
      </c>
      <c r="K52" s="331">
        <v>0</v>
      </c>
      <c r="L52" s="331">
        <v>0</v>
      </c>
      <c r="M52" s="331">
        <v>0</v>
      </c>
      <c r="N52" s="331">
        <v>0</v>
      </c>
      <c r="O52" s="331">
        <v>0</v>
      </c>
      <c r="P52" s="331">
        <v>0</v>
      </c>
      <c r="Q52" s="331">
        <v>0</v>
      </c>
      <c r="R52" s="331">
        <v>0</v>
      </c>
      <c r="S52" s="331">
        <v>0</v>
      </c>
      <c r="T52" s="331">
        <v>0</v>
      </c>
      <c r="U52" s="331">
        <v>0</v>
      </c>
      <c r="V52" s="331">
        <v>0</v>
      </c>
      <c r="W52" s="331">
        <v>0</v>
      </c>
      <c r="X52" s="331">
        <v>0</v>
      </c>
      <c r="Y52" s="331">
        <v>0</v>
      </c>
      <c r="Z52" s="331">
        <v>0</v>
      </c>
      <c r="AA52" s="331">
        <v>0</v>
      </c>
      <c r="AB52" s="331">
        <v>0</v>
      </c>
      <c r="AC52" s="331">
        <v>0</v>
      </c>
      <c r="AD52" s="331">
        <v>0</v>
      </c>
      <c r="AE52" s="331">
        <v>0</v>
      </c>
      <c r="AF52" s="331">
        <v>0</v>
      </c>
      <c r="AG52" s="331">
        <v>0</v>
      </c>
      <c r="AH52" s="331">
        <v>0</v>
      </c>
      <c r="AI52" s="326" t="s">
        <v>1222</v>
      </c>
    </row>
    <row r="53" spans="1:35" ht="15" customHeight="1" x14ac:dyDescent="0.2">
      <c r="A53" s="329" t="s">
        <v>1252</v>
      </c>
      <c r="B53" s="328" t="s">
        <v>1253</v>
      </c>
      <c r="C53" s="331">
        <v>1.3072140000000001</v>
      </c>
      <c r="D53" s="355">
        <v>1.3430280000000001</v>
      </c>
      <c r="E53" s="331">
        <v>1.473813</v>
      </c>
      <c r="F53" s="331">
        <v>1.4691099999999999</v>
      </c>
      <c r="G53" s="331">
        <v>1.4789270000000001</v>
      </c>
      <c r="H53" s="331">
        <v>1.484507</v>
      </c>
      <c r="I53" s="331">
        <v>1.4843059999999999</v>
      </c>
      <c r="J53" s="331">
        <v>1.4883550000000001</v>
      </c>
      <c r="K53" s="331">
        <v>1.496205</v>
      </c>
      <c r="L53" s="331">
        <v>1.4783299999999999</v>
      </c>
      <c r="M53" s="331">
        <v>1.4793160000000001</v>
      </c>
      <c r="N53" s="331">
        <v>1.386476</v>
      </c>
      <c r="O53" s="331">
        <v>1.3994789999999999</v>
      </c>
      <c r="P53" s="331">
        <v>1.426947</v>
      </c>
      <c r="Q53" s="331">
        <v>1.436965</v>
      </c>
      <c r="R53" s="331">
        <v>1.440005</v>
      </c>
      <c r="S53" s="331">
        <v>1.450752</v>
      </c>
      <c r="T53" s="331">
        <v>1.461605</v>
      </c>
      <c r="U53" s="331">
        <v>1.4556420000000001</v>
      </c>
      <c r="V53" s="331">
        <v>1.4718500000000001</v>
      </c>
      <c r="W53" s="331">
        <v>1.486192</v>
      </c>
      <c r="X53" s="331">
        <v>1.5241450000000001</v>
      </c>
      <c r="Y53" s="331">
        <v>1.538419</v>
      </c>
      <c r="Z53" s="331">
        <v>1.5569710000000001</v>
      </c>
      <c r="AA53" s="331">
        <v>1.5717460000000001</v>
      </c>
      <c r="AB53" s="331">
        <v>1.583485</v>
      </c>
      <c r="AC53" s="331">
        <v>1.610082</v>
      </c>
      <c r="AD53" s="331">
        <v>1.6245909999999999</v>
      </c>
      <c r="AE53" s="331">
        <v>1.654355</v>
      </c>
      <c r="AF53" s="331">
        <v>1.673597</v>
      </c>
      <c r="AG53" s="331">
        <v>1.6904669999999999</v>
      </c>
      <c r="AH53" s="331">
        <v>1.7018450000000001</v>
      </c>
      <c r="AI53" s="326">
        <v>8.5459999999999998E-3</v>
      </c>
    </row>
    <row r="54" spans="1:35" ht="15" customHeight="1" x14ac:dyDescent="0.2">
      <c r="A54" s="329" t="s">
        <v>1254</v>
      </c>
      <c r="B54" s="328" t="s">
        <v>1255</v>
      </c>
      <c r="C54" s="331">
        <v>0</v>
      </c>
      <c r="D54" s="355">
        <v>0</v>
      </c>
      <c r="E54" s="331">
        <v>0</v>
      </c>
      <c r="F54" s="331">
        <v>0</v>
      </c>
      <c r="G54" s="331">
        <v>0</v>
      </c>
      <c r="H54" s="331">
        <v>0</v>
      </c>
      <c r="I54" s="331">
        <v>0</v>
      </c>
      <c r="J54" s="331">
        <v>0</v>
      </c>
      <c r="K54" s="331">
        <v>0</v>
      </c>
      <c r="L54" s="331">
        <v>0</v>
      </c>
      <c r="M54" s="331">
        <v>0</v>
      </c>
      <c r="N54" s="331">
        <v>0</v>
      </c>
      <c r="O54" s="331">
        <v>0</v>
      </c>
      <c r="P54" s="331">
        <v>0</v>
      </c>
      <c r="Q54" s="331">
        <v>0</v>
      </c>
      <c r="R54" s="331">
        <v>0</v>
      </c>
      <c r="S54" s="331">
        <v>0</v>
      </c>
      <c r="T54" s="331">
        <v>0</v>
      </c>
      <c r="U54" s="331">
        <v>0</v>
      </c>
      <c r="V54" s="331">
        <v>0</v>
      </c>
      <c r="W54" s="331">
        <v>0</v>
      </c>
      <c r="X54" s="331">
        <v>0</v>
      </c>
      <c r="Y54" s="331">
        <v>0</v>
      </c>
      <c r="Z54" s="331">
        <v>0</v>
      </c>
      <c r="AA54" s="331">
        <v>0</v>
      </c>
      <c r="AB54" s="331">
        <v>0</v>
      </c>
      <c r="AC54" s="331">
        <v>0</v>
      </c>
      <c r="AD54" s="331">
        <v>0</v>
      </c>
      <c r="AE54" s="331">
        <v>0</v>
      </c>
      <c r="AF54" s="331">
        <v>0</v>
      </c>
      <c r="AG54" s="331">
        <v>0</v>
      </c>
      <c r="AH54" s="331">
        <v>0</v>
      </c>
      <c r="AI54" s="326" t="s">
        <v>1222</v>
      </c>
    </row>
    <row r="55" spans="1:35" ht="15" customHeight="1" x14ac:dyDescent="0.2">
      <c r="A55" s="329" t="s">
        <v>1256</v>
      </c>
      <c r="B55" s="328" t="s">
        <v>1257</v>
      </c>
      <c r="C55" s="331">
        <v>3.0235000000000001E-2</v>
      </c>
      <c r="D55" s="355">
        <v>2.7562E-2</v>
      </c>
      <c r="E55" s="331">
        <v>2.8823999999999999E-2</v>
      </c>
      <c r="F55" s="331">
        <v>2.9994E-2</v>
      </c>
      <c r="G55" s="331">
        <v>3.0505000000000001E-2</v>
      </c>
      <c r="H55" s="331">
        <v>3.0995999999999999E-2</v>
      </c>
      <c r="I55" s="331">
        <v>3.1459000000000001E-2</v>
      </c>
      <c r="J55" s="331">
        <v>3.1898999999999997E-2</v>
      </c>
      <c r="K55" s="331">
        <v>3.1891000000000003E-2</v>
      </c>
      <c r="L55" s="331">
        <v>3.1911000000000002E-2</v>
      </c>
      <c r="M55" s="331">
        <v>3.1938000000000001E-2</v>
      </c>
      <c r="N55" s="331">
        <v>3.1924000000000001E-2</v>
      </c>
      <c r="O55" s="331">
        <v>3.1614999999999997E-2</v>
      </c>
      <c r="P55" s="331">
        <v>3.1308000000000002E-2</v>
      </c>
      <c r="Q55" s="331">
        <v>3.1021E-2</v>
      </c>
      <c r="R55" s="331">
        <v>3.0792E-2</v>
      </c>
      <c r="S55" s="331">
        <v>3.0491999999999998E-2</v>
      </c>
      <c r="T55" s="331">
        <v>3.0473E-2</v>
      </c>
      <c r="U55" s="331">
        <v>3.0474999999999999E-2</v>
      </c>
      <c r="V55" s="331">
        <v>3.0529000000000001E-2</v>
      </c>
      <c r="W55" s="331">
        <v>3.0571000000000001E-2</v>
      </c>
      <c r="X55" s="331">
        <v>3.0661999999999998E-2</v>
      </c>
      <c r="Y55" s="331">
        <v>3.0780999999999999E-2</v>
      </c>
      <c r="Z55" s="331">
        <v>3.0901000000000001E-2</v>
      </c>
      <c r="AA55" s="331">
        <v>3.1047000000000002E-2</v>
      </c>
      <c r="AB55" s="331">
        <v>3.1220999999999999E-2</v>
      </c>
      <c r="AC55" s="331">
        <v>3.1417E-2</v>
      </c>
      <c r="AD55" s="331">
        <v>3.1632E-2</v>
      </c>
      <c r="AE55" s="331">
        <v>3.1864999999999997E-2</v>
      </c>
      <c r="AF55" s="331">
        <v>3.2081999999999999E-2</v>
      </c>
      <c r="AG55" s="331">
        <v>3.2294999999999997E-2</v>
      </c>
      <c r="AH55" s="331">
        <v>3.252E-2</v>
      </c>
      <c r="AI55" s="326">
        <v>2.3530000000000001E-3</v>
      </c>
    </row>
    <row r="56" spans="1:35" ht="15" customHeight="1" x14ac:dyDescent="0.2">
      <c r="A56" s="329" t="s">
        <v>1258</v>
      </c>
      <c r="B56" s="328" t="s">
        <v>1259</v>
      </c>
      <c r="C56" s="331">
        <v>0</v>
      </c>
      <c r="D56" s="355">
        <v>0</v>
      </c>
      <c r="E56" s="331">
        <v>0</v>
      </c>
      <c r="F56" s="331">
        <v>0</v>
      </c>
      <c r="G56" s="331">
        <v>0</v>
      </c>
      <c r="H56" s="331">
        <v>0</v>
      </c>
      <c r="I56" s="331">
        <v>0</v>
      </c>
      <c r="J56" s="331">
        <v>0</v>
      </c>
      <c r="K56" s="331">
        <v>0</v>
      </c>
      <c r="L56" s="331">
        <v>0</v>
      </c>
      <c r="M56" s="331">
        <v>0</v>
      </c>
      <c r="N56" s="331">
        <v>0</v>
      </c>
      <c r="O56" s="331">
        <v>0</v>
      </c>
      <c r="P56" s="331">
        <v>0</v>
      </c>
      <c r="Q56" s="331">
        <v>0</v>
      </c>
      <c r="R56" s="331">
        <v>0</v>
      </c>
      <c r="S56" s="331">
        <v>0</v>
      </c>
      <c r="T56" s="331">
        <v>0</v>
      </c>
      <c r="U56" s="331">
        <v>0</v>
      </c>
      <c r="V56" s="331">
        <v>0</v>
      </c>
      <c r="W56" s="331">
        <v>0</v>
      </c>
      <c r="X56" s="331">
        <v>0</v>
      </c>
      <c r="Y56" s="331">
        <v>0</v>
      </c>
      <c r="Z56" s="331">
        <v>0</v>
      </c>
      <c r="AA56" s="331">
        <v>0</v>
      </c>
      <c r="AB56" s="331">
        <v>0</v>
      </c>
      <c r="AC56" s="331">
        <v>0</v>
      </c>
      <c r="AD56" s="331">
        <v>0</v>
      </c>
      <c r="AE56" s="331">
        <v>0</v>
      </c>
      <c r="AF56" s="331">
        <v>0</v>
      </c>
      <c r="AG56" s="331">
        <v>0</v>
      </c>
      <c r="AH56" s="331">
        <v>0</v>
      </c>
      <c r="AI56" s="326" t="s">
        <v>1222</v>
      </c>
    </row>
    <row r="57" spans="1:35" ht="15" customHeight="1" x14ac:dyDescent="0.2">
      <c r="A57" s="329" t="s">
        <v>1260</v>
      </c>
      <c r="B57" s="328" t="s">
        <v>1261</v>
      </c>
      <c r="C57" s="331">
        <v>0</v>
      </c>
      <c r="D57" s="355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X57" s="331">
        <v>0</v>
      </c>
      <c r="Y57" s="331">
        <v>0</v>
      </c>
      <c r="Z57" s="331">
        <v>0</v>
      </c>
      <c r="AA57" s="331">
        <v>0</v>
      </c>
      <c r="AB57" s="331">
        <v>0</v>
      </c>
      <c r="AC57" s="331">
        <v>0</v>
      </c>
      <c r="AD57" s="331">
        <v>0</v>
      </c>
      <c r="AE57" s="331">
        <v>0</v>
      </c>
      <c r="AF57" s="331">
        <v>0</v>
      </c>
      <c r="AG57" s="331">
        <v>0</v>
      </c>
      <c r="AH57" s="331">
        <v>0</v>
      </c>
      <c r="AI57" s="326" t="s">
        <v>1222</v>
      </c>
    </row>
    <row r="58" spans="1:35" ht="15" customHeight="1" x14ac:dyDescent="0.2">
      <c r="A58" s="329" t="s">
        <v>1262</v>
      </c>
      <c r="B58" s="328" t="s">
        <v>1263</v>
      </c>
      <c r="C58" s="331">
        <v>3.0235000000000001E-2</v>
      </c>
      <c r="D58" s="355">
        <v>2.7562E-2</v>
      </c>
      <c r="E58" s="331">
        <v>2.8823999999999999E-2</v>
      </c>
      <c r="F58" s="331">
        <v>2.9994E-2</v>
      </c>
      <c r="G58" s="331">
        <v>3.0505000000000001E-2</v>
      </c>
      <c r="H58" s="331">
        <v>3.0995999999999999E-2</v>
      </c>
      <c r="I58" s="331">
        <v>3.1459000000000001E-2</v>
      </c>
      <c r="J58" s="331">
        <v>3.1898999999999997E-2</v>
      </c>
      <c r="K58" s="331">
        <v>3.1891000000000003E-2</v>
      </c>
      <c r="L58" s="331">
        <v>3.1911000000000002E-2</v>
      </c>
      <c r="M58" s="331">
        <v>3.1938000000000001E-2</v>
      </c>
      <c r="N58" s="331">
        <v>3.1924000000000001E-2</v>
      </c>
      <c r="O58" s="331">
        <v>3.1614999999999997E-2</v>
      </c>
      <c r="P58" s="331">
        <v>3.1308000000000002E-2</v>
      </c>
      <c r="Q58" s="331">
        <v>3.1021E-2</v>
      </c>
      <c r="R58" s="331">
        <v>3.0792E-2</v>
      </c>
      <c r="S58" s="331">
        <v>3.0491999999999998E-2</v>
      </c>
      <c r="T58" s="331">
        <v>3.0473E-2</v>
      </c>
      <c r="U58" s="331">
        <v>3.0474999999999999E-2</v>
      </c>
      <c r="V58" s="331">
        <v>3.0529000000000001E-2</v>
      </c>
      <c r="W58" s="331">
        <v>3.0571000000000001E-2</v>
      </c>
      <c r="X58" s="331">
        <v>3.0661999999999998E-2</v>
      </c>
      <c r="Y58" s="331">
        <v>3.0780999999999999E-2</v>
      </c>
      <c r="Z58" s="331">
        <v>3.0901000000000001E-2</v>
      </c>
      <c r="AA58" s="331">
        <v>3.1047000000000002E-2</v>
      </c>
      <c r="AB58" s="331">
        <v>3.1220999999999999E-2</v>
      </c>
      <c r="AC58" s="331">
        <v>3.1417E-2</v>
      </c>
      <c r="AD58" s="331">
        <v>3.1632E-2</v>
      </c>
      <c r="AE58" s="331">
        <v>3.1864999999999997E-2</v>
      </c>
      <c r="AF58" s="331">
        <v>3.2081999999999999E-2</v>
      </c>
      <c r="AG58" s="331">
        <v>3.2294999999999997E-2</v>
      </c>
      <c r="AH58" s="331">
        <v>3.252E-2</v>
      </c>
      <c r="AI58" s="326">
        <v>2.3530000000000001E-3</v>
      </c>
    </row>
    <row r="59" spans="1:35" ht="15" customHeight="1" x14ac:dyDescent="0.2">
      <c r="A59" s="329" t="s">
        <v>1264</v>
      </c>
      <c r="B59" s="328" t="s">
        <v>1265</v>
      </c>
      <c r="C59" s="331">
        <v>0.128689</v>
      </c>
      <c r="D59" s="355">
        <v>0.126806</v>
      </c>
      <c r="E59" s="331">
        <v>0.12398000000000001</v>
      </c>
      <c r="F59" s="331">
        <v>0.12221899999999999</v>
      </c>
      <c r="G59" s="331">
        <v>0.118682</v>
      </c>
      <c r="H59" s="331">
        <v>0.114547</v>
      </c>
      <c r="I59" s="331">
        <v>0.110081</v>
      </c>
      <c r="J59" s="331">
        <v>0.10752399999999999</v>
      </c>
      <c r="K59" s="331">
        <v>0.10560899999999999</v>
      </c>
      <c r="L59" s="331">
        <v>0.105255</v>
      </c>
      <c r="M59" s="331">
        <v>0.10385999999999999</v>
      </c>
      <c r="N59" s="331">
        <v>0.102212</v>
      </c>
      <c r="O59" s="331">
        <v>0.101061</v>
      </c>
      <c r="P59" s="331">
        <v>9.9858000000000002E-2</v>
      </c>
      <c r="Q59" s="331">
        <v>9.8739999999999994E-2</v>
      </c>
      <c r="R59" s="331">
        <v>9.7673999999999997E-2</v>
      </c>
      <c r="S59" s="331">
        <v>9.6507999999999997E-2</v>
      </c>
      <c r="T59" s="331">
        <v>9.6804000000000001E-2</v>
      </c>
      <c r="U59" s="331">
        <v>9.7110000000000002E-2</v>
      </c>
      <c r="V59" s="331">
        <v>9.7434000000000007E-2</v>
      </c>
      <c r="W59" s="331">
        <v>9.7902000000000003E-2</v>
      </c>
      <c r="X59" s="331">
        <v>9.8548999999999998E-2</v>
      </c>
      <c r="Y59" s="331">
        <v>9.9237000000000006E-2</v>
      </c>
      <c r="Z59" s="331">
        <v>0.100188</v>
      </c>
      <c r="AA59" s="331">
        <v>0.100975</v>
      </c>
      <c r="AB59" s="331">
        <v>0.102372</v>
      </c>
      <c r="AC59" s="331">
        <v>0.103662</v>
      </c>
      <c r="AD59" s="331">
        <v>0.103967</v>
      </c>
      <c r="AE59" s="331">
        <v>0.10491399999999999</v>
      </c>
      <c r="AF59" s="331">
        <v>0.105794</v>
      </c>
      <c r="AG59" s="331">
        <v>0.106737</v>
      </c>
      <c r="AH59" s="331">
        <v>0.107921</v>
      </c>
      <c r="AI59" s="326">
        <v>-5.6620000000000004E-3</v>
      </c>
    </row>
    <row r="60" spans="1:35" ht="15" customHeight="1" x14ac:dyDescent="0.2">
      <c r="A60" s="329" t="s">
        <v>1266</v>
      </c>
      <c r="B60" s="328" t="s">
        <v>1267</v>
      </c>
      <c r="C60" s="331">
        <v>0.140981</v>
      </c>
      <c r="D60" s="355">
        <v>0.13406199999999999</v>
      </c>
      <c r="E60" s="331">
        <v>0.13820299999999999</v>
      </c>
      <c r="F60" s="331">
        <v>0.142786</v>
      </c>
      <c r="G60" s="331">
        <v>0.14568900000000001</v>
      </c>
      <c r="H60" s="331">
        <v>0.14931700000000001</v>
      </c>
      <c r="I60" s="331">
        <v>0.153253</v>
      </c>
      <c r="J60" s="331">
        <v>0.15703700000000001</v>
      </c>
      <c r="K60" s="331">
        <v>0.15953999999999999</v>
      </c>
      <c r="L60" s="331">
        <v>0.16209999999999999</v>
      </c>
      <c r="M60" s="331">
        <v>0.16473299999999999</v>
      </c>
      <c r="N60" s="331">
        <v>0.16756599999999999</v>
      </c>
      <c r="O60" s="331">
        <v>0.169654</v>
      </c>
      <c r="P60" s="331">
        <v>0.17102300000000001</v>
      </c>
      <c r="Q60" s="331">
        <v>0.17230500000000001</v>
      </c>
      <c r="R60" s="331">
        <v>0.17439199999999999</v>
      </c>
      <c r="S60" s="331">
        <v>0.17660699999999999</v>
      </c>
      <c r="T60" s="331">
        <v>0.17826600000000001</v>
      </c>
      <c r="U60" s="331">
        <v>0.17943899999999999</v>
      </c>
      <c r="V60" s="331">
        <v>0.181088</v>
      </c>
      <c r="W60" s="331">
        <v>0.182424</v>
      </c>
      <c r="X60" s="331">
        <v>0.18424199999999999</v>
      </c>
      <c r="Y60" s="331">
        <v>0.186302</v>
      </c>
      <c r="Z60" s="331">
        <v>0.18806899999999999</v>
      </c>
      <c r="AA60" s="331">
        <v>0.19028600000000001</v>
      </c>
      <c r="AB60" s="331">
        <v>0.19295300000000001</v>
      </c>
      <c r="AC60" s="331">
        <v>0.195824</v>
      </c>
      <c r="AD60" s="331">
        <v>0.19873499999999999</v>
      </c>
      <c r="AE60" s="331">
        <v>0.20158699999999999</v>
      </c>
      <c r="AF60" s="331">
        <v>0.20404800000000001</v>
      </c>
      <c r="AG60" s="331">
        <v>0.20650499999999999</v>
      </c>
      <c r="AH60" s="331">
        <v>0.20889199999999999</v>
      </c>
      <c r="AI60" s="326">
        <v>1.2763999999999999E-2</v>
      </c>
    </row>
    <row r="61" spans="1:35" ht="15" customHeight="1" x14ac:dyDescent="0.2">
      <c r="A61" s="329" t="s">
        <v>1268</v>
      </c>
      <c r="B61" s="328" t="s">
        <v>1556</v>
      </c>
      <c r="C61" s="331">
        <v>0.303346</v>
      </c>
      <c r="D61" s="355">
        <v>0.30236099999999999</v>
      </c>
      <c r="E61" s="331">
        <v>0.314274</v>
      </c>
      <c r="F61" s="331">
        <v>0.322023</v>
      </c>
      <c r="G61" s="331">
        <v>0.32700099999999999</v>
      </c>
      <c r="H61" s="331">
        <v>0.331791</v>
      </c>
      <c r="I61" s="331">
        <v>0.33499699999999999</v>
      </c>
      <c r="J61" s="331">
        <v>0.340283</v>
      </c>
      <c r="K61" s="331">
        <v>0.34202100000000002</v>
      </c>
      <c r="L61" s="331">
        <v>0.34493699999999999</v>
      </c>
      <c r="M61" s="331">
        <v>0.34827200000000003</v>
      </c>
      <c r="N61" s="331">
        <v>0.34507199999999999</v>
      </c>
      <c r="O61" s="331">
        <v>0.34726400000000002</v>
      </c>
      <c r="P61" s="331">
        <v>0.35037400000000002</v>
      </c>
      <c r="Q61" s="331">
        <v>0.353879</v>
      </c>
      <c r="R61" s="331">
        <v>0.356825</v>
      </c>
      <c r="S61" s="331">
        <v>0.36010399999999998</v>
      </c>
      <c r="T61" s="331">
        <v>0.36347400000000002</v>
      </c>
      <c r="U61" s="331">
        <v>0.36772100000000002</v>
      </c>
      <c r="V61" s="331">
        <v>0.37119600000000003</v>
      </c>
      <c r="W61" s="331">
        <v>0.37491999999999998</v>
      </c>
      <c r="X61" s="331">
        <v>0.380805</v>
      </c>
      <c r="Y61" s="331">
        <v>0.38542399999999999</v>
      </c>
      <c r="Z61" s="331">
        <v>0.38892900000000002</v>
      </c>
      <c r="AA61" s="331">
        <v>0.39386900000000002</v>
      </c>
      <c r="AB61" s="331">
        <v>0.39865299999999998</v>
      </c>
      <c r="AC61" s="331">
        <v>0.40371699999999999</v>
      </c>
      <c r="AD61" s="331">
        <v>0.40868199999999999</v>
      </c>
      <c r="AE61" s="331">
        <v>0.41444399999999998</v>
      </c>
      <c r="AF61" s="331">
        <v>0.42214499999999999</v>
      </c>
      <c r="AG61" s="331">
        <v>0.42790899999999998</v>
      </c>
      <c r="AH61" s="331">
        <v>0.43173099999999998</v>
      </c>
      <c r="AI61" s="326">
        <v>1.145E-2</v>
      </c>
    </row>
    <row r="62" spans="1:35" ht="15" customHeight="1" x14ac:dyDescent="0.2">
      <c r="A62" s="329" t="s">
        <v>1269</v>
      </c>
      <c r="B62" s="330" t="s">
        <v>1211</v>
      </c>
      <c r="C62" s="333">
        <v>2.6530619999999998</v>
      </c>
      <c r="D62" s="356">
        <v>2.6601789999999998</v>
      </c>
      <c r="E62" s="333">
        <v>2.691592</v>
      </c>
      <c r="F62" s="333">
        <v>2.7038120000000001</v>
      </c>
      <c r="G62" s="333">
        <v>2.7237140000000002</v>
      </c>
      <c r="H62" s="333">
        <v>2.7281149999999998</v>
      </c>
      <c r="I62" s="333">
        <v>2.7269990000000002</v>
      </c>
      <c r="J62" s="333">
        <v>2.7503190000000002</v>
      </c>
      <c r="K62" s="333">
        <v>2.7478850000000001</v>
      </c>
      <c r="L62" s="333">
        <v>2.7499959999999999</v>
      </c>
      <c r="M62" s="333">
        <v>2.7594500000000002</v>
      </c>
      <c r="N62" s="333">
        <v>2.6577709999999999</v>
      </c>
      <c r="O62" s="333">
        <v>2.6735790000000001</v>
      </c>
      <c r="P62" s="333">
        <v>2.7149000000000001</v>
      </c>
      <c r="Q62" s="333">
        <v>2.6883759999999999</v>
      </c>
      <c r="R62" s="333">
        <v>2.738381</v>
      </c>
      <c r="S62" s="333">
        <v>2.7600259999999999</v>
      </c>
      <c r="T62" s="333">
        <v>2.7553939999999999</v>
      </c>
      <c r="U62" s="333">
        <v>2.7629929999999998</v>
      </c>
      <c r="V62" s="333">
        <v>2.7888820000000001</v>
      </c>
      <c r="W62" s="333">
        <v>2.8159800000000001</v>
      </c>
      <c r="X62" s="333">
        <v>2.8578570000000001</v>
      </c>
      <c r="Y62" s="333">
        <v>2.8889809999999998</v>
      </c>
      <c r="Z62" s="333">
        <v>2.9187750000000001</v>
      </c>
      <c r="AA62" s="333">
        <v>2.9519410000000001</v>
      </c>
      <c r="AB62" s="333">
        <v>2.9800420000000001</v>
      </c>
      <c r="AC62" s="333">
        <v>3.0439980000000002</v>
      </c>
      <c r="AD62" s="333">
        <v>3.0620810000000001</v>
      </c>
      <c r="AE62" s="333">
        <v>3.1292040000000001</v>
      </c>
      <c r="AF62" s="333">
        <v>3.1832950000000002</v>
      </c>
      <c r="AG62" s="333">
        <v>3.219074</v>
      </c>
      <c r="AH62" s="333">
        <v>3.2346889999999999</v>
      </c>
      <c r="AI62" s="332">
        <v>6.4149999999999997E-3</v>
      </c>
    </row>
    <row r="63" spans="1:35" ht="15" customHeight="1" x14ac:dyDescent="0.2">
      <c r="A63" s="329" t="s">
        <v>1270</v>
      </c>
      <c r="B63" s="328" t="s">
        <v>1213</v>
      </c>
      <c r="C63" s="331">
        <v>0.450714</v>
      </c>
      <c r="D63" s="355">
        <v>0.44714799999999999</v>
      </c>
      <c r="E63" s="331">
        <v>0.45752700000000002</v>
      </c>
      <c r="F63" s="331">
        <v>0.45390399999999997</v>
      </c>
      <c r="G63" s="331">
        <v>0.44161400000000001</v>
      </c>
      <c r="H63" s="331">
        <v>0.42854100000000001</v>
      </c>
      <c r="I63" s="331">
        <v>0.41649199999999997</v>
      </c>
      <c r="J63" s="331">
        <v>0.39527499999999999</v>
      </c>
      <c r="K63" s="331">
        <v>0.38597700000000001</v>
      </c>
      <c r="L63" s="331">
        <v>0.39245999999999998</v>
      </c>
      <c r="M63" s="331">
        <v>0.39373799999999998</v>
      </c>
      <c r="N63" s="331">
        <v>0.38204100000000002</v>
      </c>
      <c r="O63" s="331">
        <v>0.37896600000000003</v>
      </c>
      <c r="P63" s="331">
        <v>0.37846800000000003</v>
      </c>
      <c r="Q63" s="331">
        <v>0.38339299999999998</v>
      </c>
      <c r="R63" s="331">
        <v>0.38813999999999999</v>
      </c>
      <c r="S63" s="331">
        <v>0.38835799999999998</v>
      </c>
      <c r="T63" s="331">
        <v>0.39287100000000003</v>
      </c>
      <c r="U63" s="331">
        <v>0.396094</v>
      </c>
      <c r="V63" s="331">
        <v>0.39922400000000002</v>
      </c>
      <c r="W63" s="331">
        <v>0.40705200000000002</v>
      </c>
      <c r="X63" s="331">
        <v>0.40896100000000002</v>
      </c>
      <c r="Y63" s="331">
        <v>0.417103</v>
      </c>
      <c r="Z63" s="331">
        <v>0.41970800000000003</v>
      </c>
      <c r="AA63" s="331">
        <v>0.42320999999999998</v>
      </c>
      <c r="AB63" s="331">
        <v>0.42567100000000002</v>
      </c>
      <c r="AC63" s="331">
        <v>0.43825700000000001</v>
      </c>
      <c r="AD63" s="331">
        <v>0.45272699999999999</v>
      </c>
      <c r="AE63" s="331">
        <v>0.46754099999999998</v>
      </c>
      <c r="AF63" s="331">
        <v>0.47600399999999998</v>
      </c>
      <c r="AG63" s="331">
        <v>0.485622</v>
      </c>
      <c r="AH63" s="331">
        <v>0.49338900000000002</v>
      </c>
      <c r="AI63" s="326">
        <v>2.9229999999999998E-3</v>
      </c>
    </row>
    <row r="64" spans="1:35" ht="15" customHeight="1" x14ac:dyDescent="0.2">
      <c r="A64" s="329" t="s">
        <v>1271</v>
      </c>
      <c r="B64" s="330" t="s">
        <v>1215</v>
      </c>
      <c r="C64" s="333">
        <v>3.1037759999999999</v>
      </c>
      <c r="D64" s="356">
        <v>3.1073270000000002</v>
      </c>
      <c r="E64" s="333">
        <v>3.1491189999999998</v>
      </c>
      <c r="F64" s="333">
        <v>3.1577160000000002</v>
      </c>
      <c r="G64" s="333">
        <v>3.1653280000000001</v>
      </c>
      <c r="H64" s="333">
        <v>3.1566559999999999</v>
      </c>
      <c r="I64" s="333">
        <v>3.143491</v>
      </c>
      <c r="J64" s="333">
        <v>3.1455950000000001</v>
      </c>
      <c r="K64" s="333">
        <v>3.1338620000000001</v>
      </c>
      <c r="L64" s="333">
        <v>3.1424560000000001</v>
      </c>
      <c r="M64" s="333">
        <v>3.1531880000000001</v>
      </c>
      <c r="N64" s="333">
        <v>3.039812</v>
      </c>
      <c r="O64" s="333">
        <v>3.0525449999999998</v>
      </c>
      <c r="P64" s="333">
        <v>3.0933679999999999</v>
      </c>
      <c r="Q64" s="333">
        <v>3.0717690000000002</v>
      </c>
      <c r="R64" s="333">
        <v>3.1265209999999999</v>
      </c>
      <c r="S64" s="333">
        <v>3.1483840000000001</v>
      </c>
      <c r="T64" s="333">
        <v>3.148266</v>
      </c>
      <c r="U64" s="333">
        <v>3.1590859999999998</v>
      </c>
      <c r="V64" s="333">
        <v>3.1881059999999999</v>
      </c>
      <c r="W64" s="333">
        <v>3.223033</v>
      </c>
      <c r="X64" s="333">
        <v>3.2668180000000002</v>
      </c>
      <c r="Y64" s="333">
        <v>3.3060839999999998</v>
      </c>
      <c r="Z64" s="333">
        <v>3.3384839999999998</v>
      </c>
      <c r="AA64" s="333">
        <v>3.3751519999999999</v>
      </c>
      <c r="AB64" s="333">
        <v>3.405713</v>
      </c>
      <c r="AC64" s="333">
        <v>3.482256</v>
      </c>
      <c r="AD64" s="333">
        <v>3.5148069999999998</v>
      </c>
      <c r="AE64" s="333">
        <v>3.5967449999999999</v>
      </c>
      <c r="AF64" s="333">
        <v>3.6593</v>
      </c>
      <c r="AG64" s="333">
        <v>3.7046960000000002</v>
      </c>
      <c r="AH64" s="333">
        <v>3.7280790000000001</v>
      </c>
      <c r="AI64" s="332">
        <v>5.9300000000000004E-3</v>
      </c>
    </row>
    <row r="67" spans="1:35" ht="15" customHeight="1" x14ac:dyDescent="0.2">
      <c r="B67" s="330" t="s">
        <v>1272</v>
      </c>
    </row>
    <row r="68" spans="1:35" ht="15" customHeight="1" x14ac:dyDescent="0.2">
      <c r="A68" s="329" t="s">
        <v>1273</v>
      </c>
      <c r="B68" s="328" t="s">
        <v>1199</v>
      </c>
      <c r="C68" s="331">
        <v>1.8699999999999999E-3</v>
      </c>
      <c r="D68" s="355">
        <v>1.8829999999999999E-3</v>
      </c>
      <c r="E68" s="331">
        <v>1.8619999999999999E-3</v>
      </c>
      <c r="F68" s="331">
        <v>1.8339999999999999E-3</v>
      </c>
      <c r="G68" s="331">
        <v>1.8090000000000001E-3</v>
      </c>
      <c r="H68" s="331">
        <v>1.7769999999999999E-3</v>
      </c>
      <c r="I68" s="331">
        <v>1.7459999999999999E-3</v>
      </c>
      <c r="J68" s="331">
        <v>1.7260000000000001E-3</v>
      </c>
      <c r="K68" s="331">
        <v>1.714E-3</v>
      </c>
      <c r="L68" s="331">
        <v>1.7080000000000001E-3</v>
      </c>
      <c r="M68" s="331">
        <v>1.704E-3</v>
      </c>
      <c r="N68" s="331">
        <v>1.7149999999999999E-3</v>
      </c>
      <c r="O68" s="331">
        <v>1.7110000000000001E-3</v>
      </c>
      <c r="P68" s="331">
        <v>1.7129999999999999E-3</v>
      </c>
      <c r="Q68" s="331">
        <v>1.7210000000000001E-3</v>
      </c>
      <c r="R68" s="331">
        <v>1.7309999999999999E-3</v>
      </c>
      <c r="S68" s="331">
        <v>1.743E-3</v>
      </c>
      <c r="T68" s="331">
        <v>1.7619999999999999E-3</v>
      </c>
      <c r="U68" s="331">
        <v>1.7819999999999999E-3</v>
      </c>
      <c r="V68" s="331">
        <v>1.805E-3</v>
      </c>
      <c r="W68" s="331">
        <v>1.83E-3</v>
      </c>
      <c r="X68" s="331">
        <v>1.8550000000000001E-3</v>
      </c>
      <c r="Y68" s="331">
        <v>1.885E-3</v>
      </c>
      <c r="Z68" s="331">
        <v>1.915E-3</v>
      </c>
      <c r="AA68" s="331">
        <v>1.9469999999999999E-3</v>
      </c>
      <c r="AB68" s="331">
        <v>1.98E-3</v>
      </c>
      <c r="AC68" s="331">
        <v>2.0140000000000002E-3</v>
      </c>
      <c r="AD68" s="331">
        <v>2.0500000000000002E-3</v>
      </c>
      <c r="AE68" s="331">
        <v>2.0869999999999999E-3</v>
      </c>
      <c r="AF68" s="331">
        <v>2.127E-3</v>
      </c>
      <c r="AG68" s="331">
        <v>2.1679999999999998E-3</v>
      </c>
      <c r="AH68" s="331">
        <v>2.2130000000000001E-3</v>
      </c>
      <c r="AI68" s="326">
        <v>5.4580000000000002E-3</v>
      </c>
    </row>
    <row r="69" spans="1:35" ht="15" customHeight="1" x14ac:dyDescent="0.2">
      <c r="A69" s="329" t="s">
        <v>1274</v>
      </c>
      <c r="B69" s="328" t="s">
        <v>1219</v>
      </c>
      <c r="C69" s="331">
        <v>2.3698419999999998</v>
      </c>
      <c r="D69" s="355">
        <v>2.3626390000000002</v>
      </c>
      <c r="E69" s="331">
        <v>2.3345590000000001</v>
      </c>
      <c r="F69" s="331">
        <v>2.283652</v>
      </c>
      <c r="G69" s="331">
        <v>2.204142</v>
      </c>
      <c r="H69" s="331">
        <v>2.1002230000000002</v>
      </c>
      <c r="I69" s="331">
        <v>1.990604</v>
      </c>
      <c r="J69" s="331">
        <v>1.9292640000000001</v>
      </c>
      <c r="K69" s="331">
        <v>1.8784780000000001</v>
      </c>
      <c r="L69" s="331">
        <v>1.8315269999999999</v>
      </c>
      <c r="M69" s="331">
        <v>1.7873859999999999</v>
      </c>
      <c r="N69" s="331">
        <v>1.7457309999999999</v>
      </c>
      <c r="O69" s="331">
        <v>1.708021</v>
      </c>
      <c r="P69" s="331">
        <v>1.6698489999999999</v>
      </c>
      <c r="Q69" s="331">
        <v>1.6331800000000001</v>
      </c>
      <c r="R69" s="331">
        <v>1.59771</v>
      </c>
      <c r="S69" s="331">
        <v>1.562559</v>
      </c>
      <c r="T69" s="331">
        <v>1.5515099999999999</v>
      </c>
      <c r="U69" s="331">
        <v>1.541971</v>
      </c>
      <c r="V69" s="331">
        <v>1.5340800000000001</v>
      </c>
      <c r="W69" s="331">
        <v>1.528241</v>
      </c>
      <c r="X69" s="331">
        <v>1.5248200000000001</v>
      </c>
      <c r="Y69" s="331">
        <v>1.5226109999999999</v>
      </c>
      <c r="Z69" s="331">
        <v>1.5221260000000001</v>
      </c>
      <c r="AA69" s="331">
        <v>1.5231749999999999</v>
      </c>
      <c r="AB69" s="331">
        <v>1.525461</v>
      </c>
      <c r="AC69" s="331">
        <v>1.528273</v>
      </c>
      <c r="AD69" s="331">
        <v>1.5329349999999999</v>
      </c>
      <c r="AE69" s="331">
        <v>1.5392140000000001</v>
      </c>
      <c r="AF69" s="331">
        <v>1.5454460000000001</v>
      </c>
      <c r="AG69" s="331">
        <v>1.5529919999999999</v>
      </c>
      <c r="AH69" s="331">
        <v>1.560659</v>
      </c>
      <c r="AI69" s="326">
        <v>-1.3384E-2</v>
      </c>
    </row>
    <row r="70" spans="1:35" ht="15" customHeight="1" x14ac:dyDescent="0.2">
      <c r="A70" s="329" t="s">
        <v>1275</v>
      </c>
      <c r="B70" s="328" t="s">
        <v>1276</v>
      </c>
      <c r="C70" s="331">
        <v>2.7130000000000001E-3</v>
      </c>
      <c r="D70" s="355">
        <v>4.1609999999999998E-3</v>
      </c>
      <c r="E70" s="331">
        <v>6.3530000000000001E-3</v>
      </c>
      <c r="F70" s="331">
        <v>7.8820000000000001E-3</v>
      </c>
      <c r="G70" s="331">
        <v>7.7510000000000001E-3</v>
      </c>
      <c r="H70" s="331">
        <v>8.6029999999999995E-3</v>
      </c>
      <c r="I70" s="331">
        <v>8.2480000000000001E-3</v>
      </c>
      <c r="J70" s="331">
        <v>8.6960000000000006E-3</v>
      </c>
      <c r="K70" s="331">
        <v>8.9549999999999994E-3</v>
      </c>
      <c r="L70" s="331">
        <v>8.5850000000000006E-3</v>
      </c>
      <c r="M70" s="331">
        <v>8.6809999999999995E-3</v>
      </c>
      <c r="N70" s="331">
        <v>1.1644E-2</v>
      </c>
      <c r="O70" s="331">
        <v>1.0817E-2</v>
      </c>
      <c r="P70" s="331">
        <v>1.0972000000000001E-2</v>
      </c>
      <c r="Q70" s="331">
        <v>1.0838E-2</v>
      </c>
      <c r="R70" s="331">
        <v>1.0076999999999999E-2</v>
      </c>
      <c r="S70" s="331">
        <v>9.7920000000000004E-3</v>
      </c>
      <c r="T70" s="331">
        <v>9.6439999999999998E-3</v>
      </c>
      <c r="U70" s="331">
        <v>9.7590000000000003E-3</v>
      </c>
      <c r="V70" s="331">
        <v>9.6989999999999993E-3</v>
      </c>
      <c r="W70" s="331">
        <v>8.9940000000000003E-3</v>
      </c>
      <c r="X70" s="331">
        <v>8.1569999999999993E-3</v>
      </c>
      <c r="Y70" s="331">
        <v>8.0759999999999998E-3</v>
      </c>
      <c r="Z70" s="331">
        <v>7.6210000000000002E-3</v>
      </c>
      <c r="AA70" s="331">
        <v>7.3119999999999999E-3</v>
      </c>
      <c r="AB70" s="331">
        <v>7.0029999999999997E-3</v>
      </c>
      <c r="AC70" s="331">
        <v>6.8640000000000003E-3</v>
      </c>
      <c r="AD70" s="331">
        <v>6.3340000000000002E-3</v>
      </c>
      <c r="AE70" s="331">
        <v>4.8659999999999997E-3</v>
      </c>
      <c r="AF70" s="331">
        <v>4.2440000000000004E-3</v>
      </c>
      <c r="AG70" s="331">
        <v>3.4610000000000001E-3</v>
      </c>
      <c r="AH70" s="331">
        <v>3.4610000000000001E-3</v>
      </c>
      <c r="AI70" s="326">
        <v>7.8879999999999992E-3</v>
      </c>
    </row>
    <row r="71" spans="1:35" ht="15" customHeight="1" x14ac:dyDescent="0.2">
      <c r="A71" s="329" t="s">
        <v>1277</v>
      </c>
      <c r="B71" s="328" t="s">
        <v>1278</v>
      </c>
      <c r="C71" s="331">
        <v>0.88004499999999997</v>
      </c>
      <c r="D71" s="355">
        <v>0.88896500000000001</v>
      </c>
      <c r="E71" s="331">
        <v>0.895285</v>
      </c>
      <c r="F71" s="331">
        <v>0.89939999999999998</v>
      </c>
      <c r="G71" s="331">
        <v>0.90052699999999997</v>
      </c>
      <c r="H71" s="331">
        <v>0.90567699999999995</v>
      </c>
      <c r="I71" s="331">
        <v>0.91344999999999998</v>
      </c>
      <c r="J71" s="331">
        <v>0.92100800000000005</v>
      </c>
      <c r="K71" s="331">
        <v>0.92910999999999999</v>
      </c>
      <c r="L71" s="331">
        <v>0.93794200000000005</v>
      </c>
      <c r="M71" s="331">
        <v>0.94659099999999996</v>
      </c>
      <c r="N71" s="331">
        <v>0.95571600000000001</v>
      </c>
      <c r="O71" s="331">
        <v>0.96462599999999998</v>
      </c>
      <c r="P71" s="331">
        <v>0.97395200000000004</v>
      </c>
      <c r="Q71" s="331">
        <v>0.98299700000000001</v>
      </c>
      <c r="R71" s="331">
        <v>0.99187999999999998</v>
      </c>
      <c r="S71" s="331">
        <v>1.0003899999999999</v>
      </c>
      <c r="T71" s="331">
        <v>1.0088330000000001</v>
      </c>
      <c r="U71" s="331">
        <v>1.0175289999999999</v>
      </c>
      <c r="V71" s="331">
        <v>1.026011</v>
      </c>
      <c r="W71" s="331">
        <v>1.0347759999999999</v>
      </c>
      <c r="X71" s="331">
        <v>1.044446</v>
      </c>
      <c r="Y71" s="331">
        <v>1.0543130000000001</v>
      </c>
      <c r="Z71" s="331">
        <v>1.0641050000000001</v>
      </c>
      <c r="AA71" s="331">
        <v>1.0744180000000001</v>
      </c>
      <c r="AB71" s="331">
        <v>1.0851150000000001</v>
      </c>
      <c r="AC71" s="331">
        <v>1.0965689999999999</v>
      </c>
      <c r="AD71" s="331">
        <v>1.1084560000000001</v>
      </c>
      <c r="AE71" s="331">
        <v>1.1206609999999999</v>
      </c>
      <c r="AF71" s="331">
        <v>1.1328229999999999</v>
      </c>
      <c r="AG71" s="331">
        <v>1.1451579999999999</v>
      </c>
      <c r="AH71" s="331">
        <v>1.1577109999999999</v>
      </c>
      <c r="AI71" s="326">
        <v>8.8850000000000005E-3</v>
      </c>
    </row>
    <row r="72" spans="1:35" ht="15" customHeight="1" x14ac:dyDescent="0.2">
      <c r="A72" s="329" t="s">
        <v>1279</v>
      </c>
      <c r="B72" s="328" t="s">
        <v>1280</v>
      </c>
      <c r="C72" s="331">
        <v>0.80837499999999995</v>
      </c>
      <c r="D72" s="355">
        <v>0.81907700000000006</v>
      </c>
      <c r="E72" s="331">
        <v>0.84656699999999996</v>
      </c>
      <c r="F72" s="331">
        <v>0.86580999999999997</v>
      </c>
      <c r="G72" s="331">
        <v>0.84173200000000004</v>
      </c>
      <c r="H72" s="331">
        <v>0.83561300000000005</v>
      </c>
      <c r="I72" s="331">
        <v>0.83003400000000005</v>
      </c>
      <c r="J72" s="331">
        <v>0.83219299999999996</v>
      </c>
      <c r="K72" s="331">
        <v>0.82772000000000001</v>
      </c>
      <c r="L72" s="331">
        <v>0.83011000000000001</v>
      </c>
      <c r="M72" s="331">
        <v>0.82362400000000002</v>
      </c>
      <c r="N72" s="331">
        <v>0.81416699999999997</v>
      </c>
      <c r="O72" s="331">
        <v>0.80933900000000003</v>
      </c>
      <c r="P72" s="331">
        <v>0.80400899999999997</v>
      </c>
      <c r="Q72" s="331">
        <v>0.79895700000000003</v>
      </c>
      <c r="R72" s="331">
        <v>0.79607300000000003</v>
      </c>
      <c r="S72" s="331">
        <v>0.79430299999999998</v>
      </c>
      <c r="T72" s="331">
        <v>0.797373</v>
      </c>
      <c r="U72" s="331">
        <v>0.79547699999999999</v>
      </c>
      <c r="V72" s="331">
        <v>0.79592300000000005</v>
      </c>
      <c r="W72" s="331">
        <v>0.79530500000000004</v>
      </c>
      <c r="X72" s="331">
        <v>0.79625199999999996</v>
      </c>
      <c r="Y72" s="331">
        <v>0.79629399999999995</v>
      </c>
      <c r="Z72" s="331">
        <v>0.79996999999999996</v>
      </c>
      <c r="AA72" s="331">
        <v>0.80291599999999996</v>
      </c>
      <c r="AB72" s="331">
        <v>0.80816100000000002</v>
      </c>
      <c r="AC72" s="331">
        <v>0.81167800000000001</v>
      </c>
      <c r="AD72" s="331">
        <v>0.81663399999999997</v>
      </c>
      <c r="AE72" s="331">
        <v>0.82206599999999996</v>
      </c>
      <c r="AF72" s="331">
        <v>0.82602500000000001</v>
      </c>
      <c r="AG72" s="331">
        <v>0.82998099999999997</v>
      </c>
      <c r="AH72" s="331">
        <v>0.83268699999999995</v>
      </c>
      <c r="AI72" s="326">
        <v>9.5600000000000004E-4</v>
      </c>
    </row>
    <row r="73" spans="1:35" ht="15" customHeight="1" x14ac:dyDescent="0.2">
      <c r="A73" s="329" t="s">
        <v>1281</v>
      </c>
      <c r="B73" s="328" t="s">
        <v>45</v>
      </c>
      <c r="C73" s="331">
        <v>0.21701000000000001</v>
      </c>
      <c r="D73" s="355">
        <v>0.20400399999999999</v>
      </c>
      <c r="E73" s="331">
        <v>0.21405199999999999</v>
      </c>
      <c r="F73" s="331">
        <v>0.17504500000000001</v>
      </c>
      <c r="G73" s="331">
        <v>0.22265799999999999</v>
      </c>
      <c r="H73" s="331">
        <v>0.22702800000000001</v>
      </c>
      <c r="I73" s="331">
        <v>0.229515</v>
      </c>
      <c r="J73" s="331">
        <v>0.21804999999999999</v>
      </c>
      <c r="K73" s="331">
        <v>0.213502</v>
      </c>
      <c r="L73" s="331">
        <v>0.196271</v>
      </c>
      <c r="M73" s="331">
        <v>0.19492200000000001</v>
      </c>
      <c r="N73" s="331">
        <v>0.212698</v>
      </c>
      <c r="O73" s="331">
        <v>0.21091799999999999</v>
      </c>
      <c r="P73" s="331">
        <v>0.20985400000000001</v>
      </c>
      <c r="Q73" s="331">
        <v>0.20777000000000001</v>
      </c>
      <c r="R73" s="331">
        <v>0.20658000000000001</v>
      </c>
      <c r="S73" s="331">
        <v>0.203761</v>
      </c>
      <c r="T73" s="331">
        <v>0.18708</v>
      </c>
      <c r="U73" s="331">
        <v>0.185335</v>
      </c>
      <c r="V73" s="331">
        <v>0.18020700000000001</v>
      </c>
      <c r="W73" s="331">
        <v>0.17753099999999999</v>
      </c>
      <c r="X73" s="331">
        <v>0.173011</v>
      </c>
      <c r="Y73" s="331">
        <v>0.17671799999999999</v>
      </c>
      <c r="Z73" s="331">
        <v>0.16774700000000001</v>
      </c>
      <c r="AA73" s="331">
        <v>0.16606799999999999</v>
      </c>
      <c r="AB73" s="331">
        <v>0.15937899999999999</v>
      </c>
      <c r="AC73" s="331">
        <v>0.16454199999999999</v>
      </c>
      <c r="AD73" s="331">
        <v>0.155559</v>
      </c>
      <c r="AE73" s="331">
        <v>0.15382199999999999</v>
      </c>
      <c r="AF73" s="331">
        <v>0.152395</v>
      </c>
      <c r="AG73" s="331">
        <v>0.150369</v>
      </c>
      <c r="AH73" s="331">
        <v>0.148198</v>
      </c>
      <c r="AI73" s="326">
        <v>-1.2227999999999999E-2</v>
      </c>
    </row>
    <row r="74" spans="1:35" ht="15" customHeight="1" x14ac:dyDescent="0.2">
      <c r="A74" s="329" t="s">
        <v>1282</v>
      </c>
      <c r="B74" s="328" t="s">
        <v>1283</v>
      </c>
      <c r="C74" s="331">
        <v>2.5433000000000001E-2</v>
      </c>
      <c r="D74" s="355">
        <v>2.5350999999999999E-2</v>
      </c>
      <c r="E74" s="331">
        <v>2.5277999999999998E-2</v>
      </c>
      <c r="F74" s="331">
        <v>2.5201000000000001E-2</v>
      </c>
      <c r="G74" s="331">
        <v>2.5132000000000002E-2</v>
      </c>
      <c r="H74" s="331">
        <v>2.5078E-2</v>
      </c>
      <c r="I74" s="331">
        <v>2.5016E-2</v>
      </c>
      <c r="J74" s="331">
        <v>2.4955999999999999E-2</v>
      </c>
      <c r="K74" s="331">
        <v>2.4905E-2</v>
      </c>
      <c r="L74" s="331">
        <v>2.4854999999999999E-2</v>
      </c>
      <c r="M74" s="331">
        <v>2.4813000000000002E-2</v>
      </c>
      <c r="N74" s="331">
        <v>2.4781000000000001E-2</v>
      </c>
      <c r="O74" s="331">
        <v>2.4745E-2</v>
      </c>
      <c r="P74" s="331">
        <v>2.4712999999999999E-2</v>
      </c>
      <c r="Q74" s="331">
        <v>2.4688000000000002E-2</v>
      </c>
      <c r="R74" s="331">
        <v>2.4674999999999999E-2</v>
      </c>
      <c r="S74" s="331">
        <v>2.4667999999999999E-2</v>
      </c>
      <c r="T74" s="331">
        <v>2.4667999999999999E-2</v>
      </c>
      <c r="U74" s="331">
        <v>2.4674999999999999E-2</v>
      </c>
      <c r="V74" s="331">
        <v>2.4683E-2</v>
      </c>
      <c r="W74" s="331">
        <v>2.4694000000000001E-2</v>
      </c>
      <c r="X74" s="331">
        <v>2.4715000000000001E-2</v>
      </c>
      <c r="Y74" s="331">
        <v>2.4736000000000001E-2</v>
      </c>
      <c r="Z74" s="331">
        <v>2.4764000000000001E-2</v>
      </c>
      <c r="AA74" s="331">
        <v>2.4788999999999999E-2</v>
      </c>
      <c r="AB74" s="331">
        <v>2.4813000000000002E-2</v>
      </c>
      <c r="AC74" s="331">
        <v>2.4844999999999999E-2</v>
      </c>
      <c r="AD74" s="331">
        <v>2.4881E-2</v>
      </c>
      <c r="AE74" s="331">
        <v>2.4908E-2</v>
      </c>
      <c r="AF74" s="331">
        <v>2.4929E-2</v>
      </c>
      <c r="AG74" s="331">
        <v>2.4948000000000001E-2</v>
      </c>
      <c r="AH74" s="331">
        <v>2.4967E-2</v>
      </c>
      <c r="AI74" s="326">
        <v>-5.9599999999999996E-4</v>
      </c>
    </row>
    <row r="75" spans="1:35" ht="15" customHeight="1" x14ac:dyDescent="0.2">
      <c r="A75" s="329" t="s">
        <v>1284</v>
      </c>
      <c r="B75" s="328" t="s">
        <v>1203</v>
      </c>
      <c r="C75" s="331">
        <v>4.302575</v>
      </c>
      <c r="D75" s="355">
        <v>4.3019189999999998</v>
      </c>
      <c r="E75" s="331">
        <v>4.3176030000000001</v>
      </c>
      <c r="F75" s="331">
        <v>4.2509430000000004</v>
      </c>
      <c r="G75" s="331">
        <v>4.196002</v>
      </c>
      <c r="H75" s="331">
        <v>4.0953970000000002</v>
      </c>
      <c r="I75" s="331">
        <v>3.9903629999999999</v>
      </c>
      <c r="J75" s="331">
        <v>3.9271980000000002</v>
      </c>
      <c r="K75" s="331">
        <v>3.8754270000000002</v>
      </c>
      <c r="L75" s="331">
        <v>3.8224140000000002</v>
      </c>
      <c r="M75" s="331">
        <v>3.7790400000000002</v>
      </c>
      <c r="N75" s="331">
        <v>3.754807</v>
      </c>
      <c r="O75" s="331">
        <v>3.71936</v>
      </c>
      <c r="P75" s="331">
        <v>3.684088</v>
      </c>
      <c r="Q75" s="331">
        <v>3.6493120000000001</v>
      </c>
      <c r="R75" s="331">
        <v>3.6186509999999998</v>
      </c>
      <c r="S75" s="331">
        <v>3.5874250000000001</v>
      </c>
      <c r="T75" s="331">
        <v>3.5712250000000001</v>
      </c>
      <c r="U75" s="331">
        <v>3.5667680000000002</v>
      </c>
      <c r="V75" s="331">
        <v>3.5627089999999999</v>
      </c>
      <c r="W75" s="331">
        <v>3.5623749999999998</v>
      </c>
      <c r="X75" s="331">
        <v>3.565099</v>
      </c>
      <c r="Y75" s="331">
        <v>3.5765570000000002</v>
      </c>
      <c r="Z75" s="331">
        <v>3.5806279999999999</v>
      </c>
      <c r="AA75" s="331">
        <v>3.5933130000000002</v>
      </c>
      <c r="AB75" s="331">
        <v>3.604908</v>
      </c>
      <c r="AC75" s="331">
        <v>3.6279210000000002</v>
      </c>
      <c r="AD75" s="331">
        <v>3.640514</v>
      </c>
      <c r="AE75" s="331">
        <v>3.6627589999999999</v>
      </c>
      <c r="AF75" s="331">
        <v>3.683745</v>
      </c>
      <c r="AG75" s="331">
        <v>3.705616</v>
      </c>
      <c r="AH75" s="331">
        <v>3.7264349999999999</v>
      </c>
      <c r="AI75" s="326">
        <v>-4.627E-3</v>
      </c>
    </row>
    <row r="76" spans="1:35" ht="15" customHeight="1" x14ac:dyDescent="0.2">
      <c r="A76" s="329" t="s">
        <v>1285</v>
      </c>
      <c r="B76" s="328" t="s">
        <v>1286</v>
      </c>
      <c r="C76" s="331">
        <v>4.4200999999999997E-2</v>
      </c>
      <c r="D76" s="355">
        <v>4.1947999999999999E-2</v>
      </c>
      <c r="E76" s="331">
        <v>4.2523999999999999E-2</v>
      </c>
      <c r="F76" s="331">
        <v>4.1401E-2</v>
      </c>
      <c r="G76" s="331">
        <v>4.0808999999999998E-2</v>
      </c>
      <c r="H76" s="331">
        <v>4.0957E-2</v>
      </c>
      <c r="I76" s="331">
        <v>4.1325000000000001E-2</v>
      </c>
      <c r="J76" s="331">
        <v>4.2004E-2</v>
      </c>
      <c r="K76" s="331">
        <v>4.1831E-2</v>
      </c>
      <c r="L76" s="331">
        <v>4.165E-2</v>
      </c>
      <c r="M76" s="331">
        <v>4.1692E-2</v>
      </c>
      <c r="N76" s="331">
        <v>4.0488000000000003E-2</v>
      </c>
      <c r="O76" s="331">
        <v>4.0613999999999997E-2</v>
      </c>
      <c r="P76" s="331">
        <v>4.0683999999999998E-2</v>
      </c>
      <c r="Q76" s="331">
        <v>4.0663999999999999E-2</v>
      </c>
      <c r="R76" s="331">
        <v>4.0799000000000002E-2</v>
      </c>
      <c r="S76" s="331">
        <v>4.1098999999999997E-2</v>
      </c>
      <c r="T76" s="331">
        <v>4.1730000000000003E-2</v>
      </c>
      <c r="U76" s="331">
        <v>4.2153000000000003E-2</v>
      </c>
      <c r="V76" s="331">
        <v>4.2575000000000002E-2</v>
      </c>
      <c r="W76" s="331">
        <v>4.3076000000000003E-2</v>
      </c>
      <c r="X76" s="331">
        <v>4.3477000000000002E-2</v>
      </c>
      <c r="Y76" s="331">
        <v>4.3816000000000001E-2</v>
      </c>
      <c r="Z76" s="331">
        <v>4.4327999999999999E-2</v>
      </c>
      <c r="AA76" s="331">
        <v>4.4757999999999999E-2</v>
      </c>
      <c r="AB76" s="331">
        <v>4.5303999999999997E-2</v>
      </c>
      <c r="AC76" s="331">
        <v>4.5620000000000001E-2</v>
      </c>
      <c r="AD76" s="331">
        <v>4.6193999999999999E-2</v>
      </c>
      <c r="AE76" s="331">
        <v>4.6677000000000003E-2</v>
      </c>
      <c r="AF76" s="331">
        <v>4.7162999999999997E-2</v>
      </c>
      <c r="AG76" s="331">
        <v>4.7857999999999998E-2</v>
      </c>
      <c r="AH76" s="331">
        <v>4.8430000000000001E-2</v>
      </c>
      <c r="AI76" s="326">
        <v>2.9520000000000002E-3</v>
      </c>
    </row>
    <row r="77" spans="1:35" ht="15" customHeight="1" x14ac:dyDescent="0.2">
      <c r="A77" s="329" t="s">
        <v>1287</v>
      </c>
      <c r="B77" s="328" t="s">
        <v>1288</v>
      </c>
      <c r="C77" s="331">
        <v>2.5381999999999998E-2</v>
      </c>
      <c r="D77" s="355">
        <v>2.6960000000000001E-2</v>
      </c>
      <c r="E77" s="331">
        <v>3.841E-2</v>
      </c>
      <c r="F77" s="331">
        <v>3.9149999999999997E-2</v>
      </c>
      <c r="G77" s="331">
        <v>3.6124999999999997E-2</v>
      </c>
      <c r="H77" s="331">
        <v>3.7779E-2</v>
      </c>
      <c r="I77" s="331">
        <v>3.8123999999999998E-2</v>
      </c>
      <c r="J77" s="331">
        <v>3.9389E-2</v>
      </c>
      <c r="K77" s="331">
        <v>4.0613000000000003E-2</v>
      </c>
      <c r="L77" s="331">
        <v>4.3605999999999999E-2</v>
      </c>
      <c r="M77" s="331">
        <v>4.5887999999999998E-2</v>
      </c>
      <c r="N77" s="331">
        <v>4.3089000000000002E-2</v>
      </c>
      <c r="O77" s="331">
        <v>4.5505999999999998E-2</v>
      </c>
      <c r="P77" s="331">
        <v>4.7608999999999999E-2</v>
      </c>
      <c r="Q77" s="331">
        <v>4.9652000000000002E-2</v>
      </c>
      <c r="R77" s="331">
        <v>5.1418999999999999E-2</v>
      </c>
      <c r="S77" s="331">
        <v>5.4174E-2</v>
      </c>
      <c r="T77" s="331">
        <v>5.9333999999999998E-2</v>
      </c>
      <c r="U77" s="331">
        <v>6.1934999999999997E-2</v>
      </c>
      <c r="V77" s="331">
        <v>6.5244999999999997E-2</v>
      </c>
      <c r="W77" s="331">
        <v>6.8645999999999999E-2</v>
      </c>
      <c r="X77" s="331">
        <v>7.2289999999999993E-2</v>
      </c>
      <c r="Y77" s="331">
        <v>7.4626999999999999E-2</v>
      </c>
      <c r="Z77" s="331">
        <v>7.9865000000000005E-2</v>
      </c>
      <c r="AA77" s="331">
        <v>8.3127999999999994E-2</v>
      </c>
      <c r="AB77" s="331">
        <v>8.7429000000000007E-2</v>
      </c>
      <c r="AC77" s="331">
        <v>8.9161000000000004E-2</v>
      </c>
      <c r="AD77" s="331">
        <v>9.4173999999999994E-2</v>
      </c>
      <c r="AE77" s="331">
        <v>9.6915000000000001E-2</v>
      </c>
      <c r="AF77" s="331">
        <v>0.100313</v>
      </c>
      <c r="AG77" s="331">
        <v>0.103991</v>
      </c>
      <c r="AH77" s="331">
        <v>0.10799</v>
      </c>
      <c r="AI77" s="326">
        <v>4.7816999999999998E-2</v>
      </c>
    </row>
    <row r="78" spans="1:35" ht="15" customHeight="1" x14ac:dyDescent="0.2">
      <c r="A78" s="329" t="s">
        <v>1289</v>
      </c>
      <c r="B78" s="328" t="s">
        <v>1290</v>
      </c>
      <c r="C78" s="331">
        <v>9.8999999999999994E-5</v>
      </c>
      <c r="D78" s="355">
        <v>1.13E-4</v>
      </c>
      <c r="E78" s="331">
        <v>1.21E-4</v>
      </c>
      <c r="F78" s="331">
        <v>1.2799999999999999E-4</v>
      </c>
      <c r="G78" s="331">
        <v>1.34E-4</v>
      </c>
      <c r="H78" s="331">
        <v>1.3799999999999999E-4</v>
      </c>
      <c r="I78" s="331">
        <v>1.4300000000000001E-4</v>
      </c>
      <c r="J78" s="331">
        <v>1.4899999999999999E-4</v>
      </c>
      <c r="K78" s="331">
        <v>1.56E-4</v>
      </c>
      <c r="L78" s="331">
        <v>1.63E-4</v>
      </c>
      <c r="M78" s="331">
        <v>1.7100000000000001E-4</v>
      </c>
      <c r="N78" s="331">
        <v>1.7799999999999999E-4</v>
      </c>
      <c r="O78" s="331">
        <v>1.8599999999999999E-4</v>
      </c>
      <c r="P78" s="331">
        <v>1.94E-4</v>
      </c>
      <c r="Q78" s="331">
        <v>2.02E-4</v>
      </c>
      <c r="R78" s="331">
        <v>2.1100000000000001E-4</v>
      </c>
      <c r="S78" s="331">
        <v>2.2100000000000001E-4</v>
      </c>
      <c r="T78" s="331">
        <v>2.33E-4</v>
      </c>
      <c r="U78" s="331">
        <v>2.4600000000000002E-4</v>
      </c>
      <c r="V78" s="331">
        <v>2.5999999999999998E-4</v>
      </c>
      <c r="W78" s="331">
        <v>2.7500000000000002E-4</v>
      </c>
      <c r="X78" s="331">
        <v>2.92E-4</v>
      </c>
      <c r="Y78" s="331">
        <v>3.1100000000000002E-4</v>
      </c>
      <c r="Z78" s="331">
        <v>3.3E-4</v>
      </c>
      <c r="AA78" s="331">
        <v>3.5E-4</v>
      </c>
      <c r="AB78" s="331">
        <v>3.6999999999999999E-4</v>
      </c>
      <c r="AC78" s="331">
        <v>3.9100000000000002E-4</v>
      </c>
      <c r="AD78" s="331">
        <v>4.1300000000000001E-4</v>
      </c>
      <c r="AE78" s="331">
        <v>4.3600000000000003E-4</v>
      </c>
      <c r="AF78" s="331">
        <v>4.6000000000000001E-4</v>
      </c>
      <c r="AG78" s="331">
        <v>4.86E-4</v>
      </c>
      <c r="AH78" s="331">
        <v>5.1199999999999998E-4</v>
      </c>
      <c r="AI78" s="326">
        <v>5.4447000000000002E-2</v>
      </c>
    </row>
    <row r="79" spans="1:35" ht="15" customHeight="1" x14ac:dyDescent="0.2">
      <c r="A79" s="329" t="s">
        <v>1291</v>
      </c>
      <c r="B79" s="328" t="s">
        <v>1556</v>
      </c>
      <c r="C79" s="331">
        <v>1.0625000000000001E-2</v>
      </c>
      <c r="D79" s="355">
        <v>1.1868999999999999E-2</v>
      </c>
      <c r="E79" s="331">
        <v>1.345E-2</v>
      </c>
      <c r="F79" s="331">
        <v>1.4968E-2</v>
      </c>
      <c r="G79" s="331">
        <v>1.6292999999999998E-2</v>
      </c>
      <c r="H79" s="331">
        <v>1.7496999999999999E-2</v>
      </c>
      <c r="I79" s="331">
        <v>1.8689999999999998E-2</v>
      </c>
      <c r="J79" s="331">
        <v>2.0154999999999999E-2</v>
      </c>
      <c r="K79" s="331">
        <v>2.1687000000000001E-2</v>
      </c>
      <c r="L79" s="331">
        <v>2.3289000000000001E-2</v>
      </c>
      <c r="M79" s="331">
        <v>2.5024000000000001E-2</v>
      </c>
      <c r="N79" s="331">
        <v>2.7123000000000001E-2</v>
      </c>
      <c r="O79" s="331">
        <v>2.9666000000000001E-2</v>
      </c>
      <c r="P79" s="331">
        <v>3.2715000000000001E-2</v>
      </c>
      <c r="Q79" s="331">
        <v>3.6831999999999997E-2</v>
      </c>
      <c r="R79" s="331">
        <v>4.0273000000000003E-2</v>
      </c>
      <c r="S79" s="331">
        <v>4.2091999999999997E-2</v>
      </c>
      <c r="T79" s="331">
        <v>4.4406000000000001E-2</v>
      </c>
      <c r="U79" s="331">
        <v>4.6788000000000003E-2</v>
      </c>
      <c r="V79" s="331">
        <v>4.9228000000000001E-2</v>
      </c>
      <c r="W79" s="331">
        <v>5.1720000000000002E-2</v>
      </c>
      <c r="X79" s="331">
        <v>5.4261999999999998E-2</v>
      </c>
      <c r="Y79" s="331">
        <v>5.6785000000000002E-2</v>
      </c>
      <c r="Z79" s="331">
        <v>5.9297999999999997E-2</v>
      </c>
      <c r="AA79" s="331">
        <v>6.1830999999999997E-2</v>
      </c>
      <c r="AB79" s="331">
        <v>6.4328999999999997E-2</v>
      </c>
      <c r="AC79" s="331">
        <v>6.6763000000000003E-2</v>
      </c>
      <c r="AD79" s="331">
        <v>6.9191000000000003E-2</v>
      </c>
      <c r="AE79" s="331">
        <v>7.1639999999999995E-2</v>
      </c>
      <c r="AF79" s="331">
        <v>7.4027999999999997E-2</v>
      </c>
      <c r="AG79" s="331">
        <v>7.6434000000000002E-2</v>
      </c>
      <c r="AH79" s="331">
        <v>7.8868999999999995E-2</v>
      </c>
      <c r="AI79" s="326">
        <v>6.6798999999999997E-2</v>
      </c>
    </row>
    <row r="80" spans="1:35" ht="15" customHeight="1" x14ac:dyDescent="0.2">
      <c r="A80" s="329" t="s">
        <v>1292</v>
      </c>
      <c r="B80" s="330" t="s">
        <v>1211</v>
      </c>
      <c r="C80" s="333">
        <v>4.3828820000000004</v>
      </c>
      <c r="D80" s="356">
        <v>4.3828100000000001</v>
      </c>
      <c r="E80" s="333">
        <v>4.4121090000000001</v>
      </c>
      <c r="F80" s="333">
        <v>4.3465910000000001</v>
      </c>
      <c r="G80" s="333">
        <v>4.2893619999999997</v>
      </c>
      <c r="H80" s="333">
        <v>4.1917689999999999</v>
      </c>
      <c r="I80" s="333">
        <v>4.0886449999999996</v>
      </c>
      <c r="J80" s="333">
        <v>4.0288950000000003</v>
      </c>
      <c r="K80" s="333">
        <v>3.979714</v>
      </c>
      <c r="L80" s="333">
        <v>3.9311229999999999</v>
      </c>
      <c r="M80" s="333">
        <v>3.891813</v>
      </c>
      <c r="N80" s="333">
        <v>3.865685</v>
      </c>
      <c r="O80" s="333">
        <v>3.8353320000000002</v>
      </c>
      <c r="P80" s="333">
        <v>3.8052890000000001</v>
      </c>
      <c r="Q80" s="333">
        <v>3.776662</v>
      </c>
      <c r="R80" s="333">
        <v>3.7513540000000001</v>
      </c>
      <c r="S80" s="333">
        <v>3.7250109999999999</v>
      </c>
      <c r="T80" s="333">
        <v>3.7169289999999999</v>
      </c>
      <c r="U80" s="333">
        <v>3.7178909999999998</v>
      </c>
      <c r="V80" s="333">
        <v>3.7200169999999999</v>
      </c>
      <c r="W80" s="333">
        <v>3.7260930000000001</v>
      </c>
      <c r="X80" s="333">
        <v>3.7354210000000001</v>
      </c>
      <c r="Y80" s="333">
        <v>3.7520950000000002</v>
      </c>
      <c r="Z80" s="333">
        <v>3.7644489999999999</v>
      </c>
      <c r="AA80" s="333">
        <v>3.7833800000000002</v>
      </c>
      <c r="AB80" s="333">
        <v>3.8023410000000002</v>
      </c>
      <c r="AC80" s="333">
        <v>3.8298559999999999</v>
      </c>
      <c r="AD80" s="333">
        <v>3.8504860000000001</v>
      </c>
      <c r="AE80" s="333">
        <v>3.878428</v>
      </c>
      <c r="AF80" s="333">
        <v>3.9057089999999999</v>
      </c>
      <c r="AG80" s="333">
        <v>3.9343849999999998</v>
      </c>
      <c r="AH80" s="333">
        <v>3.9622359999999999</v>
      </c>
      <c r="AI80" s="332">
        <v>-3.2490000000000002E-3</v>
      </c>
    </row>
    <row r="81" spans="1:35" ht="15" customHeight="1" x14ac:dyDescent="0.2">
      <c r="A81" s="329" t="s">
        <v>1293</v>
      </c>
      <c r="B81" s="328" t="s">
        <v>1213</v>
      </c>
      <c r="C81" s="331">
        <v>1.5786999999999999E-2</v>
      </c>
      <c r="D81" s="355">
        <v>1.7552999999999999E-2</v>
      </c>
      <c r="E81" s="331">
        <v>1.9581000000000001E-2</v>
      </c>
      <c r="F81" s="331">
        <v>2.1099E-2</v>
      </c>
      <c r="G81" s="331">
        <v>2.2003000000000002E-2</v>
      </c>
      <c r="H81" s="331">
        <v>2.2599000000000001E-2</v>
      </c>
      <c r="I81" s="331">
        <v>2.3236E-2</v>
      </c>
      <c r="J81" s="331">
        <v>2.3411999999999999E-2</v>
      </c>
      <c r="K81" s="331">
        <v>2.4473999999999999E-2</v>
      </c>
      <c r="L81" s="331">
        <v>2.6497E-2</v>
      </c>
      <c r="M81" s="331">
        <v>2.8289999999999999E-2</v>
      </c>
      <c r="N81" s="331">
        <v>3.0027999999999999E-2</v>
      </c>
      <c r="O81" s="331">
        <v>3.2375000000000001E-2</v>
      </c>
      <c r="P81" s="331">
        <v>3.5338000000000001E-2</v>
      </c>
      <c r="Q81" s="331">
        <v>3.9903000000000001E-2</v>
      </c>
      <c r="R81" s="331">
        <v>4.3808E-2</v>
      </c>
      <c r="S81" s="331">
        <v>4.5394999999999998E-2</v>
      </c>
      <c r="T81" s="331">
        <v>4.7996999999999998E-2</v>
      </c>
      <c r="U81" s="331">
        <v>5.0397999999999998E-2</v>
      </c>
      <c r="V81" s="331">
        <v>5.2944999999999999E-2</v>
      </c>
      <c r="W81" s="331">
        <v>5.6153000000000002E-2</v>
      </c>
      <c r="X81" s="331">
        <v>5.8273999999999999E-2</v>
      </c>
      <c r="Y81" s="331">
        <v>6.1452E-2</v>
      </c>
      <c r="Z81" s="331">
        <v>6.3991000000000006E-2</v>
      </c>
      <c r="AA81" s="331">
        <v>6.6436999999999996E-2</v>
      </c>
      <c r="AB81" s="331">
        <v>6.8689E-2</v>
      </c>
      <c r="AC81" s="331">
        <v>7.2474999999999998E-2</v>
      </c>
      <c r="AD81" s="331">
        <v>7.6647999999999994E-2</v>
      </c>
      <c r="AE81" s="331">
        <v>8.0818000000000001E-2</v>
      </c>
      <c r="AF81" s="331">
        <v>8.3472000000000005E-2</v>
      </c>
      <c r="AG81" s="331">
        <v>8.6743000000000001E-2</v>
      </c>
      <c r="AH81" s="331">
        <v>9.0132000000000004E-2</v>
      </c>
      <c r="AI81" s="326">
        <v>5.7805000000000002E-2</v>
      </c>
    </row>
    <row r="82" spans="1:35" ht="15" customHeight="1" x14ac:dyDescent="0.2">
      <c r="A82" s="329" t="s">
        <v>1294</v>
      </c>
      <c r="B82" s="330" t="s">
        <v>1215</v>
      </c>
      <c r="C82" s="333">
        <v>4.3986689999999999</v>
      </c>
      <c r="D82" s="356">
        <v>4.4003620000000003</v>
      </c>
      <c r="E82" s="333">
        <v>4.4316899999999997</v>
      </c>
      <c r="F82" s="333">
        <v>4.3676899999999996</v>
      </c>
      <c r="G82" s="333">
        <v>4.3113659999999996</v>
      </c>
      <c r="H82" s="333">
        <v>4.2143670000000002</v>
      </c>
      <c r="I82" s="333">
        <v>4.1118810000000003</v>
      </c>
      <c r="J82" s="333">
        <v>4.052308</v>
      </c>
      <c r="K82" s="333">
        <v>4.0041880000000001</v>
      </c>
      <c r="L82" s="333">
        <v>3.9576199999999999</v>
      </c>
      <c r="M82" s="333">
        <v>3.9201039999999998</v>
      </c>
      <c r="N82" s="333">
        <v>3.8957139999999999</v>
      </c>
      <c r="O82" s="333">
        <v>3.8677069999999998</v>
      </c>
      <c r="P82" s="333">
        <v>3.840627</v>
      </c>
      <c r="Q82" s="333">
        <v>3.8165659999999999</v>
      </c>
      <c r="R82" s="333">
        <v>3.7951619999999999</v>
      </c>
      <c r="S82" s="333">
        <v>3.7704059999999999</v>
      </c>
      <c r="T82" s="333">
        <v>3.764926</v>
      </c>
      <c r="U82" s="333">
        <v>3.7682890000000002</v>
      </c>
      <c r="V82" s="333">
        <v>3.7729620000000001</v>
      </c>
      <c r="W82" s="333">
        <v>3.7822460000000002</v>
      </c>
      <c r="X82" s="333">
        <v>3.793695</v>
      </c>
      <c r="Y82" s="333">
        <v>3.8135479999999999</v>
      </c>
      <c r="Z82" s="333">
        <v>3.8284400000000001</v>
      </c>
      <c r="AA82" s="333">
        <v>3.8498169999999998</v>
      </c>
      <c r="AB82" s="333">
        <v>3.8710300000000002</v>
      </c>
      <c r="AC82" s="333">
        <v>3.9023310000000002</v>
      </c>
      <c r="AD82" s="333">
        <v>3.9271340000000001</v>
      </c>
      <c r="AE82" s="333">
        <v>3.9592459999999998</v>
      </c>
      <c r="AF82" s="333">
        <v>3.989182</v>
      </c>
      <c r="AG82" s="333">
        <v>4.0211269999999999</v>
      </c>
      <c r="AH82" s="333">
        <v>4.0523680000000004</v>
      </c>
      <c r="AI82" s="332">
        <v>-2.6419999999999998E-3</v>
      </c>
    </row>
    <row r="84" spans="1:35" ht="15" customHeight="1" x14ac:dyDescent="0.2">
      <c r="B84" s="330" t="s">
        <v>1295</v>
      </c>
    </row>
    <row r="85" spans="1:35" ht="15" customHeight="1" x14ac:dyDescent="0.2">
      <c r="A85" s="329" t="s">
        <v>1296</v>
      </c>
      <c r="B85" s="330" t="s">
        <v>1215</v>
      </c>
      <c r="C85" s="333">
        <v>0.119398</v>
      </c>
      <c r="D85" s="356">
        <v>0.14685699999999999</v>
      </c>
      <c r="E85" s="333">
        <v>0.14388699999999999</v>
      </c>
      <c r="F85" s="333">
        <v>0.14147899999999999</v>
      </c>
      <c r="G85" s="333">
        <v>0.14252200000000001</v>
      </c>
      <c r="H85" s="333">
        <v>0.14349700000000001</v>
      </c>
      <c r="I85" s="333">
        <v>0.14494000000000001</v>
      </c>
      <c r="J85" s="333">
        <v>0.14613499999999999</v>
      </c>
      <c r="K85" s="333">
        <v>0.14774899999999999</v>
      </c>
      <c r="L85" s="333">
        <v>0.14921899999999999</v>
      </c>
      <c r="M85" s="333">
        <v>0.15104200000000001</v>
      </c>
      <c r="N85" s="333">
        <v>0.153083</v>
      </c>
      <c r="O85" s="333">
        <v>0.15490399999999999</v>
      </c>
      <c r="P85" s="333">
        <v>0.15682299999999999</v>
      </c>
      <c r="Q85" s="333">
        <v>0.15868099999999999</v>
      </c>
      <c r="R85" s="333">
        <v>0.16041900000000001</v>
      </c>
      <c r="S85" s="333">
        <v>0.16203699999999999</v>
      </c>
      <c r="T85" s="333">
        <v>0.163497</v>
      </c>
      <c r="U85" s="333">
        <v>0.16522300000000001</v>
      </c>
      <c r="V85" s="333">
        <v>0.16681199999999999</v>
      </c>
      <c r="W85" s="333">
        <v>0.16850799999999999</v>
      </c>
      <c r="X85" s="333">
        <v>0.170318</v>
      </c>
      <c r="Y85" s="333">
        <v>0.172205</v>
      </c>
      <c r="Z85" s="333">
        <v>0.173927</v>
      </c>
      <c r="AA85" s="333">
        <v>0.175785</v>
      </c>
      <c r="AB85" s="333">
        <v>0.17762</v>
      </c>
      <c r="AC85" s="333">
        <v>0.179676</v>
      </c>
      <c r="AD85" s="333">
        <v>0.181759</v>
      </c>
      <c r="AE85" s="333">
        <v>0.18389</v>
      </c>
      <c r="AF85" s="333">
        <v>0.18607299999999999</v>
      </c>
      <c r="AG85" s="333">
        <v>0.18829399999999999</v>
      </c>
      <c r="AH85" s="333">
        <v>0.190608</v>
      </c>
      <c r="AI85" s="332">
        <v>1.5203E-2</v>
      </c>
    </row>
    <row r="87" spans="1:35" ht="15" customHeight="1" x14ac:dyDescent="0.2">
      <c r="B87" s="330" t="s">
        <v>1297</v>
      </c>
    </row>
    <row r="88" spans="1:35" ht="15" customHeight="1" x14ac:dyDescent="0.2">
      <c r="A88" s="329" t="s">
        <v>1298</v>
      </c>
      <c r="B88" s="328" t="s">
        <v>1237</v>
      </c>
      <c r="C88" s="331">
        <v>0.104336</v>
      </c>
      <c r="D88" s="355">
        <v>0.10137699999999999</v>
      </c>
      <c r="E88" s="331">
        <v>7.8538999999999998E-2</v>
      </c>
      <c r="F88" s="331">
        <v>7.6707999999999998E-2</v>
      </c>
      <c r="G88" s="331">
        <v>7.6138999999999998E-2</v>
      </c>
      <c r="H88" s="331">
        <v>7.5647000000000006E-2</v>
      </c>
      <c r="I88" s="331">
        <v>7.5203000000000006E-2</v>
      </c>
      <c r="J88" s="331">
        <v>7.4878E-2</v>
      </c>
      <c r="K88" s="331">
        <v>7.4611999999999998E-2</v>
      </c>
      <c r="L88" s="331">
        <v>7.4485999999999997E-2</v>
      </c>
      <c r="M88" s="331">
        <v>7.4392E-2</v>
      </c>
      <c r="N88" s="331">
        <v>7.4270000000000003E-2</v>
      </c>
      <c r="O88" s="331">
        <v>7.4282000000000001E-2</v>
      </c>
      <c r="P88" s="331">
        <v>7.4334999999999998E-2</v>
      </c>
      <c r="Q88" s="331">
        <v>7.4392E-2</v>
      </c>
      <c r="R88" s="331">
        <v>7.4513999999999997E-2</v>
      </c>
      <c r="S88" s="331">
        <v>7.4640999999999999E-2</v>
      </c>
      <c r="T88" s="331">
        <v>7.4737999999999999E-2</v>
      </c>
      <c r="U88" s="331">
        <v>7.4824000000000002E-2</v>
      </c>
      <c r="V88" s="331">
        <v>7.4917999999999998E-2</v>
      </c>
      <c r="W88" s="331">
        <v>7.5008000000000005E-2</v>
      </c>
      <c r="X88" s="331">
        <v>7.5180999999999998E-2</v>
      </c>
      <c r="Y88" s="331">
        <v>7.5406000000000001E-2</v>
      </c>
      <c r="Z88" s="331">
        <v>7.5552999999999995E-2</v>
      </c>
      <c r="AA88" s="331">
        <v>7.5781000000000001E-2</v>
      </c>
      <c r="AB88" s="331">
        <v>7.6059000000000002E-2</v>
      </c>
      <c r="AC88" s="331">
        <v>7.6363E-2</v>
      </c>
      <c r="AD88" s="331">
        <v>7.6704999999999995E-2</v>
      </c>
      <c r="AE88" s="331">
        <v>7.7022999999999994E-2</v>
      </c>
      <c r="AF88" s="331">
        <v>7.7336000000000002E-2</v>
      </c>
      <c r="AG88" s="331">
        <v>7.7676999999999996E-2</v>
      </c>
      <c r="AH88" s="331">
        <v>7.8032000000000004E-2</v>
      </c>
      <c r="AI88" s="326">
        <v>-9.3270000000000002E-3</v>
      </c>
    </row>
    <row r="89" spans="1:35" ht="15" customHeight="1" x14ac:dyDescent="0.2">
      <c r="A89" s="329" t="s">
        <v>1299</v>
      </c>
      <c r="B89" s="328" t="s">
        <v>1219</v>
      </c>
      <c r="C89" s="331">
        <v>2.471797</v>
      </c>
      <c r="D89" s="355">
        <v>2.4790359999999998</v>
      </c>
      <c r="E89" s="331">
        <v>2.4501369999999998</v>
      </c>
      <c r="F89" s="331">
        <v>2.3984209999999999</v>
      </c>
      <c r="G89" s="331">
        <v>2.3192910000000002</v>
      </c>
      <c r="H89" s="331">
        <v>2.215802</v>
      </c>
      <c r="I89" s="331">
        <v>2.1066009999999999</v>
      </c>
      <c r="J89" s="331">
        <v>2.0457239999999999</v>
      </c>
      <c r="K89" s="331">
        <v>1.995331</v>
      </c>
      <c r="L89" s="331">
        <v>1.9488510000000001</v>
      </c>
      <c r="M89" s="331">
        <v>1.905186</v>
      </c>
      <c r="N89" s="331">
        <v>1.863767</v>
      </c>
      <c r="O89" s="331">
        <v>1.826622</v>
      </c>
      <c r="P89" s="331">
        <v>1.7888809999999999</v>
      </c>
      <c r="Q89" s="331">
        <v>1.752597</v>
      </c>
      <c r="R89" s="331">
        <v>1.717619</v>
      </c>
      <c r="S89" s="331">
        <v>1.6829160000000001</v>
      </c>
      <c r="T89" s="331">
        <v>1.672323</v>
      </c>
      <c r="U89" s="331">
        <v>1.663203</v>
      </c>
      <c r="V89" s="331">
        <v>1.655724</v>
      </c>
      <c r="W89" s="331">
        <v>1.650298</v>
      </c>
      <c r="X89" s="331">
        <v>1.6474310000000001</v>
      </c>
      <c r="Y89" s="331">
        <v>1.6457949999999999</v>
      </c>
      <c r="Z89" s="331">
        <v>1.645805</v>
      </c>
      <c r="AA89" s="331">
        <v>1.6474120000000001</v>
      </c>
      <c r="AB89" s="331">
        <v>1.6502829999999999</v>
      </c>
      <c r="AC89" s="331">
        <v>1.653713</v>
      </c>
      <c r="AD89" s="331">
        <v>1.6589929999999999</v>
      </c>
      <c r="AE89" s="331">
        <v>1.665896</v>
      </c>
      <c r="AF89" s="331">
        <v>1.672731</v>
      </c>
      <c r="AG89" s="331">
        <v>1.680898</v>
      </c>
      <c r="AH89" s="331">
        <v>1.6891430000000001</v>
      </c>
      <c r="AI89" s="326">
        <v>-1.2206E-2</v>
      </c>
    </row>
    <row r="90" spans="1:35" ht="15" customHeight="1" x14ac:dyDescent="0.2">
      <c r="A90" s="329" t="s">
        <v>1300</v>
      </c>
      <c r="B90" s="328" t="s">
        <v>1276</v>
      </c>
      <c r="C90" s="331">
        <v>2.7130000000000001E-3</v>
      </c>
      <c r="D90" s="355">
        <v>4.1609999999999998E-3</v>
      </c>
      <c r="E90" s="331">
        <v>6.3530000000000001E-3</v>
      </c>
      <c r="F90" s="331">
        <v>7.8820000000000001E-3</v>
      </c>
      <c r="G90" s="331">
        <v>7.7510000000000001E-3</v>
      </c>
      <c r="H90" s="331">
        <v>8.6029999999999995E-3</v>
      </c>
      <c r="I90" s="331">
        <v>8.2480000000000001E-3</v>
      </c>
      <c r="J90" s="331">
        <v>8.6960000000000006E-3</v>
      </c>
      <c r="K90" s="331">
        <v>8.9549999999999994E-3</v>
      </c>
      <c r="L90" s="331">
        <v>8.5850000000000006E-3</v>
      </c>
      <c r="M90" s="331">
        <v>8.6809999999999995E-3</v>
      </c>
      <c r="N90" s="331">
        <v>1.1644E-2</v>
      </c>
      <c r="O90" s="331">
        <v>1.0817E-2</v>
      </c>
      <c r="P90" s="331">
        <v>1.0972000000000001E-2</v>
      </c>
      <c r="Q90" s="331">
        <v>1.0838E-2</v>
      </c>
      <c r="R90" s="331">
        <v>1.0076999999999999E-2</v>
      </c>
      <c r="S90" s="331">
        <v>9.7920000000000004E-3</v>
      </c>
      <c r="T90" s="331">
        <v>9.6439999999999998E-3</v>
      </c>
      <c r="U90" s="331">
        <v>9.7590000000000003E-3</v>
      </c>
      <c r="V90" s="331">
        <v>9.6989999999999993E-3</v>
      </c>
      <c r="W90" s="331">
        <v>8.9940000000000003E-3</v>
      </c>
      <c r="X90" s="331">
        <v>8.1569999999999993E-3</v>
      </c>
      <c r="Y90" s="331">
        <v>8.0759999999999998E-3</v>
      </c>
      <c r="Z90" s="331">
        <v>7.6210000000000002E-3</v>
      </c>
      <c r="AA90" s="331">
        <v>7.3119999999999999E-3</v>
      </c>
      <c r="AB90" s="331">
        <v>7.0029999999999997E-3</v>
      </c>
      <c r="AC90" s="331">
        <v>6.8640000000000003E-3</v>
      </c>
      <c r="AD90" s="331">
        <v>6.3340000000000002E-3</v>
      </c>
      <c r="AE90" s="331">
        <v>4.8659999999999997E-3</v>
      </c>
      <c r="AF90" s="331">
        <v>4.2440000000000004E-3</v>
      </c>
      <c r="AG90" s="331">
        <v>3.4610000000000001E-3</v>
      </c>
      <c r="AH90" s="331">
        <v>3.4610000000000001E-3</v>
      </c>
      <c r="AI90" s="326">
        <v>7.8879999999999992E-3</v>
      </c>
    </row>
    <row r="91" spans="1:35" ht="15" customHeight="1" x14ac:dyDescent="0.2">
      <c r="A91" s="329" t="s">
        <v>1301</v>
      </c>
      <c r="B91" s="328" t="s">
        <v>1278</v>
      </c>
      <c r="C91" s="331">
        <v>1.065018</v>
      </c>
      <c r="D91" s="355">
        <v>1.0858699999999999</v>
      </c>
      <c r="E91" s="331">
        <v>1.0804009999999999</v>
      </c>
      <c r="F91" s="331">
        <v>1.0721179999999999</v>
      </c>
      <c r="G91" s="331">
        <v>1.073461</v>
      </c>
      <c r="H91" s="331">
        <v>1.079599</v>
      </c>
      <c r="I91" s="331">
        <v>1.088865</v>
      </c>
      <c r="J91" s="331">
        <v>1.0978749999999999</v>
      </c>
      <c r="K91" s="331">
        <v>1.107532</v>
      </c>
      <c r="L91" s="331">
        <v>1.118061</v>
      </c>
      <c r="M91" s="331">
        <v>1.128371</v>
      </c>
      <c r="N91" s="331">
        <v>1.139248</v>
      </c>
      <c r="O91" s="331">
        <v>1.1498679999999999</v>
      </c>
      <c r="P91" s="331">
        <v>1.1609860000000001</v>
      </c>
      <c r="Q91" s="331">
        <v>1.1717679999999999</v>
      </c>
      <c r="R91" s="331">
        <v>1.1823570000000001</v>
      </c>
      <c r="S91" s="331">
        <v>1.192501</v>
      </c>
      <c r="T91" s="331">
        <v>1.2025650000000001</v>
      </c>
      <c r="U91" s="331">
        <v>1.212931</v>
      </c>
      <c r="V91" s="331">
        <v>1.223042</v>
      </c>
      <c r="W91" s="331">
        <v>1.23349</v>
      </c>
      <c r="X91" s="331">
        <v>1.245017</v>
      </c>
      <c r="Y91" s="331">
        <v>1.2567790000000001</v>
      </c>
      <c r="Z91" s="331">
        <v>1.268451</v>
      </c>
      <c r="AA91" s="331">
        <v>1.280745</v>
      </c>
      <c r="AB91" s="331">
        <v>1.293496</v>
      </c>
      <c r="AC91" s="331">
        <v>1.30715</v>
      </c>
      <c r="AD91" s="331">
        <v>1.3213200000000001</v>
      </c>
      <c r="AE91" s="331">
        <v>1.335869</v>
      </c>
      <c r="AF91" s="331">
        <v>1.350366</v>
      </c>
      <c r="AG91" s="331">
        <v>1.36507</v>
      </c>
      <c r="AH91" s="331">
        <v>1.3800330000000001</v>
      </c>
      <c r="AI91" s="326">
        <v>8.3940000000000004E-3</v>
      </c>
    </row>
    <row r="92" spans="1:35" ht="15" customHeight="1" x14ac:dyDescent="0.2">
      <c r="A92" s="329" t="s">
        <v>1302</v>
      </c>
      <c r="B92" s="328" t="s">
        <v>1303</v>
      </c>
      <c r="C92" s="331">
        <v>9.2999999999999997E-5</v>
      </c>
      <c r="D92" s="355">
        <v>9.3999999999999994E-5</v>
      </c>
      <c r="E92" s="331">
        <v>1.3200000000000001E-4</v>
      </c>
      <c r="F92" s="331">
        <v>1.08E-4</v>
      </c>
      <c r="G92" s="331">
        <v>1.08E-4</v>
      </c>
      <c r="H92" s="331">
        <v>1.01E-4</v>
      </c>
      <c r="I92" s="331">
        <v>1.01E-4</v>
      </c>
      <c r="J92" s="331">
        <v>9.2E-5</v>
      </c>
      <c r="K92" s="331">
        <v>9.1000000000000003E-5</v>
      </c>
      <c r="L92" s="331">
        <v>8.1000000000000004E-5</v>
      </c>
      <c r="M92" s="331">
        <v>7.7000000000000001E-5</v>
      </c>
      <c r="N92" s="331">
        <v>2.6999999999999999E-5</v>
      </c>
      <c r="O92" s="331">
        <v>2.1999999999999999E-5</v>
      </c>
      <c r="P92" s="331">
        <v>2.0000000000000002E-5</v>
      </c>
      <c r="Q92" s="331">
        <v>9.0000000000000002E-6</v>
      </c>
      <c r="R92" s="331">
        <v>6.0000000000000002E-6</v>
      </c>
      <c r="S92" s="331">
        <v>1.9999999999999999E-6</v>
      </c>
      <c r="T92" s="331">
        <v>0</v>
      </c>
      <c r="U92" s="331">
        <v>0</v>
      </c>
      <c r="V92" s="331">
        <v>0</v>
      </c>
      <c r="W92" s="331">
        <v>0</v>
      </c>
      <c r="X92" s="331">
        <v>0</v>
      </c>
      <c r="Y92" s="331">
        <v>0</v>
      </c>
      <c r="Z92" s="331">
        <v>0</v>
      </c>
      <c r="AA92" s="331">
        <v>0</v>
      </c>
      <c r="AB92" s="331">
        <v>0</v>
      </c>
      <c r="AC92" s="331">
        <v>0</v>
      </c>
      <c r="AD92" s="331">
        <v>0</v>
      </c>
      <c r="AE92" s="331">
        <v>0</v>
      </c>
      <c r="AF92" s="331">
        <v>0</v>
      </c>
      <c r="AG92" s="331">
        <v>0</v>
      </c>
      <c r="AH92" s="331">
        <v>0</v>
      </c>
      <c r="AI92" s="326" t="s">
        <v>1222</v>
      </c>
    </row>
    <row r="93" spans="1:35" ht="15" customHeight="1" x14ac:dyDescent="0.2">
      <c r="A93" s="329" t="s">
        <v>1304</v>
      </c>
      <c r="B93" s="328" t="s">
        <v>1201</v>
      </c>
      <c r="C93" s="331">
        <v>0.933365</v>
      </c>
      <c r="D93" s="355">
        <v>0.94749899999999998</v>
      </c>
      <c r="E93" s="331">
        <v>0.98669300000000004</v>
      </c>
      <c r="F93" s="331">
        <v>1.019358</v>
      </c>
      <c r="G93" s="331">
        <v>0.99751900000000004</v>
      </c>
      <c r="H93" s="331">
        <v>0.99318300000000004</v>
      </c>
      <c r="I93" s="331">
        <v>0.989452</v>
      </c>
      <c r="J93" s="331">
        <v>0.99277000000000004</v>
      </c>
      <c r="K93" s="331">
        <v>0.98955700000000002</v>
      </c>
      <c r="L93" s="331">
        <v>0.99318200000000001</v>
      </c>
      <c r="M93" s="331">
        <v>0.98825300000000005</v>
      </c>
      <c r="N93" s="331">
        <v>0.98026999999999997</v>
      </c>
      <c r="O93" s="331">
        <v>0.97717600000000004</v>
      </c>
      <c r="P93" s="331">
        <v>0.97343100000000005</v>
      </c>
      <c r="Q93" s="331">
        <v>0.97009299999999998</v>
      </c>
      <c r="R93" s="331">
        <v>0.96918700000000002</v>
      </c>
      <c r="S93" s="331">
        <v>0.96934399999999998</v>
      </c>
      <c r="T93" s="331">
        <v>0.97392999999999996</v>
      </c>
      <c r="U93" s="331">
        <v>0.97361299999999995</v>
      </c>
      <c r="V93" s="331">
        <v>0.97563500000000003</v>
      </c>
      <c r="W93" s="331">
        <v>0.976634</v>
      </c>
      <c r="X93" s="331">
        <v>0.97958999999999996</v>
      </c>
      <c r="Y93" s="331">
        <v>0.98175599999999996</v>
      </c>
      <c r="Z93" s="331">
        <v>0.98726100000000006</v>
      </c>
      <c r="AA93" s="331">
        <v>0.99216700000000002</v>
      </c>
      <c r="AB93" s="331">
        <v>0.99948999999999999</v>
      </c>
      <c r="AC93" s="331">
        <v>1.0052589999999999</v>
      </c>
      <c r="AD93" s="331">
        <v>1.0126440000000001</v>
      </c>
      <c r="AE93" s="331">
        <v>1.0203009999999999</v>
      </c>
      <c r="AF93" s="331">
        <v>1.026518</v>
      </c>
      <c r="AG93" s="331">
        <v>1.0329379999999999</v>
      </c>
      <c r="AH93" s="331">
        <v>1.0378130000000001</v>
      </c>
      <c r="AI93" s="326">
        <v>3.4280000000000001E-3</v>
      </c>
    </row>
    <row r="94" spans="1:35" ht="15" customHeight="1" x14ac:dyDescent="0.2">
      <c r="A94" s="329" t="s">
        <v>1305</v>
      </c>
      <c r="B94" s="328" t="s">
        <v>45</v>
      </c>
      <c r="C94" s="331">
        <v>0.22050700000000001</v>
      </c>
      <c r="D94" s="355">
        <v>0.20774899999999999</v>
      </c>
      <c r="E94" s="331">
        <v>0.216447</v>
      </c>
      <c r="F94" s="331">
        <v>0.17758399999999999</v>
      </c>
      <c r="G94" s="331">
        <v>0.225217</v>
      </c>
      <c r="H94" s="331">
        <v>0.22961500000000001</v>
      </c>
      <c r="I94" s="331">
        <v>0.232154</v>
      </c>
      <c r="J94" s="331">
        <v>0.220804</v>
      </c>
      <c r="K94" s="331">
        <v>0.21630099999999999</v>
      </c>
      <c r="L94" s="331">
        <v>0.19912099999999999</v>
      </c>
      <c r="M94" s="331">
        <v>0.19780700000000001</v>
      </c>
      <c r="N94" s="331">
        <v>0.21562600000000001</v>
      </c>
      <c r="O94" s="331">
        <v>0.21384400000000001</v>
      </c>
      <c r="P94" s="331">
        <v>0.212787</v>
      </c>
      <c r="Q94" s="331">
        <v>0.210703</v>
      </c>
      <c r="R94" s="331">
        <v>0.20952000000000001</v>
      </c>
      <c r="S94" s="331">
        <v>0.20669799999999999</v>
      </c>
      <c r="T94" s="331">
        <v>0.19000900000000001</v>
      </c>
      <c r="U94" s="331">
        <v>0.188251</v>
      </c>
      <c r="V94" s="331">
        <v>0.183116</v>
      </c>
      <c r="W94" s="331">
        <v>0.18042900000000001</v>
      </c>
      <c r="X94" s="331">
        <v>0.17591499999999999</v>
      </c>
      <c r="Y94" s="331">
        <v>0.179623</v>
      </c>
      <c r="Z94" s="331">
        <v>0.17064599999999999</v>
      </c>
      <c r="AA94" s="331">
        <v>0.168965</v>
      </c>
      <c r="AB94" s="331">
        <v>0.16226599999999999</v>
      </c>
      <c r="AC94" s="331">
        <v>0.16741400000000001</v>
      </c>
      <c r="AD94" s="331">
        <v>0.158416</v>
      </c>
      <c r="AE94" s="331">
        <v>0.156669</v>
      </c>
      <c r="AF94" s="331">
        <v>0.15522900000000001</v>
      </c>
      <c r="AG94" s="331">
        <v>0.153195</v>
      </c>
      <c r="AH94" s="331">
        <v>0.151004</v>
      </c>
      <c r="AI94" s="326">
        <v>-1.2139E-2</v>
      </c>
    </row>
    <row r="95" spans="1:35" ht="15" customHeight="1" x14ac:dyDescent="0.2">
      <c r="A95" s="329" t="s">
        <v>1306</v>
      </c>
      <c r="B95" s="328" t="s">
        <v>47</v>
      </c>
      <c r="C95" s="331">
        <v>0</v>
      </c>
      <c r="D95" s="355">
        <v>0</v>
      </c>
      <c r="E95" s="331">
        <v>0</v>
      </c>
      <c r="F95" s="331">
        <v>0</v>
      </c>
      <c r="G95" s="331">
        <v>0</v>
      </c>
      <c r="H95" s="331">
        <v>0</v>
      </c>
      <c r="I95" s="331">
        <v>0</v>
      </c>
      <c r="J95" s="331">
        <v>0</v>
      </c>
      <c r="K95" s="331">
        <v>0</v>
      </c>
      <c r="L95" s="331">
        <v>0</v>
      </c>
      <c r="M95" s="331">
        <v>0</v>
      </c>
      <c r="N95" s="331">
        <v>0</v>
      </c>
      <c r="O95" s="331">
        <v>0</v>
      </c>
      <c r="P95" s="331">
        <v>0</v>
      </c>
      <c r="Q95" s="331">
        <v>0</v>
      </c>
      <c r="R95" s="331">
        <v>0</v>
      </c>
      <c r="S95" s="331">
        <v>0</v>
      </c>
      <c r="T95" s="331">
        <v>0</v>
      </c>
      <c r="U95" s="331">
        <v>0</v>
      </c>
      <c r="V95" s="331">
        <v>0</v>
      </c>
      <c r="W95" s="331">
        <v>0</v>
      </c>
      <c r="X95" s="331">
        <v>0</v>
      </c>
      <c r="Y95" s="331">
        <v>0</v>
      </c>
      <c r="Z95" s="331">
        <v>0</v>
      </c>
      <c r="AA95" s="331">
        <v>0</v>
      </c>
      <c r="AB95" s="331">
        <v>0</v>
      </c>
      <c r="AC95" s="331">
        <v>0</v>
      </c>
      <c r="AD95" s="331">
        <v>0</v>
      </c>
      <c r="AE95" s="331">
        <v>0</v>
      </c>
      <c r="AF95" s="331">
        <v>0</v>
      </c>
      <c r="AG95" s="331">
        <v>0</v>
      </c>
      <c r="AH95" s="331">
        <v>0</v>
      </c>
      <c r="AI95" s="326" t="s">
        <v>1222</v>
      </c>
    </row>
    <row r="96" spans="1:35" ht="15" customHeight="1" x14ac:dyDescent="0.2">
      <c r="A96" s="329" t="s">
        <v>1307</v>
      </c>
      <c r="B96" s="328" t="s">
        <v>1308</v>
      </c>
      <c r="C96" s="331">
        <v>0.55160500000000001</v>
      </c>
      <c r="D96" s="355">
        <v>0.53379799999999999</v>
      </c>
      <c r="E96" s="331">
        <v>0.439363</v>
      </c>
      <c r="F96" s="331">
        <v>0.44225799999999998</v>
      </c>
      <c r="G96" s="331">
        <v>0.44561499999999998</v>
      </c>
      <c r="H96" s="331">
        <v>0.43727500000000002</v>
      </c>
      <c r="I96" s="331">
        <v>0.43073400000000001</v>
      </c>
      <c r="J96" s="331">
        <v>0.44069599999999998</v>
      </c>
      <c r="K96" s="331">
        <v>0.426093</v>
      </c>
      <c r="L96" s="331">
        <v>0.43847399999999997</v>
      </c>
      <c r="M96" s="331">
        <v>0.44003399999999998</v>
      </c>
      <c r="N96" s="331">
        <v>0.43043599999999999</v>
      </c>
      <c r="O96" s="331">
        <v>0.42740400000000001</v>
      </c>
      <c r="P96" s="331">
        <v>0.43584899999999999</v>
      </c>
      <c r="Q96" s="331">
        <v>0.393428</v>
      </c>
      <c r="R96" s="331">
        <v>0.433753</v>
      </c>
      <c r="S96" s="331">
        <v>0.437838</v>
      </c>
      <c r="T96" s="331">
        <v>0.41460200000000003</v>
      </c>
      <c r="U96" s="331">
        <v>0.42024</v>
      </c>
      <c r="V96" s="331">
        <v>0.42213699999999998</v>
      </c>
      <c r="W96" s="331">
        <v>0.42706499999999997</v>
      </c>
      <c r="X96" s="331">
        <v>0.41967100000000002</v>
      </c>
      <c r="Y96" s="331">
        <v>0.42604500000000001</v>
      </c>
      <c r="Z96" s="331">
        <v>0.42819600000000002</v>
      </c>
      <c r="AA96" s="331">
        <v>0.43555100000000002</v>
      </c>
      <c r="AB96" s="331">
        <v>0.43969799999999998</v>
      </c>
      <c r="AC96" s="331">
        <v>0.46428199999999997</v>
      </c>
      <c r="AD96" s="331">
        <v>0.45591300000000001</v>
      </c>
      <c r="AE96" s="331">
        <v>0.48010700000000001</v>
      </c>
      <c r="AF96" s="331">
        <v>0.50038700000000003</v>
      </c>
      <c r="AG96" s="331">
        <v>0.506382</v>
      </c>
      <c r="AH96" s="331">
        <v>0.49988900000000003</v>
      </c>
      <c r="AI96" s="326">
        <v>-3.1710000000000002E-3</v>
      </c>
    </row>
    <row r="97" spans="1:35" ht="15" customHeight="1" x14ac:dyDescent="0.2">
      <c r="A97" s="329" t="s">
        <v>1309</v>
      </c>
      <c r="B97" s="328" t="s">
        <v>1203</v>
      </c>
      <c r="C97" s="331">
        <v>5.3467209999999996</v>
      </c>
      <c r="D97" s="355">
        <v>5.3554219999999999</v>
      </c>
      <c r="E97" s="331">
        <v>5.2517120000000004</v>
      </c>
      <c r="F97" s="331">
        <v>5.1865540000000001</v>
      </c>
      <c r="G97" s="331">
        <v>5.1373490000000004</v>
      </c>
      <c r="H97" s="331">
        <v>5.0312229999999998</v>
      </c>
      <c r="I97" s="331">
        <v>4.9231100000000003</v>
      </c>
      <c r="J97" s="331">
        <v>4.8728379999999998</v>
      </c>
      <c r="K97" s="331">
        <v>4.8095160000000003</v>
      </c>
      <c r="L97" s="331">
        <v>4.7722550000000004</v>
      </c>
      <c r="M97" s="331">
        <v>4.734121</v>
      </c>
      <c r="N97" s="331">
        <v>4.7036420000000003</v>
      </c>
      <c r="O97" s="331">
        <v>4.6692179999999999</v>
      </c>
      <c r="P97" s="331">
        <v>4.6462899999999996</v>
      </c>
      <c r="Q97" s="331">
        <v>4.5729899999999999</v>
      </c>
      <c r="R97" s="331">
        <v>4.5869549999999997</v>
      </c>
      <c r="S97" s="331">
        <v>4.5639409999999998</v>
      </c>
      <c r="T97" s="331">
        <v>4.5281669999999998</v>
      </c>
      <c r="U97" s="331">
        <v>4.533061</v>
      </c>
      <c r="V97" s="331">
        <v>4.5345719999999998</v>
      </c>
      <c r="W97" s="331">
        <v>4.5429250000000003</v>
      </c>
      <c r="X97" s="331">
        <v>4.5428059999999997</v>
      </c>
      <c r="Y97" s="331">
        <v>4.565404</v>
      </c>
      <c r="Z97" s="331">
        <v>4.5759119999999998</v>
      </c>
      <c r="AA97" s="331">
        <v>4.6006200000000002</v>
      </c>
      <c r="AB97" s="331">
        <v>4.6212929999999997</v>
      </c>
      <c r="AC97" s="331">
        <v>4.6741809999999999</v>
      </c>
      <c r="AD97" s="331">
        <v>4.6839909999999998</v>
      </c>
      <c r="AE97" s="331">
        <v>4.7358640000000003</v>
      </c>
      <c r="AF97" s="331">
        <v>4.7825670000000002</v>
      </c>
      <c r="AG97" s="331">
        <v>4.81616</v>
      </c>
      <c r="AH97" s="331">
        <v>4.835915</v>
      </c>
      <c r="AI97" s="326">
        <v>-3.2339999999999999E-3</v>
      </c>
    </row>
    <row r="98" spans="1:35" ht="15" customHeight="1" x14ac:dyDescent="0.2">
      <c r="A98" s="329" t="s">
        <v>1310</v>
      </c>
      <c r="B98" s="328" t="s">
        <v>1205</v>
      </c>
      <c r="C98" s="331">
        <v>2.1153080000000002</v>
      </c>
      <c r="D98" s="355">
        <v>2.1079659999999998</v>
      </c>
      <c r="E98" s="331">
        <v>2.2298680000000002</v>
      </c>
      <c r="F98" s="331">
        <v>2.2343410000000001</v>
      </c>
      <c r="G98" s="331">
        <v>2.2388539999999999</v>
      </c>
      <c r="H98" s="331">
        <v>2.2474949999999998</v>
      </c>
      <c r="I98" s="331">
        <v>2.2492380000000001</v>
      </c>
      <c r="J98" s="331">
        <v>2.251474</v>
      </c>
      <c r="K98" s="331">
        <v>2.2570350000000001</v>
      </c>
      <c r="L98" s="331">
        <v>2.2473200000000002</v>
      </c>
      <c r="M98" s="331">
        <v>2.2544650000000002</v>
      </c>
      <c r="N98" s="331">
        <v>2.1480869999999999</v>
      </c>
      <c r="O98" s="331">
        <v>2.1521710000000001</v>
      </c>
      <c r="P98" s="331">
        <v>2.1693509999999998</v>
      </c>
      <c r="Q98" s="331">
        <v>2.1773760000000002</v>
      </c>
      <c r="R98" s="331">
        <v>2.181889</v>
      </c>
      <c r="S98" s="331">
        <v>2.2013600000000002</v>
      </c>
      <c r="T98" s="331">
        <v>2.2233269999999998</v>
      </c>
      <c r="U98" s="331">
        <v>2.2259829999999998</v>
      </c>
      <c r="V98" s="331">
        <v>2.2417060000000002</v>
      </c>
      <c r="W98" s="331">
        <v>2.2578589999999998</v>
      </c>
      <c r="X98" s="331">
        <v>2.271439</v>
      </c>
      <c r="Y98" s="331">
        <v>2.2881800000000001</v>
      </c>
      <c r="Z98" s="331">
        <v>2.3149109999999999</v>
      </c>
      <c r="AA98" s="331">
        <v>2.336303</v>
      </c>
      <c r="AB98" s="331">
        <v>2.3598249999999998</v>
      </c>
      <c r="AC98" s="331">
        <v>2.3947569999999998</v>
      </c>
      <c r="AD98" s="331">
        <v>2.4126020000000001</v>
      </c>
      <c r="AE98" s="331">
        <v>2.4524629999999998</v>
      </c>
      <c r="AF98" s="331">
        <v>2.4886159999999999</v>
      </c>
      <c r="AG98" s="331">
        <v>2.5194839999999998</v>
      </c>
      <c r="AH98" s="331">
        <v>2.54277</v>
      </c>
      <c r="AI98" s="326">
        <v>5.9550000000000002E-3</v>
      </c>
    </row>
    <row r="99" spans="1:35" ht="15" customHeight="1" x14ac:dyDescent="0.2">
      <c r="A99" s="329" t="s">
        <v>1311</v>
      </c>
      <c r="B99" s="328" t="s">
        <v>1247</v>
      </c>
      <c r="C99" s="331">
        <v>0</v>
      </c>
      <c r="D99" s="355">
        <v>0</v>
      </c>
      <c r="E99" s="331">
        <v>0</v>
      </c>
      <c r="F99" s="331">
        <v>0</v>
      </c>
      <c r="G99" s="331">
        <v>0</v>
      </c>
      <c r="H99" s="331">
        <v>0</v>
      </c>
      <c r="I99" s="331">
        <v>0</v>
      </c>
      <c r="J99" s="331">
        <v>0</v>
      </c>
      <c r="K99" s="331">
        <v>0</v>
      </c>
      <c r="L99" s="331">
        <v>0</v>
      </c>
      <c r="M99" s="331">
        <v>0</v>
      </c>
      <c r="N99" s="331">
        <v>0</v>
      </c>
      <c r="O99" s="331">
        <v>0</v>
      </c>
      <c r="P99" s="331">
        <v>0</v>
      </c>
      <c r="Q99" s="331">
        <v>0</v>
      </c>
      <c r="R99" s="331">
        <v>0</v>
      </c>
      <c r="S99" s="331">
        <v>0</v>
      </c>
      <c r="T99" s="331">
        <v>0</v>
      </c>
      <c r="U99" s="331">
        <v>0</v>
      </c>
      <c r="V99" s="331">
        <v>0</v>
      </c>
      <c r="W99" s="331">
        <v>0</v>
      </c>
      <c r="X99" s="331">
        <v>0</v>
      </c>
      <c r="Y99" s="331">
        <v>0</v>
      </c>
      <c r="Z99" s="331">
        <v>0</v>
      </c>
      <c r="AA99" s="331">
        <v>0</v>
      </c>
      <c r="AB99" s="331">
        <v>0</v>
      </c>
      <c r="AC99" s="331">
        <v>0</v>
      </c>
      <c r="AD99" s="331">
        <v>0</v>
      </c>
      <c r="AE99" s="331">
        <v>0</v>
      </c>
      <c r="AF99" s="331">
        <v>0</v>
      </c>
      <c r="AG99" s="331">
        <v>0</v>
      </c>
      <c r="AH99" s="331">
        <v>0</v>
      </c>
      <c r="AI99" s="326" t="s">
        <v>1222</v>
      </c>
    </row>
    <row r="100" spans="1:35" ht="15" customHeight="1" x14ac:dyDescent="0.2">
      <c r="A100" s="329" t="s">
        <v>1312</v>
      </c>
      <c r="B100" s="328" t="s">
        <v>1249</v>
      </c>
      <c r="C100" s="331">
        <v>0.29870200000000002</v>
      </c>
      <c r="D100" s="355">
        <v>0.28575099999999998</v>
      </c>
      <c r="E100" s="331">
        <v>0.29113499999999998</v>
      </c>
      <c r="F100" s="331">
        <v>0.28687499999999999</v>
      </c>
      <c r="G100" s="331">
        <v>0.29264000000000001</v>
      </c>
      <c r="H100" s="331">
        <v>0.294622</v>
      </c>
      <c r="I100" s="331">
        <v>0.29584100000000002</v>
      </c>
      <c r="J100" s="331">
        <v>0.29971999999999999</v>
      </c>
      <c r="K100" s="331">
        <v>0.30315799999999998</v>
      </c>
      <c r="L100" s="331">
        <v>0.29817700000000003</v>
      </c>
      <c r="M100" s="331">
        <v>0.29558899999999999</v>
      </c>
      <c r="N100" s="331">
        <v>0.29330699999999998</v>
      </c>
      <c r="O100" s="331">
        <v>0.29701699999999998</v>
      </c>
      <c r="P100" s="331">
        <v>0.30740600000000001</v>
      </c>
      <c r="Q100" s="331">
        <v>0.31137300000000001</v>
      </c>
      <c r="R100" s="331">
        <v>0.31187599999999999</v>
      </c>
      <c r="S100" s="331">
        <v>0.30714900000000001</v>
      </c>
      <c r="T100" s="331">
        <v>0.30302299999999999</v>
      </c>
      <c r="U100" s="331">
        <v>0.29835</v>
      </c>
      <c r="V100" s="331">
        <v>0.30352400000000002</v>
      </c>
      <c r="W100" s="331">
        <v>0.306473</v>
      </c>
      <c r="X100" s="331">
        <v>0.33588800000000002</v>
      </c>
      <c r="Y100" s="331">
        <v>0.337426</v>
      </c>
      <c r="Z100" s="331">
        <v>0.33607599999999999</v>
      </c>
      <c r="AA100" s="331">
        <v>0.334453</v>
      </c>
      <c r="AB100" s="331">
        <v>0.328739</v>
      </c>
      <c r="AC100" s="331">
        <v>0.32385900000000001</v>
      </c>
      <c r="AD100" s="331">
        <v>0.327513</v>
      </c>
      <c r="AE100" s="331">
        <v>0.32184000000000001</v>
      </c>
      <c r="AF100" s="331">
        <v>0.31018600000000002</v>
      </c>
      <c r="AG100" s="331">
        <v>0.30153200000000002</v>
      </c>
      <c r="AH100" s="331">
        <v>0.29543900000000001</v>
      </c>
      <c r="AI100" s="326">
        <v>-3.5399999999999999E-4</v>
      </c>
    </row>
    <row r="101" spans="1:35" ht="15" customHeight="1" x14ac:dyDescent="0.2">
      <c r="A101" s="329" t="s">
        <v>1313</v>
      </c>
      <c r="B101" s="328" t="s">
        <v>1251</v>
      </c>
      <c r="C101" s="331">
        <v>0</v>
      </c>
      <c r="D101" s="355">
        <v>0</v>
      </c>
      <c r="E101" s="331">
        <v>0</v>
      </c>
      <c r="F101" s="331">
        <v>0</v>
      </c>
      <c r="G101" s="331">
        <v>0</v>
      </c>
      <c r="H101" s="331">
        <v>0</v>
      </c>
      <c r="I101" s="331">
        <v>0</v>
      </c>
      <c r="J101" s="331">
        <v>0</v>
      </c>
      <c r="K101" s="331">
        <v>0</v>
      </c>
      <c r="L101" s="331">
        <v>0</v>
      </c>
      <c r="M101" s="331">
        <v>0</v>
      </c>
      <c r="N101" s="331">
        <v>0</v>
      </c>
      <c r="O101" s="331">
        <v>0</v>
      </c>
      <c r="P101" s="331">
        <v>0</v>
      </c>
      <c r="Q101" s="331">
        <v>0</v>
      </c>
      <c r="R101" s="331">
        <v>0</v>
      </c>
      <c r="S101" s="331">
        <v>0</v>
      </c>
      <c r="T101" s="331">
        <v>0</v>
      </c>
      <c r="U101" s="331">
        <v>0</v>
      </c>
      <c r="V101" s="331">
        <v>0</v>
      </c>
      <c r="W101" s="331">
        <v>0</v>
      </c>
      <c r="X101" s="331">
        <v>0</v>
      </c>
      <c r="Y101" s="331">
        <v>0</v>
      </c>
      <c r="Z101" s="331">
        <v>0</v>
      </c>
      <c r="AA101" s="331">
        <v>0</v>
      </c>
      <c r="AB101" s="331">
        <v>0</v>
      </c>
      <c r="AC101" s="331">
        <v>0</v>
      </c>
      <c r="AD101" s="331">
        <v>0</v>
      </c>
      <c r="AE101" s="331">
        <v>0</v>
      </c>
      <c r="AF101" s="331">
        <v>0</v>
      </c>
      <c r="AG101" s="331">
        <v>0</v>
      </c>
      <c r="AH101" s="331">
        <v>0</v>
      </c>
      <c r="AI101" s="326" t="s">
        <v>1222</v>
      </c>
    </row>
    <row r="102" spans="1:35" ht="15" customHeight="1" x14ac:dyDescent="0.2">
      <c r="A102" s="329" t="s">
        <v>1314</v>
      </c>
      <c r="B102" s="328" t="s">
        <v>1286</v>
      </c>
      <c r="C102" s="331">
        <v>4.4200999999999997E-2</v>
      </c>
      <c r="D102" s="355">
        <v>4.1947999999999999E-2</v>
      </c>
      <c r="E102" s="331">
        <v>4.2523999999999999E-2</v>
      </c>
      <c r="F102" s="331">
        <v>4.1401E-2</v>
      </c>
      <c r="G102" s="331">
        <v>4.0808999999999998E-2</v>
      </c>
      <c r="H102" s="331">
        <v>4.0957E-2</v>
      </c>
      <c r="I102" s="331">
        <v>4.1325000000000001E-2</v>
      </c>
      <c r="J102" s="331">
        <v>4.2004E-2</v>
      </c>
      <c r="K102" s="331">
        <v>4.1831E-2</v>
      </c>
      <c r="L102" s="331">
        <v>4.165E-2</v>
      </c>
      <c r="M102" s="331">
        <v>4.1692E-2</v>
      </c>
      <c r="N102" s="331">
        <v>4.0488000000000003E-2</v>
      </c>
      <c r="O102" s="331">
        <v>4.0613999999999997E-2</v>
      </c>
      <c r="P102" s="331">
        <v>4.0683999999999998E-2</v>
      </c>
      <c r="Q102" s="331">
        <v>4.0663999999999999E-2</v>
      </c>
      <c r="R102" s="331">
        <v>4.0799000000000002E-2</v>
      </c>
      <c r="S102" s="331">
        <v>4.1098999999999997E-2</v>
      </c>
      <c r="T102" s="331">
        <v>4.1730000000000003E-2</v>
      </c>
      <c r="U102" s="331">
        <v>4.2153000000000003E-2</v>
      </c>
      <c r="V102" s="331">
        <v>4.2575000000000002E-2</v>
      </c>
      <c r="W102" s="331">
        <v>4.3076000000000003E-2</v>
      </c>
      <c r="X102" s="331">
        <v>4.3477000000000002E-2</v>
      </c>
      <c r="Y102" s="331">
        <v>4.3816000000000001E-2</v>
      </c>
      <c r="Z102" s="331">
        <v>4.4327999999999999E-2</v>
      </c>
      <c r="AA102" s="331">
        <v>4.4757999999999999E-2</v>
      </c>
      <c r="AB102" s="331">
        <v>4.5303999999999997E-2</v>
      </c>
      <c r="AC102" s="331">
        <v>4.5620000000000001E-2</v>
      </c>
      <c r="AD102" s="331">
        <v>4.6193999999999999E-2</v>
      </c>
      <c r="AE102" s="331">
        <v>4.6677000000000003E-2</v>
      </c>
      <c r="AF102" s="331">
        <v>4.7162999999999997E-2</v>
      </c>
      <c r="AG102" s="331">
        <v>4.7857999999999998E-2</v>
      </c>
      <c r="AH102" s="331">
        <v>4.8430000000000001E-2</v>
      </c>
      <c r="AI102" s="326">
        <v>2.9520000000000002E-3</v>
      </c>
    </row>
    <row r="103" spans="1:35" ht="15" customHeight="1" x14ac:dyDescent="0.2">
      <c r="A103" s="329" t="s">
        <v>1315</v>
      </c>
      <c r="B103" s="328" t="s">
        <v>1253</v>
      </c>
      <c r="C103" s="331">
        <v>2.4582099999999998</v>
      </c>
      <c r="D103" s="355">
        <v>2.4356650000000002</v>
      </c>
      <c r="E103" s="331">
        <v>2.5635279999999998</v>
      </c>
      <c r="F103" s="331">
        <v>2.5626159999999998</v>
      </c>
      <c r="G103" s="331">
        <v>2.5723039999999999</v>
      </c>
      <c r="H103" s="331">
        <v>2.5830739999999999</v>
      </c>
      <c r="I103" s="331">
        <v>2.5864039999999999</v>
      </c>
      <c r="J103" s="331">
        <v>2.5931980000000001</v>
      </c>
      <c r="K103" s="331">
        <v>2.6020240000000001</v>
      </c>
      <c r="L103" s="331">
        <v>2.5871469999999999</v>
      </c>
      <c r="M103" s="331">
        <v>2.591745</v>
      </c>
      <c r="N103" s="331">
        <v>2.4818820000000001</v>
      </c>
      <c r="O103" s="331">
        <v>2.4898020000000001</v>
      </c>
      <c r="P103" s="331">
        <v>2.5174409999999998</v>
      </c>
      <c r="Q103" s="331">
        <v>2.5294129999999999</v>
      </c>
      <c r="R103" s="331">
        <v>2.534564</v>
      </c>
      <c r="S103" s="331">
        <v>2.5496089999999998</v>
      </c>
      <c r="T103" s="331">
        <v>2.5680800000000001</v>
      </c>
      <c r="U103" s="331">
        <v>2.5664850000000001</v>
      </c>
      <c r="V103" s="331">
        <v>2.5878040000000002</v>
      </c>
      <c r="W103" s="331">
        <v>2.6074069999999998</v>
      </c>
      <c r="X103" s="331">
        <v>2.6508050000000001</v>
      </c>
      <c r="Y103" s="331">
        <v>2.669422</v>
      </c>
      <c r="Z103" s="331">
        <v>2.6953149999999999</v>
      </c>
      <c r="AA103" s="331">
        <v>2.7155130000000001</v>
      </c>
      <c r="AB103" s="331">
        <v>2.7338680000000002</v>
      </c>
      <c r="AC103" s="331">
        <v>2.7642370000000001</v>
      </c>
      <c r="AD103" s="331">
        <v>2.7863090000000001</v>
      </c>
      <c r="AE103" s="331">
        <v>2.82098</v>
      </c>
      <c r="AF103" s="331">
        <v>2.8459660000000002</v>
      </c>
      <c r="AG103" s="331">
        <v>2.8688750000000001</v>
      </c>
      <c r="AH103" s="331">
        <v>2.8866390000000002</v>
      </c>
      <c r="AI103" s="326">
        <v>5.1960000000000001E-3</v>
      </c>
    </row>
    <row r="104" spans="1:35" ht="15" customHeight="1" x14ac:dyDescent="0.2">
      <c r="A104" s="329" t="s">
        <v>1316</v>
      </c>
      <c r="B104" s="328" t="s">
        <v>1255</v>
      </c>
      <c r="C104" s="331">
        <v>0</v>
      </c>
      <c r="D104" s="355">
        <v>0</v>
      </c>
      <c r="E104" s="331">
        <v>0</v>
      </c>
      <c r="F104" s="331">
        <v>0</v>
      </c>
      <c r="G104" s="331">
        <v>0</v>
      </c>
      <c r="H104" s="331">
        <v>0</v>
      </c>
      <c r="I104" s="331">
        <v>0</v>
      </c>
      <c r="J104" s="331">
        <v>0</v>
      </c>
      <c r="K104" s="331">
        <v>0</v>
      </c>
      <c r="L104" s="331">
        <v>0</v>
      </c>
      <c r="M104" s="331">
        <v>0</v>
      </c>
      <c r="N104" s="331">
        <v>0</v>
      </c>
      <c r="O104" s="331">
        <v>0</v>
      </c>
      <c r="P104" s="331">
        <v>0</v>
      </c>
      <c r="Q104" s="331">
        <v>0</v>
      </c>
      <c r="R104" s="331">
        <v>0</v>
      </c>
      <c r="S104" s="331">
        <v>0</v>
      </c>
      <c r="T104" s="331">
        <v>0</v>
      </c>
      <c r="U104" s="331">
        <v>0</v>
      </c>
      <c r="V104" s="331">
        <v>0</v>
      </c>
      <c r="W104" s="331">
        <v>0</v>
      </c>
      <c r="X104" s="331">
        <v>0</v>
      </c>
      <c r="Y104" s="331">
        <v>0</v>
      </c>
      <c r="Z104" s="331">
        <v>0</v>
      </c>
      <c r="AA104" s="331">
        <v>0</v>
      </c>
      <c r="AB104" s="331">
        <v>0</v>
      </c>
      <c r="AC104" s="331">
        <v>0</v>
      </c>
      <c r="AD104" s="331">
        <v>0</v>
      </c>
      <c r="AE104" s="331">
        <v>0</v>
      </c>
      <c r="AF104" s="331">
        <v>0</v>
      </c>
      <c r="AG104" s="331">
        <v>0</v>
      </c>
      <c r="AH104" s="331">
        <v>0</v>
      </c>
      <c r="AI104" s="326" t="s">
        <v>1222</v>
      </c>
    </row>
    <row r="105" spans="1:35" ht="15" customHeight="1" x14ac:dyDescent="0.2">
      <c r="A105" s="329" t="s">
        <v>1317</v>
      </c>
      <c r="B105" s="328" t="s">
        <v>1318</v>
      </c>
      <c r="C105" s="331">
        <v>3.5930999999999998E-2</v>
      </c>
      <c r="D105" s="355">
        <v>3.2135999999999998E-2</v>
      </c>
      <c r="E105" s="331">
        <v>3.3397999999999997E-2</v>
      </c>
      <c r="F105" s="331">
        <v>3.4567000000000001E-2</v>
      </c>
      <c r="G105" s="331">
        <v>3.5077999999999998E-2</v>
      </c>
      <c r="H105" s="331">
        <v>3.5569999999999997E-2</v>
      </c>
      <c r="I105" s="331">
        <v>3.6032000000000002E-2</v>
      </c>
      <c r="J105" s="331">
        <v>3.6472999999999998E-2</v>
      </c>
      <c r="K105" s="331">
        <v>3.6464999999999997E-2</v>
      </c>
      <c r="L105" s="331">
        <v>3.6484999999999997E-2</v>
      </c>
      <c r="M105" s="331">
        <v>3.6512000000000003E-2</v>
      </c>
      <c r="N105" s="331">
        <v>3.6498000000000003E-2</v>
      </c>
      <c r="O105" s="331">
        <v>3.6188999999999999E-2</v>
      </c>
      <c r="P105" s="331">
        <v>3.5881000000000003E-2</v>
      </c>
      <c r="Q105" s="331">
        <v>3.5595000000000002E-2</v>
      </c>
      <c r="R105" s="331">
        <v>3.5365000000000001E-2</v>
      </c>
      <c r="S105" s="331">
        <v>3.5066E-2</v>
      </c>
      <c r="T105" s="331">
        <v>3.5047000000000002E-2</v>
      </c>
      <c r="U105" s="331">
        <v>3.5048999999999997E-2</v>
      </c>
      <c r="V105" s="331">
        <v>3.5103000000000002E-2</v>
      </c>
      <c r="W105" s="331">
        <v>3.5145000000000003E-2</v>
      </c>
      <c r="X105" s="331">
        <v>3.5236000000000003E-2</v>
      </c>
      <c r="Y105" s="331">
        <v>3.5354999999999998E-2</v>
      </c>
      <c r="Z105" s="331">
        <v>3.5473999999999999E-2</v>
      </c>
      <c r="AA105" s="331">
        <v>3.5621E-2</v>
      </c>
      <c r="AB105" s="331">
        <v>3.5795E-2</v>
      </c>
      <c r="AC105" s="331">
        <v>3.5991000000000002E-2</v>
      </c>
      <c r="AD105" s="331">
        <v>3.6206000000000002E-2</v>
      </c>
      <c r="AE105" s="331">
        <v>3.6438999999999999E-2</v>
      </c>
      <c r="AF105" s="331">
        <v>3.6655E-2</v>
      </c>
      <c r="AG105" s="331">
        <v>3.6867999999999998E-2</v>
      </c>
      <c r="AH105" s="331">
        <v>3.7094000000000002E-2</v>
      </c>
      <c r="AI105" s="326">
        <v>1.0280000000000001E-3</v>
      </c>
    </row>
    <row r="106" spans="1:35" ht="15" customHeight="1" x14ac:dyDescent="0.2">
      <c r="A106" s="329" t="s">
        <v>1319</v>
      </c>
      <c r="B106" s="328" t="s">
        <v>1259</v>
      </c>
      <c r="C106" s="331">
        <v>0</v>
      </c>
      <c r="D106" s="355">
        <v>0</v>
      </c>
      <c r="E106" s="331">
        <v>0</v>
      </c>
      <c r="F106" s="331">
        <v>0</v>
      </c>
      <c r="G106" s="331">
        <v>0</v>
      </c>
      <c r="H106" s="331">
        <v>0</v>
      </c>
      <c r="I106" s="331">
        <v>0</v>
      </c>
      <c r="J106" s="331">
        <v>0</v>
      </c>
      <c r="K106" s="331">
        <v>0</v>
      </c>
      <c r="L106" s="331">
        <v>0</v>
      </c>
      <c r="M106" s="331">
        <v>0</v>
      </c>
      <c r="N106" s="331">
        <v>0</v>
      </c>
      <c r="O106" s="331">
        <v>0</v>
      </c>
      <c r="P106" s="331">
        <v>0</v>
      </c>
      <c r="Q106" s="331">
        <v>0</v>
      </c>
      <c r="R106" s="331">
        <v>0</v>
      </c>
      <c r="S106" s="331">
        <v>0</v>
      </c>
      <c r="T106" s="331">
        <v>0</v>
      </c>
      <c r="U106" s="331">
        <v>0</v>
      </c>
      <c r="V106" s="331">
        <v>0</v>
      </c>
      <c r="W106" s="331">
        <v>0</v>
      </c>
      <c r="X106" s="331">
        <v>0</v>
      </c>
      <c r="Y106" s="331">
        <v>0</v>
      </c>
      <c r="Z106" s="331">
        <v>0</v>
      </c>
      <c r="AA106" s="331">
        <v>0</v>
      </c>
      <c r="AB106" s="331">
        <v>0</v>
      </c>
      <c r="AC106" s="331">
        <v>0</v>
      </c>
      <c r="AD106" s="331">
        <v>0</v>
      </c>
      <c r="AE106" s="331">
        <v>0</v>
      </c>
      <c r="AF106" s="331">
        <v>0</v>
      </c>
      <c r="AG106" s="331">
        <v>0</v>
      </c>
      <c r="AH106" s="331">
        <v>0</v>
      </c>
      <c r="AI106" s="326" t="s">
        <v>1222</v>
      </c>
    </row>
    <row r="107" spans="1:35" ht="15" customHeight="1" x14ac:dyDescent="0.2">
      <c r="A107" s="329" t="s">
        <v>1320</v>
      </c>
      <c r="B107" s="328" t="s">
        <v>1261</v>
      </c>
      <c r="C107" s="331">
        <v>0</v>
      </c>
      <c r="D107" s="355">
        <v>0</v>
      </c>
      <c r="E107" s="331">
        <v>0</v>
      </c>
      <c r="F107" s="331">
        <v>0</v>
      </c>
      <c r="G107" s="331">
        <v>0</v>
      </c>
      <c r="H107" s="331">
        <v>0</v>
      </c>
      <c r="I107" s="331">
        <v>0</v>
      </c>
      <c r="J107" s="331">
        <v>0</v>
      </c>
      <c r="K107" s="331">
        <v>0</v>
      </c>
      <c r="L107" s="331">
        <v>0</v>
      </c>
      <c r="M107" s="331">
        <v>0</v>
      </c>
      <c r="N107" s="331">
        <v>0</v>
      </c>
      <c r="O107" s="331">
        <v>0</v>
      </c>
      <c r="P107" s="331">
        <v>0</v>
      </c>
      <c r="Q107" s="331">
        <v>0</v>
      </c>
      <c r="R107" s="331">
        <v>0</v>
      </c>
      <c r="S107" s="331">
        <v>0</v>
      </c>
      <c r="T107" s="331">
        <v>0</v>
      </c>
      <c r="U107" s="331">
        <v>0</v>
      </c>
      <c r="V107" s="331">
        <v>0</v>
      </c>
      <c r="W107" s="331">
        <v>0</v>
      </c>
      <c r="X107" s="331">
        <v>0</v>
      </c>
      <c r="Y107" s="331">
        <v>0</v>
      </c>
      <c r="Z107" s="331">
        <v>0</v>
      </c>
      <c r="AA107" s="331">
        <v>0</v>
      </c>
      <c r="AB107" s="331">
        <v>0</v>
      </c>
      <c r="AC107" s="331">
        <v>0</v>
      </c>
      <c r="AD107" s="331">
        <v>0</v>
      </c>
      <c r="AE107" s="331">
        <v>0</v>
      </c>
      <c r="AF107" s="331">
        <v>0</v>
      </c>
      <c r="AG107" s="331">
        <v>0</v>
      </c>
      <c r="AH107" s="331">
        <v>0</v>
      </c>
      <c r="AI107" s="326" t="s">
        <v>1222</v>
      </c>
    </row>
    <row r="108" spans="1:35" ht="15" customHeight="1" x14ac:dyDescent="0.2">
      <c r="A108" s="329" t="s">
        <v>1321</v>
      </c>
      <c r="B108" s="328" t="s">
        <v>1263</v>
      </c>
      <c r="C108" s="331">
        <v>3.5930999999999998E-2</v>
      </c>
      <c r="D108" s="355">
        <v>3.2135999999999998E-2</v>
      </c>
      <c r="E108" s="331">
        <v>3.3397999999999997E-2</v>
      </c>
      <c r="F108" s="331">
        <v>3.4567000000000001E-2</v>
      </c>
      <c r="G108" s="331">
        <v>3.5077999999999998E-2</v>
      </c>
      <c r="H108" s="331">
        <v>3.5569999999999997E-2</v>
      </c>
      <c r="I108" s="331">
        <v>3.6032000000000002E-2</v>
      </c>
      <c r="J108" s="331">
        <v>3.6472999999999998E-2</v>
      </c>
      <c r="K108" s="331">
        <v>3.6464999999999997E-2</v>
      </c>
      <c r="L108" s="331">
        <v>3.6484999999999997E-2</v>
      </c>
      <c r="M108" s="331">
        <v>3.6512000000000003E-2</v>
      </c>
      <c r="N108" s="331">
        <v>3.6498000000000003E-2</v>
      </c>
      <c r="O108" s="331">
        <v>3.6188999999999999E-2</v>
      </c>
      <c r="P108" s="331">
        <v>3.5881000000000003E-2</v>
      </c>
      <c r="Q108" s="331">
        <v>3.5595000000000002E-2</v>
      </c>
      <c r="R108" s="331">
        <v>3.5365000000000001E-2</v>
      </c>
      <c r="S108" s="331">
        <v>3.5066E-2</v>
      </c>
      <c r="T108" s="331">
        <v>3.5047000000000002E-2</v>
      </c>
      <c r="U108" s="331">
        <v>3.5048999999999997E-2</v>
      </c>
      <c r="V108" s="331">
        <v>3.5103000000000002E-2</v>
      </c>
      <c r="W108" s="331">
        <v>3.5145000000000003E-2</v>
      </c>
      <c r="X108" s="331">
        <v>3.5236000000000003E-2</v>
      </c>
      <c r="Y108" s="331">
        <v>3.5354999999999998E-2</v>
      </c>
      <c r="Z108" s="331">
        <v>3.5473999999999999E-2</v>
      </c>
      <c r="AA108" s="331">
        <v>3.5621E-2</v>
      </c>
      <c r="AB108" s="331">
        <v>3.5795E-2</v>
      </c>
      <c r="AC108" s="331">
        <v>3.5991000000000002E-2</v>
      </c>
      <c r="AD108" s="331">
        <v>3.6206000000000002E-2</v>
      </c>
      <c r="AE108" s="331">
        <v>3.6438999999999999E-2</v>
      </c>
      <c r="AF108" s="331">
        <v>3.6655E-2</v>
      </c>
      <c r="AG108" s="331">
        <v>3.6867999999999998E-2</v>
      </c>
      <c r="AH108" s="331">
        <v>3.7094000000000002E-2</v>
      </c>
      <c r="AI108" s="326">
        <v>1.0280000000000001E-3</v>
      </c>
    </row>
    <row r="109" spans="1:35" ht="15" customHeight="1" x14ac:dyDescent="0.2">
      <c r="A109" s="329" t="s">
        <v>1322</v>
      </c>
      <c r="B109" s="328" t="s">
        <v>1265</v>
      </c>
      <c r="C109" s="331">
        <v>0.128689</v>
      </c>
      <c r="D109" s="355">
        <v>0.126806</v>
      </c>
      <c r="E109" s="331">
        <v>0.12398000000000001</v>
      </c>
      <c r="F109" s="331">
        <v>0.12221899999999999</v>
      </c>
      <c r="G109" s="331">
        <v>0.118682</v>
      </c>
      <c r="H109" s="331">
        <v>0.114547</v>
      </c>
      <c r="I109" s="331">
        <v>0.110081</v>
      </c>
      <c r="J109" s="331">
        <v>0.10752399999999999</v>
      </c>
      <c r="K109" s="331">
        <v>0.10560899999999999</v>
      </c>
      <c r="L109" s="331">
        <v>0.105255</v>
      </c>
      <c r="M109" s="331">
        <v>0.10385999999999999</v>
      </c>
      <c r="N109" s="331">
        <v>0.102212</v>
      </c>
      <c r="O109" s="331">
        <v>0.101061</v>
      </c>
      <c r="P109" s="331">
        <v>9.9858000000000002E-2</v>
      </c>
      <c r="Q109" s="331">
        <v>9.8739999999999994E-2</v>
      </c>
      <c r="R109" s="331">
        <v>9.7673999999999997E-2</v>
      </c>
      <c r="S109" s="331">
        <v>9.6507999999999997E-2</v>
      </c>
      <c r="T109" s="331">
        <v>9.6804000000000001E-2</v>
      </c>
      <c r="U109" s="331">
        <v>9.7110000000000002E-2</v>
      </c>
      <c r="V109" s="331">
        <v>9.7434000000000007E-2</v>
      </c>
      <c r="W109" s="331">
        <v>9.7902000000000003E-2</v>
      </c>
      <c r="X109" s="331">
        <v>9.8548999999999998E-2</v>
      </c>
      <c r="Y109" s="331">
        <v>9.9237000000000006E-2</v>
      </c>
      <c r="Z109" s="331">
        <v>0.100188</v>
      </c>
      <c r="AA109" s="331">
        <v>0.100975</v>
      </c>
      <c r="AB109" s="331">
        <v>0.102372</v>
      </c>
      <c r="AC109" s="331">
        <v>0.103662</v>
      </c>
      <c r="AD109" s="331">
        <v>0.103967</v>
      </c>
      <c r="AE109" s="331">
        <v>0.10491399999999999</v>
      </c>
      <c r="AF109" s="331">
        <v>0.105794</v>
      </c>
      <c r="AG109" s="331">
        <v>0.106737</v>
      </c>
      <c r="AH109" s="331">
        <v>0.107921</v>
      </c>
      <c r="AI109" s="326">
        <v>-5.6620000000000004E-3</v>
      </c>
    </row>
    <row r="110" spans="1:35" ht="15" customHeight="1" x14ac:dyDescent="0.2">
      <c r="A110" s="329" t="s">
        <v>1323</v>
      </c>
      <c r="B110" s="328" t="s">
        <v>1324</v>
      </c>
      <c r="C110" s="331">
        <v>0.26167200000000002</v>
      </c>
      <c r="D110" s="355">
        <v>0.244341</v>
      </c>
      <c r="E110" s="331">
        <v>0.242426</v>
      </c>
      <c r="F110" s="331">
        <v>0.24565999999999999</v>
      </c>
      <c r="G110" s="331">
        <v>0.24743499999999999</v>
      </c>
      <c r="H110" s="331">
        <v>0.250081</v>
      </c>
      <c r="I110" s="331">
        <v>0.25290800000000002</v>
      </c>
      <c r="J110" s="331">
        <v>0.25547900000000001</v>
      </c>
      <c r="K110" s="331">
        <v>0.25645099999999998</v>
      </c>
      <c r="L110" s="331">
        <v>0.25757000000000002</v>
      </c>
      <c r="M110" s="331">
        <v>0.25875100000000001</v>
      </c>
      <c r="N110" s="331">
        <v>0.25997799999999999</v>
      </c>
      <c r="O110" s="331">
        <v>0.26053399999999999</v>
      </c>
      <c r="P110" s="331">
        <v>0.26037300000000002</v>
      </c>
      <c r="Q110" s="331">
        <v>0.260241</v>
      </c>
      <c r="R110" s="331">
        <v>0.26086399999999998</v>
      </c>
      <c r="S110" s="331">
        <v>0.26164100000000001</v>
      </c>
      <c r="T110" s="331">
        <v>0.26186999999999999</v>
      </c>
      <c r="U110" s="331">
        <v>0.261575</v>
      </c>
      <c r="V110" s="331">
        <v>0.261847</v>
      </c>
      <c r="W110" s="331">
        <v>0.261878</v>
      </c>
      <c r="X110" s="331">
        <v>0.26232800000000001</v>
      </c>
      <c r="Y110" s="331">
        <v>0.26311400000000001</v>
      </c>
      <c r="Z110" s="331">
        <v>0.26373600000000003</v>
      </c>
      <c r="AA110" s="331">
        <v>0.26486199999999999</v>
      </c>
      <c r="AB110" s="331">
        <v>0.26646999999999998</v>
      </c>
      <c r="AC110" s="331">
        <v>0.26838899999999999</v>
      </c>
      <c r="AD110" s="331">
        <v>0.27032499999999998</v>
      </c>
      <c r="AE110" s="331">
        <v>0.27225100000000002</v>
      </c>
      <c r="AF110" s="331">
        <v>0.27383299999999999</v>
      </c>
      <c r="AG110" s="331">
        <v>0.27539000000000002</v>
      </c>
      <c r="AH110" s="331">
        <v>0.27684700000000001</v>
      </c>
      <c r="AI110" s="326">
        <v>1.82E-3</v>
      </c>
    </row>
    <row r="111" spans="1:35" ht="15" customHeight="1" x14ac:dyDescent="0.2">
      <c r="A111" s="329" t="s">
        <v>1325</v>
      </c>
      <c r="B111" s="328" t="s">
        <v>1290</v>
      </c>
      <c r="C111" s="331">
        <v>9.8999999999999994E-5</v>
      </c>
      <c r="D111" s="355">
        <v>1.13E-4</v>
      </c>
      <c r="E111" s="331">
        <v>1.21E-4</v>
      </c>
      <c r="F111" s="331">
        <v>1.2799999999999999E-4</v>
      </c>
      <c r="G111" s="331">
        <v>1.34E-4</v>
      </c>
      <c r="H111" s="331">
        <v>1.3799999999999999E-4</v>
      </c>
      <c r="I111" s="331">
        <v>1.4300000000000001E-4</v>
      </c>
      <c r="J111" s="331">
        <v>1.4899999999999999E-4</v>
      </c>
      <c r="K111" s="331">
        <v>1.56E-4</v>
      </c>
      <c r="L111" s="331">
        <v>1.63E-4</v>
      </c>
      <c r="M111" s="331">
        <v>1.7100000000000001E-4</v>
      </c>
      <c r="N111" s="331">
        <v>1.7799999999999999E-4</v>
      </c>
      <c r="O111" s="331">
        <v>1.8599999999999999E-4</v>
      </c>
      <c r="P111" s="331">
        <v>1.94E-4</v>
      </c>
      <c r="Q111" s="331">
        <v>2.02E-4</v>
      </c>
      <c r="R111" s="331">
        <v>2.1100000000000001E-4</v>
      </c>
      <c r="S111" s="331">
        <v>2.2100000000000001E-4</v>
      </c>
      <c r="T111" s="331">
        <v>2.33E-4</v>
      </c>
      <c r="U111" s="331">
        <v>2.4600000000000002E-4</v>
      </c>
      <c r="V111" s="331">
        <v>2.5999999999999998E-4</v>
      </c>
      <c r="W111" s="331">
        <v>2.7500000000000002E-4</v>
      </c>
      <c r="X111" s="331">
        <v>2.92E-4</v>
      </c>
      <c r="Y111" s="331">
        <v>3.1100000000000002E-4</v>
      </c>
      <c r="Z111" s="331">
        <v>3.3E-4</v>
      </c>
      <c r="AA111" s="331">
        <v>3.5E-4</v>
      </c>
      <c r="AB111" s="331">
        <v>3.6999999999999999E-4</v>
      </c>
      <c r="AC111" s="331">
        <v>3.9100000000000002E-4</v>
      </c>
      <c r="AD111" s="331">
        <v>4.1300000000000001E-4</v>
      </c>
      <c r="AE111" s="331">
        <v>4.3600000000000003E-4</v>
      </c>
      <c r="AF111" s="331">
        <v>4.6000000000000001E-4</v>
      </c>
      <c r="AG111" s="331">
        <v>4.86E-4</v>
      </c>
      <c r="AH111" s="331">
        <v>5.1199999999999998E-4</v>
      </c>
      <c r="AI111" s="326">
        <v>5.4447000000000002E-2</v>
      </c>
    </row>
    <row r="112" spans="1:35" ht="15" customHeight="1" x14ac:dyDescent="0.2">
      <c r="A112" s="329" t="s">
        <v>1326</v>
      </c>
      <c r="B112" s="328" t="s">
        <v>1556</v>
      </c>
      <c r="C112" s="331">
        <v>1.3741989999999999</v>
      </c>
      <c r="D112" s="355">
        <v>1.3684879999999999</v>
      </c>
      <c r="E112" s="331">
        <v>1.3921559999999999</v>
      </c>
      <c r="F112" s="331">
        <v>1.398919</v>
      </c>
      <c r="G112" s="331">
        <v>1.3988160000000001</v>
      </c>
      <c r="H112" s="331">
        <v>1.3994880000000001</v>
      </c>
      <c r="I112" s="331">
        <v>1.395967</v>
      </c>
      <c r="J112" s="331">
        <v>1.3951849999999999</v>
      </c>
      <c r="K112" s="331">
        <v>1.393964</v>
      </c>
      <c r="L112" s="331">
        <v>1.3969229999999999</v>
      </c>
      <c r="M112" s="331">
        <v>1.4022650000000001</v>
      </c>
      <c r="N112" s="331">
        <v>1.3976980000000001</v>
      </c>
      <c r="O112" s="331">
        <v>1.4008130000000001</v>
      </c>
      <c r="P112" s="331">
        <v>1.408037</v>
      </c>
      <c r="Q112" s="331">
        <v>1.4185410000000001</v>
      </c>
      <c r="R112" s="331">
        <v>1.4287350000000001</v>
      </c>
      <c r="S112" s="331">
        <v>1.4394039999999999</v>
      </c>
      <c r="T112" s="331">
        <v>1.45157</v>
      </c>
      <c r="U112" s="331">
        <v>1.4653099999999999</v>
      </c>
      <c r="V112" s="331">
        <v>1.478799</v>
      </c>
      <c r="W112" s="331">
        <v>1.4932030000000001</v>
      </c>
      <c r="X112" s="331">
        <v>1.509833</v>
      </c>
      <c r="Y112" s="331">
        <v>1.5259419999999999</v>
      </c>
      <c r="Z112" s="331">
        <v>1.5403210000000001</v>
      </c>
      <c r="AA112" s="331">
        <v>1.5573109999999999</v>
      </c>
      <c r="AB112" s="331">
        <v>1.5746899999999999</v>
      </c>
      <c r="AC112" s="331">
        <v>1.5930059999999999</v>
      </c>
      <c r="AD112" s="331">
        <v>1.611267</v>
      </c>
      <c r="AE112" s="331">
        <v>1.630911</v>
      </c>
      <c r="AF112" s="331">
        <v>1.6537249999999999</v>
      </c>
      <c r="AG112" s="331">
        <v>1.675179</v>
      </c>
      <c r="AH112" s="331">
        <v>1.6956880000000001</v>
      </c>
      <c r="AI112" s="326">
        <v>6.8040000000000002E-3</v>
      </c>
    </row>
    <row r="113" spans="1:35" ht="15" customHeight="1" x14ac:dyDescent="0.2">
      <c r="A113" s="329" t="s">
        <v>1327</v>
      </c>
      <c r="B113" s="330" t="s">
        <v>1211</v>
      </c>
      <c r="C113" s="333">
        <v>9.6055220000000006</v>
      </c>
      <c r="D113" s="356">
        <v>9.5629729999999995</v>
      </c>
      <c r="E113" s="333">
        <v>9.6073210000000007</v>
      </c>
      <c r="F113" s="333">
        <v>9.5506639999999994</v>
      </c>
      <c r="G113" s="333">
        <v>9.509798</v>
      </c>
      <c r="H113" s="333">
        <v>9.4141209999999997</v>
      </c>
      <c r="I113" s="333">
        <v>9.304646</v>
      </c>
      <c r="J113" s="333">
        <v>9.2608470000000001</v>
      </c>
      <c r="K113" s="333">
        <v>9.2041850000000007</v>
      </c>
      <c r="L113" s="333">
        <v>9.155799</v>
      </c>
      <c r="M113" s="333">
        <v>9.1274250000000006</v>
      </c>
      <c r="N113" s="333">
        <v>8.9820879999999992</v>
      </c>
      <c r="O113" s="333">
        <v>8.9578050000000005</v>
      </c>
      <c r="P113" s="333">
        <v>8.9680739999999997</v>
      </c>
      <c r="Q113" s="333">
        <v>8.9157229999999998</v>
      </c>
      <c r="R113" s="333">
        <v>8.944369</v>
      </c>
      <c r="S113" s="333">
        <v>8.9463889999999999</v>
      </c>
      <c r="T113" s="333">
        <v>8.9417720000000003</v>
      </c>
      <c r="U113" s="333">
        <v>8.9588359999999998</v>
      </c>
      <c r="V113" s="333">
        <v>8.9958189999999991</v>
      </c>
      <c r="W113" s="333">
        <v>9.0387350000000009</v>
      </c>
      <c r="X113" s="333">
        <v>9.09985</v>
      </c>
      <c r="Y113" s="333">
        <v>9.158785</v>
      </c>
      <c r="Z113" s="333">
        <v>9.2112770000000008</v>
      </c>
      <c r="AA113" s="333">
        <v>9.2752520000000001</v>
      </c>
      <c r="AB113" s="333">
        <v>9.3348580000000005</v>
      </c>
      <c r="AC113" s="333">
        <v>9.4398569999999999</v>
      </c>
      <c r="AD113" s="333">
        <v>9.4924780000000002</v>
      </c>
      <c r="AE113" s="333">
        <v>9.6017949999999992</v>
      </c>
      <c r="AF113" s="333">
        <v>9.6990010000000009</v>
      </c>
      <c r="AG113" s="333">
        <v>9.7796959999999995</v>
      </c>
      <c r="AH113" s="333">
        <v>9.8406140000000004</v>
      </c>
      <c r="AI113" s="332">
        <v>7.7999999999999999E-4</v>
      </c>
    </row>
    <row r="114" spans="1:35" ht="15" customHeight="1" x14ac:dyDescent="0.2">
      <c r="A114" s="329" t="s">
        <v>1328</v>
      </c>
      <c r="B114" s="328" t="s">
        <v>1213</v>
      </c>
      <c r="C114" s="331">
        <v>2.0417990000000001</v>
      </c>
      <c r="D114" s="355">
        <v>2.0237940000000001</v>
      </c>
      <c r="E114" s="331">
        <v>2.0267330000000001</v>
      </c>
      <c r="F114" s="331">
        <v>1.9718279999999999</v>
      </c>
      <c r="G114" s="331">
        <v>1.8890990000000001</v>
      </c>
      <c r="H114" s="331">
        <v>1.807579</v>
      </c>
      <c r="I114" s="331">
        <v>1.7355670000000001</v>
      </c>
      <c r="J114" s="331">
        <v>1.620655</v>
      </c>
      <c r="K114" s="331">
        <v>1.573113</v>
      </c>
      <c r="L114" s="331">
        <v>1.5893809999999999</v>
      </c>
      <c r="M114" s="331">
        <v>1.5853299999999999</v>
      </c>
      <c r="N114" s="331">
        <v>1.5474380000000001</v>
      </c>
      <c r="O114" s="331">
        <v>1.5286930000000001</v>
      </c>
      <c r="P114" s="331">
        <v>1.520937</v>
      </c>
      <c r="Q114" s="331">
        <v>1.5368470000000001</v>
      </c>
      <c r="R114" s="331">
        <v>1.5541229999999999</v>
      </c>
      <c r="S114" s="331">
        <v>1.5523400000000001</v>
      </c>
      <c r="T114" s="331">
        <v>1.56897</v>
      </c>
      <c r="U114" s="331">
        <v>1.5783700000000001</v>
      </c>
      <c r="V114" s="331">
        <v>1.5904590000000001</v>
      </c>
      <c r="W114" s="331">
        <v>1.621176</v>
      </c>
      <c r="X114" s="331">
        <v>1.6214660000000001</v>
      </c>
      <c r="Y114" s="331">
        <v>1.6513659999999999</v>
      </c>
      <c r="Z114" s="331">
        <v>1.662218</v>
      </c>
      <c r="AA114" s="331">
        <v>1.673322</v>
      </c>
      <c r="AB114" s="331">
        <v>1.6814119999999999</v>
      </c>
      <c r="AC114" s="331">
        <v>1.729295</v>
      </c>
      <c r="AD114" s="331">
        <v>1.7849170000000001</v>
      </c>
      <c r="AE114" s="331">
        <v>1.8398570000000001</v>
      </c>
      <c r="AF114" s="331">
        <v>1.864717</v>
      </c>
      <c r="AG114" s="331">
        <v>1.901114</v>
      </c>
      <c r="AH114" s="331">
        <v>1.9378610000000001</v>
      </c>
      <c r="AI114" s="326">
        <v>-1.684E-3</v>
      </c>
    </row>
    <row r="115" spans="1:35" ht="15" customHeight="1" x14ac:dyDescent="0.2">
      <c r="A115" s="329" t="s">
        <v>1329</v>
      </c>
      <c r="B115" s="330" t="s">
        <v>1215</v>
      </c>
      <c r="C115" s="333">
        <v>11.647321</v>
      </c>
      <c r="D115" s="356">
        <v>11.586767</v>
      </c>
      <c r="E115" s="333">
        <v>11.634054000000001</v>
      </c>
      <c r="F115" s="333">
        <v>11.522492</v>
      </c>
      <c r="G115" s="333">
        <v>11.398897</v>
      </c>
      <c r="H115" s="333">
        <v>11.2217</v>
      </c>
      <c r="I115" s="333">
        <v>11.040213</v>
      </c>
      <c r="J115" s="333">
        <v>10.881501999999999</v>
      </c>
      <c r="K115" s="333">
        <v>10.777297000000001</v>
      </c>
      <c r="L115" s="333">
        <v>10.74518</v>
      </c>
      <c r="M115" s="333">
        <v>10.712755</v>
      </c>
      <c r="N115" s="333">
        <v>10.529526000000001</v>
      </c>
      <c r="O115" s="333">
        <v>10.486497999999999</v>
      </c>
      <c r="P115" s="333">
        <v>10.489011</v>
      </c>
      <c r="Q115" s="333">
        <v>10.45257</v>
      </c>
      <c r="R115" s="333">
        <v>10.498492000000001</v>
      </c>
      <c r="S115" s="333">
        <v>10.49873</v>
      </c>
      <c r="T115" s="333">
        <v>10.510743</v>
      </c>
      <c r="U115" s="333">
        <v>10.537205999999999</v>
      </c>
      <c r="V115" s="333">
        <v>10.586278</v>
      </c>
      <c r="W115" s="333">
        <v>10.659912</v>
      </c>
      <c r="X115" s="333">
        <v>10.721315000000001</v>
      </c>
      <c r="Y115" s="333">
        <v>10.81015</v>
      </c>
      <c r="Z115" s="333">
        <v>10.873495</v>
      </c>
      <c r="AA115" s="333">
        <v>10.948574000000001</v>
      </c>
      <c r="AB115" s="333">
        <v>11.01627</v>
      </c>
      <c r="AC115" s="333">
        <v>11.169152</v>
      </c>
      <c r="AD115" s="333">
        <v>11.277395</v>
      </c>
      <c r="AE115" s="333">
        <v>11.441651999999999</v>
      </c>
      <c r="AF115" s="333">
        <v>11.563719000000001</v>
      </c>
      <c r="AG115" s="333">
        <v>11.680811</v>
      </c>
      <c r="AH115" s="333">
        <v>11.778475</v>
      </c>
      <c r="AI115" s="332">
        <v>3.6099999999999999E-4</v>
      </c>
    </row>
    <row r="118" spans="1:35" ht="15" customHeight="1" x14ac:dyDescent="0.2">
      <c r="B118" s="330" t="s">
        <v>1330</v>
      </c>
    </row>
    <row r="119" spans="1:35" ht="15" customHeight="1" x14ac:dyDescent="0.2">
      <c r="A119" s="329" t="s">
        <v>1331</v>
      </c>
      <c r="B119" s="328" t="s">
        <v>44</v>
      </c>
      <c r="C119" s="331">
        <v>1.7128999999999998E-2</v>
      </c>
      <c r="D119" s="355">
        <v>1.6296000000000001E-2</v>
      </c>
      <c r="E119" s="331">
        <v>1.6226999999999998E-2</v>
      </c>
      <c r="F119" s="331">
        <v>1.6053999999999999E-2</v>
      </c>
      <c r="G119" s="331">
        <v>1.5882E-2</v>
      </c>
      <c r="H119" s="331">
        <v>1.5613E-2</v>
      </c>
      <c r="I119" s="331">
        <v>1.5442000000000001E-2</v>
      </c>
      <c r="J119" s="331">
        <v>1.5117E-2</v>
      </c>
      <c r="K119" s="331">
        <v>1.495E-2</v>
      </c>
      <c r="L119" s="331">
        <v>1.4857E-2</v>
      </c>
      <c r="M119" s="331">
        <v>1.4754E-2</v>
      </c>
      <c r="N119" s="331">
        <v>1.4546E-2</v>
      </c>
      <c r="O119" s="331">
        <v>1.4492E-2</v>
      </c>
      <c r="P119" s="331">
        <v>1.4441000000000001E-2</v>
      </c>
      <c r="Q119" s="331">
        <v>1.4338999999999999E-2</v>
      </c>
      <c r="R119" s="331">
        <v>1.4303E-2</v>
      </c>
      <c r="S119" s="331">
        <v>1.4269E-2</v>
      </c>
      <c r="T119" s="331">
        <v>1.4151E-2</v>
      </c>
      <c r="U119" s="331">
        <v>1.4E-2</v>
      </c>
      <c r="V119" s="331">
        <v>1.3901999999999999E-2</v>
      </c>
      <c r="W119" s="331">
        <v>1.3792E-2</v>
      </c>
      <c r="X119" s="331">
        <v>1.3679E-2</v>
      </c>
      <c r="Y119" s="331">
        <v>1.3224E-2</v>
      </c>
      <c r="Z119" s="331">
        <v>1.2725999999999999E-2</v>
      </c>
      <c r="AA119" s="331">
        <v>1.2236E-2</v>
      </c>
      <c r="AB119" s="331">
        <v>1.1727E-2</v>
      </c>
      <c r="AC119" s="331">
        <v>1.1216E-2</v>
      </c>
      <c r="AD119" s="331">
        <v>1.1341E-2</v>
      </c>
      <c r="AE119" s="331">
        <v>1.1472E-2</v>
      </c>
      <c r="AF119" s="331">
        <v>1.163E-2</v>
      </c>
      <c r="AG119" s="331">
        <v>1.1771999999999999E-2</v>
      </c>
      <c r="AH119" s="331">
        <v>1.2E-2</v>
      </c>
      <c r="AI119" s="326">
        <v>-1.1414000000000001E-2</v>
      </c>
    </row>
    <row r="120" spans="1:35" ht="15" customHeight="1" x14ac:dyDescent="0.2">
      <c r="A120" s="329" t="s">
        <v>1332</v>
      </c>
      <c r="B120" s="328" t="s">
        <v>45</v>
      </c>
      <c r="C120" s="331">
        <v>3.7597999999999999E-2</v>
      </c>
      <c r="D120" s="355">
        <v>3.5056999999999998E-2</v>
      </c>
      <c r="E120" s="331">
        <v>3.4876999999999998E-2</v>
      </c>
      <c r="F120" s="331">
        <v>3.4261E-2</v>
      </c>
      <c r="G120" s="331">
        <v>3.3477E-2</v>
      </c>
      <c r="H120" s="331">
        <v>3.2705999999999999E-2</v>
      </c>
      <c r="I120" s="331">
        <v>3.1842000000000002E-2</v>
      </c>
      <c r="J120" s="331">
        <v>3.1036000000000001E-2</v>
      </c>
      <c r="K120" s="331">
        <v>3.0228999999999999E-2</v>
      </c>
      <c r="L120" s="331">
        <v>2.9506999999999999E-2</v>
      </c>
      <c r="M120" s="331">
        <v>2.8835E-2</v>
      </c>
      <c r="N120" s="331">
        <v>2.7951E-2</v>
      </c>
      <c r="O120" s="331">
        <v>2.7584000000000001E-2</v>
      </c>
      <c r="P120" s="331">
        <v>2.7290999999999999E-2</v>
      </c>
      <c r="Q120" s="331">
        <v>2.7059E-2</v>
      </c>
      <c r="R120" s="331">
        <v>2.6814000000000001E-2</v>
      </c>
      <c r="S120" s="331">
        <v>2.6572999999999999E-2</v>
      </c>
      <c r="T120" s="331">
        <v>2.5812999999999999E-2</v>
      </c>
      <c r="U120" s="331">
        <v>2.5072000000000001E-2</v>
      </c>
      <c r="V120" s="331">
        <v>2.4303000000000002E-2</v>
      </c>
      <c r="W120" s="331">
        <v>2.3529000000000001E-2</v>
      </c>
      <c r="X120" s="331">
        <v>2.2772000000000001E-2</v>
      </c>
      <c r="Y120" s="331">
        <v>2.0326E-2</v>
      </c>
      <c r="Z120" s="331">
        <v>1.7794999999999998E-2</v>
      </c>
      <c r="AA120" s="331">
        <v>1.5247E-2</v>
      </c>
      <c r="AB120" s="331">
        <v>1.2635E-2</v>
      </c>
      <c r="AC120" s="331">
        <v>9.9799999999999993E-3</v>
      </c>
      <c r="AD120" s="331">
        <v>1.0090999999999999E-2</v>
      </c>
      <c r="AE120" s="331">
        <v>1.0215999999999999E-2</v>
      </c>
      <c r="AF120" s="331">
        <v>1.0357E-2</v>
      </c>
      <c r="AG120" s="331">
        <v>1.0489999999999999E-2</v>
      </c>
      <c r="AH120" s="331">
        <v>1.0621E-2</v>
      </c>
      <c r="AI120" s="326">
        <v>-3.9956999999999999E-2</v>
      </c>
    </row>
    <row r="121" spans="1:35" ht="15" customHeight="1" x14ac:dyDescent="0.2">
      <c r="A121" s="329" t="s">
        <v>1333</v>
      </c>
      <c r="B121" s="328" t="s">
        <v>1203</v>
      </c>
      <c r="C121" s="331">
        <v>5.4725999999999997E-2</v>
      </c>
      <c r="D121" s="355">
        <v>5.1352000000000002E-2</v>
      </c>
      <c r="E121" s="331">
        <v>5.1103999999999997E-2</v>
      </c>
      <c r="F121" s="331">
        <v>5.0314999999999999E-2</v>
      </c>
      <c r="G121" s="331">
        <v>4.9359E-2</v>
      </c>
      <c r="H121" s="331">
        <v>4.8320000000000002E-2</v>
      </c>
      <c r="I121" s="331">
        <v>4.7284E-2</v>
      </c>
      <c r="J121" s="331">
        <v>4.6153E-2</v>
      </c>
      <c r="K121" s="331">
        <v>4.5178000000000003E-2</v>
      </c>
      <c r="L121" s="331">
        <v>4.4364000000000001E-2</v>
      </c>
      <c r="M121" s="331">
        <v>4.3589000000000003E-2</v>
      </c>
      <c r="N121" s="331">
        <v>4.2497E-2</v>
      </c>
      <c r="O121" s="331">
        <v>4.2076000000000002E-2</v>
      </c>
      <c r="P121" s="331">
        <v>4.1731999999999998E-2</v>
      </c>
      <c r="Q121" s="331">
        <v>4.1397000000000003E-2</v>
      </c>
      <c r="R121" s="331">
        <v>4.1116E-2</v>
      </c>
      <c r="S121" s="331">
        <v>4.0842999999999997E-2</v>
      </c>
      <c r="T121" s="331">
        <v>3.9962999999999999E-2</v>
      </c>
      <c r="U121" s="331">
        <v>3.9071000000000002E-2</v>
      </c>
      <c r="V121" s="331">
        <v>3.8205999999999997E-2</v>
      </c>
      <c r="W121" s="331">
        <v>3.7321E-2</v>
      </c>
      <c r="X121" s="331">
        <v>3.6450999999999997E-2</v>
      </c>
      <c r="Y121" s="331">
        <v>3.3550000000000003E-2</v>
      </c>
      <c r="Z121" s="331">
        <v>3.0521E-2</v>
      </c>
      <c r="AA121" s="331">
        <v>2.7483E-2</v>
      </c>
      <c r="AB121" s="331">
        <v>2.4362000000000002E-2</v>
      </c>
      <c r="AC121" s="331">
        <v>2.1196E-2</v>
      </c>
      <c r="AD121" s="331">
        <v>2.1432E-2</v>
      </c>
      <c r="AE121" s="331">
        <v>2.1687999999999999E-2</v>
      </c>
      <c r="AF121" s="331">
        <v>2.1987E-2</v>
      </c>
      <c r="AG121" s="331">
        <v>2.2262000000000001E-2</v>
      </c>
      <c r="AH121" s="331">
        <v>2.2620999999999999E-2</v>
      </c>
      <c r="AI121" s="326">
        <v>-2.8097E-2</v>
      </c>
    </row>
    <row r="122" spans="1:35" ht="15" customHeight="1" x14ac:dyDescent="0.2">
      <c r="A122" s="329" t="s">
        <v>1334</v>
      </c>
      <c r="B122" s="328" t="s">
        <v>1205</v>
      </c>
      <c r="C122" s="331">
        <v>0.83400300000000005</v>
      </c>
      <c r="D122" s="355">
        <v>0.73592500000000005</v>
      </c>
      <c r="E122" s="331">
        <v>0.790238</v>
      </c>
      <c r="F122" s="331">
        <v>0.77329700000000001</v>
      </c>
      <c r="G122" s="331">
        <v>0.72329900000000003</v>
      </c>
      <c r="H122" s="331">
        <v>0.66938699999999995</v>
      </c>
      <c r="I122" s="331">
        <v>0.69303300000000001</v>
      </c>
      <c r="J122" s="331">
        <v>0.74800699999999998</v>
      </c>
      <c r="K122" s="331">
        <v>0.69330099999999995</v>
      </c>
      <c r="L122" s="331">
        <v>0.69889599999999996</v>
      </c>
      <c r="M122" s="331">
        <v>0.65649299999999999</v>
      </c>
      <c r="N122" s="331">
        <v>0.58150900000000005</v>
      </c>
      <c r="O122" s="331">
        <v>0.55499799999999999</v>
      </c>
      <c r="P122" s="331">
        <v>0.54058499999999998</v>
      </c>
      <c r="Q122" s="331">
        <v>0.54008299999999998</v>
      </c>
      <c r="R122" s="331">
        <v>0.54901999999999995</v>
      </c>
      <c r="S122" s="331">
        <v>0.54795099999999997</v>
      </c>
      <c r="T122" s="331">
        <v>0.55518800000000001</v>
      </c>
      <c r="U122" s="331">
        <v>0.54962800000000001</v>
      </c>
      <c r="V122" s="331">
        <v>0.54758399999999996</v>
      </c>
      <c r="W122" s="331">
        <v>0.56743200000000005</v>
      </c>
      <c r="X122" s="331">
        <v>0.55697300000000005</v>
      </c>
      <c r="Y122" s="331">
        <v>0.56365100000000001</v>
      </c>
      <c r="Z122" s="331">
        <v>0.53064100000000003</v>
      </c>
      <c r="AA122" s="331">
        <v>0.52889600000000003</v>
      </c>
      <c r="AB122" s="331">
        <v>0.53172900000000001</v>
      </c>
      <c r="AC122" s="331">
        <v>0.53484399999999999</v>
      </c>
      <c r="AD122" s="331">
        <v>0.54242599999999996</v>
      </c>
      <c r="AE122" s="331">
        <v>0.54967699999999997</v>
      </c>
      <c r="AF122" s="331">
        <v>0.55855999999999995</v>
      </c>
      <c r="AG122" s="331">
        <v>0.56771899999999997</v>
      </c>
      <c r="AH122" s="331">
        <v>0.56447899999999995</v>
      </c>
      <c r="AI122" s="326">
        <v>-1.2513E-2</v>
      </c>
    </row>
    <row r="123" spans="1:35" ht="15" customHeight="1" x14ac:dyDescent="0.2">
      <c r="A123" s="329" t="s">
        <v>1335</v>
      </c>
      <c r="B123" s="328" t="s">
        <v>1336</v>
      </c>
      <c r="C123" s="331">
        <v>0.10713</v>
      </c>
      <c r="D123" s="355">
        <v>0.11367099999999999</v>
      </c>
      <c r="E123" s="331">
        <v>5.4925000000000002E-2</v>
      </c>
      <c r="F123" s="331">
        <v>5.1463000000000002E-2</v>
      </c>
      <c r="G123" s="331">
        <v>5.1935000000000002E-2</v>
      </c>
      <c r="H123" s="331">
        <v>5.2464999999999998E-2</v>
      </c>
      <c r="I123" s="331">
        <v>5.5495999999999997E-2</v>
      </c>
      <c r="J123" s="331">
        <v>1.8754E-2</v>
      </c>
      <c r="K123" s="331">
        <v>1.8532E-2</v>
      </c>
      <c r="L123" s="331">
        <v>1.8366E-2</v>
      </c>
      <c r="M123" s="331">
        <v>1.823E-2</v>
      </c>
      <c r="N123" s="331">
        <v>1.7961999999999999E-2</v>
      </c>
      <c r="O123" s="331">
        <v>1.789E-2</v>
      </c>
      <c r="P123" s="331">
        <v>1.7868999999999999E-2</v>
      </c>
      <c r="Q123" s="331">
        <v>1.7885999999999999E-2</v>
      </c>
      <c r="R123" s="331">
        <v>1.7899000000000002E-2</v>
      </c>
      <c r="S123" s="331">
        <v>1.7919000000000001E-2</v>
      </c>
      <c r="T123" s="331">
        <v>1.7808999999999998E-2</v>
      </c>
      <c r="U123" s="331">
        <v>1.7721000000000001E-2</v>
      </c>
      <c r="V123" s="331">
        <v>1.7621000000000001E-2</v>
      </c>
      <c r="W123" s="331">
        <v>1.7527000000000001E-2</v>
      </c>
      <c r="X123" s="331">
        <v>1.7454000000000001E-2</v>
      </c>
      <c r="Y123" s="331">
        <v>1.6933E-2</v>
      </c>
      <c r="Z123" s="331">
        <v>1.6376999999999999E-2</v>
      </c>
      <c r="AA123" s="331">
        <v>1.5837E-2</v>
      </c>
      <c r="AB123" s="331">
        <v>1.5283E-2</v>
      </c>
      <c r="AC123" s="331">
        <v>1.4723E-2</v>
      </c>
      <c r="AD123" s="331">
        <v>1.4892000000000001E-2</v>
      </c>
      <c r="AE123" s="331">
        <v>1.5076000000000001E-2</v>
      </c>
      <c r="AF123" s="331">
        <v>1.5285999999999999E-2</v>
      </c>
      <c r="AG123" s="331">
        <v>1.5481999999999999E-2</v>
      </c>
      <c r="AH123" s="331">
        <v>1.5675000000000001E-2</v>
      </c>
      <c r="AI123" s="326">
        <v>-6.0116999999999997E-2</v>
      </c>
    </row>
    <row r="124" spans="1:35" ht="15" customHeight="1" x14ac:dyDescent="0.2">
      <c r="A124" s="329" t="s">
        <v>1337</v>
      </c>
      <c r="B124" s="328" t="s">
        <v>1338</v>
      </c>
      <c r="C124" s="331">
        <v>0.28642200000000001</v>
      </c>
      <c r="D124" s="355">
        <v>0.28597699999999998</v>
      </c>
      <c r="E124" s="331">
        <v>0.28554000000000002</v>
      </c>
      <c r="F124" s="331">
        <v>0.28510200000000002</v>
      </c>
      <c r="G124" s="331">
        <v>0.28510200000000002</v>
      </c>
      <c r="H124" s="331">
        <v>0.28510200000000002</v>
      </c>
      <c r="I124" s="331">
        <v>0.19065199999999999</v>
      </c>
      <c r="J124" s="331">
        <v>9.5815999999999998E-2</v>
      </c>
      <c r="K124" s="331">
        <v>9.5815999999999998E-2</v>
      </c>
      <c r="L124" s="331">
        <v>9.5815999999999998E-2</v>
      </c>
      <c r="M124" s="331">
        <v>9.5815999999999998E-2</v>
      </c>
      <c r="N124" s="331">
        <v>9.5815999999999998E-2</v>
      </c>
      <c r="O124" s="331">
        <v>9.5815999999999998E-2</v>
      </c>
      <c r="P124" s="331">
        <v>9.5815999999999998E-2</v>
      </c>
      <c r="Q124" s="331">
        <v>9.5815999999999998E-2</v>
      </c>
      <c r="R124" s="331">
        <v>9.5815999999999998E-2</v>
      </c>
      <c r="S124" s="331">
        <v>9.5815999999999998E-2</v>
      </c>
      <c r="T124" s="331">
        <v>9.5815999999999998E-2</v>
      </c>
      <c r="U124" s="331">
        <v>9.5815999999999998E-2</v>
      </c>
      <c r="V124" s="331">
        <v>9.5815999999999998E-2</v>
      </c>
      <c r="W124" s="331">
        <v>9.5815999999999998E-2</v>
      </c>
      <c r="X124" s="331">
        <v>9.5815999999999998E-2</v>
      </c>
      <c r="Y124" s="331">
        <v>9.5815999999999998E-2</v>
      </c>
      <c r="Z124" s="331">
        <v>9.5815999999999998E-2</v>
      </c>
      <c r="AA124" s="331">
        <v>9.5815999999999998E-2</v>
      </c>
      <c r="AB124" s="331">
        <v>9.5815999999999998E-2</v>
      </c>
      <c r="AC124" s="331">
        <v>9.5815999999999998E-2</v>
      </c>
      <c r="AD124" s="331">
        <v>9.5815999999999998E-2</v>
      </c>
      <c r="AE124" s="331">
        <v>9.5815999999999998E-2</v>
      </c>
      <c r="AF124" s="331">
        <v>9.5815999999999998E-2</v>
      </c>
      <c r="AG124" s="331">
        <v>9.5815999999999998E-2</v>
      </c>
      <c r="AH124" s="331">
        <v>9.5815999999999998E-2</v>
      </c>
      <c r="AI124" s="326">
        <v>-3.4707000000000002E-2</v>
      </c>
    </row>
    <row r="125" spans="1:35" ht="15" customHeight="1" x14ac:dyDescent="0.2">
      <c r="A125" s="329" t="s">
        <v>1339</v>
      </c>
      <c r="B125" s="328" t="s">
        <v>1340</v>
      </c>
      <c r="C125" s="331">
        <v>2.1159949999999998</v>
      </c>
      <c r="D125" s="355">
        <v>2.1845270000000001</v>
      </c>
      <c r="E125" s="331">
        <v>2.2174</v>
      </c>
      <c r="F125" s="331">
        <v>2.1920410000000001</v>
      </c>
      <c r="G125" s="331">
        <v>2.1601620000000001</v>
      </c>
      <c r="H125" s="331">
        <v>2.1331669999999998</v>
      </c>
      <c r="I125" s="331">
        <v>2.1273200000000001</v>
      </c>
      <c r="J125" s="331">
        <v>2.089013</v>
      </c>
      <c r="K125" s="331">
        <v>2.0951810000000002</v>
      </c>
      <c r="L125" s="331">
        <v>2.1093060000000001</v>
      </c>
      <c r="M125" s="331">
        <v>2.154134</v>
      </c>
      <c r="N125" s="331">
        <v>2.1873580000000001</v>
      </c>
      <c r="O125" s="331">
        <v>2.1993429999999998</v>
      </c>
      <c r="P125" s="331">
        <v>2.2130070000000002</v>
      </c>
      <c r="Q125" s="331">
        <v>2.24024</v>
      </c>
      <c r="R125" s="331">
        <v>2.2583769999999999</v>
      </c>
      <c r="S125" s="331">
        <v>2.2687300000000001</v>
      </c>
      <c r="T125" s="331">
        <v>2.2916349999999999</v>
      </c>
      <c r="U125" s="331">
        <v>2.321402</v>
      </c>
      <c r="V125" s="331">
        <v>2.3500860000000001</v>
      </c>
      <c r="W125" s="331">
        <v>2.3762660000000002</v>
      </c>
      <c r="X125" s="331">
        <v>2.404639</v>
      </c>
      <c r="Y125" s="331">
        <v>2.4472700000000001</v>
      </c>
      <c r="Z125" s="331">
        <v>2.5092020000000002</v>
      </c>
      <c r="AA125" s="331">
        <v>2.5427240000000002</v>
      </c>
      <c r="AB125" s="331">
        <v>2.5691440000000001</v>
      </c>
      <c r="AC125" s="331">
        <v>2.6360260000000002</v>
      </c>
      <c r="AD125" s="331">
        <v>2.7022529999999998</v>
      </c>
      <c r="AE125" s="331">
        <v>2.769307</v>
      </c>
      <c r="AF125" s="331">
        <v>2.807788</v>
      </c>
      <c r="AG125" s="331">
        <v>2.856115</v>
      </c>
      <c r="AH125" s="331">
        <v>2.9161679999999999</v>
      </c>
      <c r="AI125" s="326">
        <v>1.04E-2</v>
      </c>
    </row>
    <row r="126" spans="1:35" ht="15" customHeight="1" x14ac:dyDescent="0.2">
      <c r="A126" s="329" t="s">
        <v>1341</v>
      </c>
      <c r="B126" s="328" t="s">
        <v>1342</v>
      </c>
      <c r="C126" s="331">
        <v>5.2700000000000004E-3</v>
      </c>
      <c r="D126" s="355">
        <v>5.2700000000000004E-3</v>
      </c>
      <c r="E126" s="331">
        <v>5.2700000000000004E-3</v>
      </c>
      <c r="F126" s="331">
        <v>5.2700000000000004E-3</v>
      </c>
      <c r="G126" s="331">
        <v>5.2700000000000004E-3</v>
      </c>
      <c r="H126" s="331">
        <v>5.2700000000000004E-3</v>
      </c>
      <c r="I126" s="331">
        <v>5.2700000000000004E-3</v>
      </c>
      <c r="J126" s="331">
        <v>5.2700000000000004E-3</v>
      </c>
      <c r="K126" s="331">
        <v>5.2700000000000004E-3</v>
      </c>
      <c r="L126" s="331">
        <v>5.2700000000000004E-3</v>
      </c>
      <c r="M126" s="331">
        <v>5.2700000000000004E-3</v>
      </c>
      <c r="N126" s="331">
        <v>5.2700000000000004E-3</v>
      </c>
      <c r="O126" s="331">
        <v>5.2700000000000004E-3</v>
      </c>
      <c r="P126" s="331">
        <v>5.2700000000000004E-3</v>
      </c>
      <c r="Q126" s="331">
        <v>5.2700000000000004E-3</v>
      </c>
      <c r="R126" s="331">
        <v>5.2700000000000004E-3</v>
      </c>
      <c r="S126" s="331">
        <v>5.2700000000000004E-3</v>
      </c>
      <c r="T126" s="331">
        <v>5.2700000000000004E-3</v>
      </c>
      <c r="U126" s="331">
        <v>5.2700000000000004E-3</v>
      </c>
      <c r="V126" s="331">
        <v>5.2700000000000004E-3</v>
      </c>
      <c r="W126" s="331">
        <v>5.2700000000000004E-3</v>
      </c>
      <c r="X126" s="331">
        <v>5.2700000000000004E-3</v>
      </c>
      <c r="Y126" s="331">
        <v>5.2700000000000004E-3</v>
      </c>
      <c r="Z126" s="331">
        <v>5.2700000000000004E-3</v>
      </c>
      <c r="AA126" s="331">
        <v>5.2700000000000004E-3</v>
      </c>
      <c r="AB126" s="331">
        <v>5.2700000000000004E-3</v>
      </c>
      <c r="AC126" s="331">
        <v>5.2700000000000004E-3</v>
      </c>
      <c r="AD126" s="331">
        <v>5.2700000000000004E-3</v>
      </c>
      <c r="AE126" s="331">
        <v>5.2700000000000004E-3</v>
      </c>
      <c r="AF126" s="331">
        <v>5.2700000000000004E-3</v>
      </c>
      <c r="AG126" s="331">
        <v>5.2700000000000004E-3</v>
      </c>
      <c r="AH126" s="331">
        <v>5.2700000000000004E-3</v>
      </c>
      <c r="AI126" s="326">
        <v>0</v>
      </c>
    </row>
    <row r="127" spans="1:35" ht="15" customHeight="1" x14ac:dyDescent="0.2">
      <c r="A127" s="329" t="s">
        <v>1343</v>
      </c>
      <c r="B127" s="328" t="s">
        <v>1344</v>
      </c>
      <c r="C127" s="331">
        <v>1.2452E-2</v>
      </c>
      <c r="D127" s="355">
        <v>1.5561E-2</v>
      </c>
      <c r="E127" s="331">
        <v>1.4413E-2</v>
      </c>
      <c r="F127" s="331">
        <v>1.3258000000000001E-2</v>
      </c>
      <c r="G127" s="331">
        <v>1.2787E-2</v>
      </c>
      <c r="H127" s="331">
        <v>1.3355000000000001E-2</v>
      </c>
      <c r="I127" s="331">
        <v>1.248E-2</v>
      </c>
      <c r="J127" s="331">
        <v>1.2828000000000001E-2</v>
      </c>
      <c r="K127" s="331">
        <v>1.3797E-2</v>
      </c>
      <c r="L127" s="331">
        <v>1.4286E-2</v>
      </c>
      <c r="M127" s="331">
        <v>1.4063000000000001E-2</v>
      </c>
      <c r="N127" s="331">
        <v>1.4723E-2</v>
      </c>
      <c r="O127" s="331">
        <v>1.4113000000000001E-2</v>
      </c>
      <c r="P127" s="331">
        <v>1.4696000000000001E-2</v>
      </c>
      <c r="Q127" s="331">
        <v>1.4696000000000001E-2</v>
      </c>
      <c r="R127" s="331">
        <v>1.5358999999999999E-2</v>
      </c>
      <c r="S127" s="331">
        <v>1.5216E-2</v>
      </c>
      <c r="T127" s="331">
        <v>1.4859000000000001E-2</v>
      </c>
      <c r="U127" s="331">
        <v>1.4772E-2</v>
      </c>
      <c r="V127" s="331">
        <v>1.4674E-2</v>
      </c>
      <c r="W127" s="331">
        <v>1.4748000000000001E-2</v>
      </c>
      <c r="X127" s="331">
        <v>1.4695E-2</v>
      </c>
      <c r="Y127" s="331">
        <v>1.4818E-2</v>
      </c>
      <c r="Z127" s="331">
        <v>1.4713E-2</v>
      </c>
      <c r="AA127" s="331">
        <v>1.4607E-2</v>
      </c>
      <c r="AB127" s="331">
        <v>1.4498E-2</v>
      </c>
      <c r="AC127" s="331">
        <v>1.4426E-2</v>
      </c>
      <c r="AD127" s="331">
        <v>1.4095999999999999E-2</v>
      </c>
      <c r="AE127" s="331">
        <v>1.3932999999999999E-2</v>
      </c>
      <c r="AF127" s="331">
        <v>1.3735000000000001E-2</v>
      </c>
      <c r="AG127" s="331">
        <v>1.3629E-2</v>
      </c>
      <c r="AH127" s="331">
        <v>1.3520000000000001E-2</v>
      </c>
      <c r="AI127" s="326">
        <v>2.6589999999999999E-3</v>
      </c>
    </row>
    <row r="128" spans="1:35" ht="15" customHeight="1" x14ac:dyDescent="0.2">
      <c r="A128" s="329" t="s">
        <v>1345</v>
      </c>
      <c r="B128" s="330" t="s">
        <v>1215</v>
      </c>
      <c r="C128" s="333">
        <v>3.4159980000000001</v>
      </c>
      <c r="D128" s="356">
        <v>3.3922819999999998</v>
      </c>
      <c r="E128" s="333">
        <v>3.4188890000000001</v>
      </c>
      <c r="F128" s="333">
        <v>3.3707470000000002</v>
      </c>
      <c r="G128" s="333">
        <v>3.2879139999999998</v>
      </c>
      <c r="H128" s="333">
        <v>3.2070669999999999</v>
      </c>
      <c r="I128" s="333">
        <v>3.1315339999999998</v>
      </c>
      <c r="J128" s="333">
        <v>3.0158399999999999</v>
      </c>
      <c r="K128" s="333">
        <v>2.9670770000000002</v>
      </c>
      <c r="L128" s="333">
        <v>2.9863050000000002</v>
      </c>
      <c r="M128" s="333">
        <v>2.9875949999999998</v>
      </c>
      <c r="N128" s="333">
        <v>2.9451360000000002</v>
      </c>
      <c r="O128" s="333">
        <v>2.9295070000000001</v>
      </c>
      <c r="P128" s="333">
        <v>2.9289740000000002</v>
      </c>
      <c r="Q128" s="333">
        <v>2.9553880000000001</v>
      </c>
      <c r="R128" s="333">
        <v>2.9828579999999998</v>
      </c>
      <c r="S128" s="333">
        <v>2.9917440000000002</v>
      </c>
      <c r="T128" s="333">
        <v>3.02054</v>
      </c>
      <c r="U128" s="333">
        <v>3.0436800000000002</v>
      </c>
      <c r="V128" s="333">
        <v>3.069258</v>
      </c>
      <c r="W128" s="333">
        <v>3.1143800000000001</v>
      </c>
      <c r="X128" s="333">
        <v>3.1312989999999998</v>
      </c>
      <c r="Y128" s="333">
        <v>3.177308</v>
      </c>
      <c r="Z128" s="333">
        <v>3.2025399999999999</v>
      </c>
      <c r="AA128" s="333">
        <v>3.2306330000000001</v>
      </c>
      <c r="AB128" s="333">
        <v>3.2561019999999998</v>
      </c>
      <c r="AC128" s="333">
        <v>3.3223020000000001</v>
      </c>
      <c r="AD128" s="333">
        <v>3.3961839999999999</v>
      </c>
      <c r="AE128" s="333">
        <v>3.4707669999999999</v>
      </c>
      <c r="AF128" s="333">
        <v>3.5184419999999998</v>
      </c>
      <c r="AG128" s="333">
        <v>3.5762930000000002</v>
      </c>
      <c r="AH128" s="333">
        <v>3.6335489999999999</v>
      </c>
      <c r="AI128" s="332">
        <v>1.9940000000000001E-3</v>
      </c>
    </row>
    <row r="130" spans="1:35" ht="15" customHeight="1" x14ac:dyDescent="0.2">
      <c r="B130" s="330" t="s">
        <v>1346</v>
      </c>
    </row>
    <row r="131" spans="1:35" ht="15" customHeight="1" x14ac:dyDescent="0.2">
      <c r="A131" s="329" t="s">
        <v>1347</v>
      </c>
      <c r="B131" s="328" t="s">
        <v>1237</v>
      </c>
      <c r="C131" s="331">
        <v>0.104336</v>
      </c>
      <c r="D131" s="355">
        <v>0.10137699999999999</v>
      </c>
      <c r="E131" s="331">
        <v>7.8538999999999998E-2</v>
      </c>
      <c r="F131" s="331">
        <v>7.6707999999999998E-2</v>
      </c>
      <c r="G131" s="331">
        <v>7.6138999999999998E-2</v>
      </c>
      <c r="H131" s="331">
        <v>7.5647000000000006E-2</v>
      </c>
      <c r="I131" s="331">
        <v>7.5203000000000006E-2</v>
      </c>
      <c r="J131" s="331">
        <v>7.4878E-2</v>
      </c>
      <c r="K131" s="331">
        <v>7.4611999999999998E-2</v>
      </c>
      <c r="L131" s="331">
        <v>7.4485999999999997E-2</v>
      </c>
      <c r="M131" s="331">
        <v>7.4392E-2</v>
      </c>
      <c r="N131" s="331">
        <v>7.4270000000000003E-2</v>
      </c>
      <c r="O131" s="331">
        <v>7.4282000000000001E-2</v>
      </c>
      <c r="P131" s="331">
        <v>7.4334999999999998E-2</v>
      </c>
      <c r="Q131" s="331">
        <v>7.4392E-2</v>
      </c>
      <c r="R131" s="331">
        <v>7.4513999999999997E-2</v>
      </c>
      <c r="S131" s="331">
        <v>7.4640999999999999E-2</v>
      </c>
      <c r="T131" s="331">
        <v>7.4737999999999999E-2</v>
      </c>
      <c r="U131" s="331">
        <v>7.4824000000000002E-2</v>
      </c>
      <c r="V131" s="331">
        <v>7.4917999999999998E-2</v>
      </c>
      <c r="W131" s="331">
        <v>7.5008000000000005E-2</v>
      </c>
      <c r="X131" s="331">
        <v>7.5180999999999998E-2</v>
      </c>
      <c r="Y131" s="331">
        <v>7.5406000000000001E-2</v>
      </c>
      <c r="Z131" s="331">
        <v>7.5552999999999995E-2</v>
      </c>
      <c r="AA131" s="331">
        <v>7.5781000000000001E-2</v>
      </c>
      <c r="AB131" s="331">
        <v>7.6059000000000002E-2</v>
      </c>
      <c r="AC131" s="331">
        <v>7.6363E-2</v>
      </c>
      <c r="AD131" s="331">
        <v>7.6704999999999995E-2</v>
      </c>
      <c r="AE131" s="331">
        <v>7.7022999999999994E-2</v>
      </c>
      <c r="AF131" s="331">
        <v>7.7336000000000002E-2</v>
      </c>
      <c r="AG131" s="331">
        <v>7.7676999999999996E-2</v>
      </c>
      <c r="AH131" s="331">
        <v>7.8032000000000004E-2</v>
      </c>
      <c r="AI131" s="326">
        <v>-9.3270000000000002E-3</v>
      </c>
    </row>
    <row r="132" spans="1:35" ht="15" customHeight="1" x14ac:dyDescent="0.2">
      <c r="A132" s="329" t="s">
        <v>1348</v>
      </c>
      <c r="B132" s="328" t="s">
        <v>1219</v>
      </c>
      <c r="C132" s="331">
        <v>2.471797</v>
      </c>
      <c r="D132" s="355">
        <v>2.4790359999999998</v>
      </c>
      <c r="E132" s="331">
        <v>2.4501369999999998</v>
      </c>
      <c r="F132" s="331">
        <v>2.3984209999999999</v>
      </c>
      <c r="G132" s="331">
        <v>2.3192910000000002</v>
      </c>
      <c r="H132" s="331">
        <v>2.215802</v>
      </c>
      <c r="I132" s="331">
        <v>2.1066009999999999</v>
      </c>
      <c r="J132" s="331">
        <v>2.0457239999999999</v>
      </c>
      <c r="K132" s="331">
        <v>1.995331</v>
      </c>
      <c r="L132" s="331">
        <v>1.9488510000000001</v>
      </c>
      <c r="M132" s="331">
        <v>1.905186</v>
      </c>
      <c r="N132" s="331">
        <v>1.863767</v>
      </c>
      <c r="O132" s="331">
        <v>1.826622</v>
      </c>
      <c r="P132" s="331">
        <v>1.7888809999999999</v>
      </c>
      <c r="Q132" s="331">
        <v>1.752597</v>
      </c>
      <c r="R132" s="331">
        <v>1.717619</v>
      </c>
      <c r="S132" s="331">
        <v>1.6829160000000001</v>
      </c>
      <c r="T132" s="331">
        <v>1.672323</v>
      </c>
      <c r="U132" s="331">
        <v>1.663203</v>
      </c>
      <c r="V132" s="331">
        <v>1.655724</v>
      </c>
      <c r="W132" s="331">
        <v>1.650298</v>
      </c>
      <c r="X132" s="331">
        <v>1.6474310000000001</v>
      </c>
      <c r="Y132" s="331">
        <v>1.6457949999999999</v>
      </c>
      <c r="Z132" s="331">
        <v>1.645805</v>
      </c>
      <c r="AA132" s="331">
        <v>1.6474120000000001</v>
      </c>
      <c r="AB132" s="331">
        <v>1.6502829999999999</v>
      </c>
      <c r="AC132" s="331">
        <v>1.653713</v>
      </c>
      <c r="AD132" s="331">
        <v>1.6589929999999999</v>
      </c>
      <c r="AE132" s="331">
        <v>1.665896</v>
      </c>
      <c r="AF132" s="331">
        <v>1.672731</v>
      </c>
      <c r="AG132" s="331">
        <v>1.680898</v>
      </c>
      <c r="AH132" s="331">
        <v>1.6891430000000001</v>
      </c>
      <c r="AI132" s="326">
        <v>-1.2206E-2</v>
      </c>
    </row>
    <row r="133" spans="1:35" ht="15" customHeight="1" x14ac:dyDescent="0.2">
      <c r="A133" s="329" t="s">
        <v>1349</v>
      </c>
      <c r="B133" s="328" t="s">
        <v>1276</v>
      </c>
      <c r="C133" s="331">
        <v>2.7130000000000001E-3</v>
      </c>
      <c r="D133" s="355">
        <v>4.1609999999999998E-3</v>
      </c>
      <c r="E133" s="331">
        <v>6.3530000000000001E-3</v>
      </c>
      <c r="F133" s="331">
        <v>7.8820000000000001E-3</v>
      </c>
      <c r="G133" s="331">
        <v>7.7510000000000001E-3</v>
      </c>
      <c r="H133" s="331">
        <v>8.6029999999999995E-3</v>
      </c>
      <c r="I133" s="331">
        <v>8.2480000000000001E-3</v>
      </c>
      <c r="J133" s="331">
        <v>8.6960000000000006E-3</v>
      </c>
      <c r="K133" s="331">
        <v>8.9549999999999994E-3</v>
      </c>
      <c r="L133" s="331">
        <v>8.5850000000000006E-3</v>
      </c>
      <c r="M133" s="331">
        <v>8.6809999999999995E-3</v>
      </c>
      <c r="N133" s="331">
        <v>1.1644E-2</v>
      </c>
      <c r="O133" s="331">
        <v>1.0817E-2</v>
      </c>
      <c r="P133" s="331">
        <v>1.0972000000000001E-2</v>
      </c>
      <c r="Q133" s="331">
        <v>1.0838E-2</v>
      </c>
      <c r="R133" s="331">
        <v>1.0076999999999999E-2</v>
      </c>
      <c r="S133" s="331">
        <v>9.7920000000000004E-3</v>
      </c>
      <c r="T133" s="331">
        <v>9.6439999999999998E-3</v>
      </c>
      <c r="U133" s="331">
        <v>9.7590000000000003E-3</v>
      </c>
      <c r="V133" s="331">
        <v>9.6989999999999993E-3</v>
      </c>
      <c r="W133" s="331">
        <v>8.9940000000000003E-3</v>
      </c>
      <c r="X133" s="331">
        <v>8.1569999999999993E-3</v>
      </c>
      <c r="Y133" s="331">
        <v>8.0759999999999998E-3</v>
      </c>
      <c r="Z133" s="331">
        <v>7.6210000000000002E-3</v>
      </c>
      <c r="AA133" s="331">
        <v>7.3119999999999999E-3</v>
      </c>
      <c r="AB133" s="331">
        <v>7.0029999999999997E-3</v>
      </c>
      <c r="AC133" s="331">
        <v>6.8640000000000003E-3</v>
      </c>
      <c r="AD133" s="331">
        <v>6.3340000000000002E-3</v>
      </c>
      <c r="AE133" s="331">
        <v>4.8659999999999997E-3</v>
      </c>
      <c r="AF133" s="331">
        <v>4.2440000000000004E-3</v>
      </c>
      <c r="AG133" s="331">
        <v>3.4610000000000001E-3</v>
      </c>
      <c r="AH133" s="331">
        <v>3.4610000000000001E-3</v>
      </c>
      <c r="AI133" s="326">
        <v>7.8879999999999992E-3</v>
      </c>
    </row>
    <row r="134" spans="1:35" ht="15" customHeight="1" x14ac:dyDescent="0.2">
      <c r="A134" s="329" t="s">
        <v>1350</v>
      </c>
      <c r="B134" s="328" t="s">
        <v>1278</v>
      </c>
      <c r="C134" s="331">
        <v>1.065018</v>
      </c>
      <c r="D134" s="355">
        <v>1.0858699999999999</v>
      </c>
      <c r="E134" s="331">
        <v>1.0804009999999999</v>
      </c>
      <c r="F134" s="331">
        <v>1.0721179999999999</v>
      </c>
      <c r="G134" s="331">
        <v>1.073461</v>
      </c>
      <c r="H134" s="331">
        <v>1.079599</v>
      </c>
      <c r="I134" s="331">
        <v>1.088865</v>
      </c>
      <c r="J134" s="331">
        <v>1.0978749999999999</v>
      </c>
      <c r="K134" s="331">
        <v>1.107532</v>
      </c>
      <c r="L134" s="331">
        <v>1.118061</v>
      </c>
      <c r="M134" s="331">
        <v>1.128371</v>
      </c>
      <c r="N134" s="331">
        <v>1.139248</v>
      </c>
      <c r="O134" s="331">
        <v>1.1498679999999999</v>
      </c>
      <c r="P134" s="331">
        <v>1.1609860000000001</v>
      </c>
      <c r="Q134" s="331">
        <v>1.1717679999999999</v>
      </c>
      <c r="R134" s="331">
        <v>1.1823570000000001</v>
      </c>
      <c r="S134" s="331">
        <v>1.192501</v>
      </c>
      <c r="T134" s="331">
        <v>1.2025650000000001</v>
      </c>
      <c r="U134" s="331">
        <v>1.212931</v>
      </c>
      <c r="V134" s="331">
        <v>1.223042</v>
      </c>
      <c r="W134" s="331">
        <v>1.23349</v>
      </c>
      <c r="X134" s="331">
        <v>1.245017</v>
      </c>
      <c r="Y134" s="331">
        <v>1.2567790000000001</v>
      </c>
      <c r="Z134" s="331">
        <v>1.268451</v>
      </c>
      <c r="AA134" s="331">
        <v>1.280745</v>
      </c>
      <c r="AB134" s="331">
        <v>1.293496</v>
      </c>
      <c r="AC134" s="331">
        <v>1.30715</v>
      </c>
      <c r="AD134" s="331">
        <v>1.3213200000000001</v>
      </c>
      <c r="AE134" s="331">
        <v>1.335869</v>
      </c>
      <c r="AF134" s="331">
        <v>1.350366</v>
      </c>
      <c r="AG134" s="331">
        <v>1.36507</v>
      </c>
      <c r="AH134" s="331">
        <v>1.3800330000000001</v>
      </c>
      <c r="AI134" s="326">
        <v>8.3940000000000004E-3</v>
      </c>
    </row>
    <row r="135" spans="1:35" ht="15" customHeight="1" x14ac:dyDescent="0.2">
      <c r="A135" s="329" t="s">
        <v>1351</v>
      </c>
      <c r="B135" s="328" t="s">
        <v>1303</v>
      </c>
      <c r="C135" s="331">
        <v>9.2999999999999997E-5</v>
      </c>
      <c r="D135" s="355">
        <v>9.3999999999999994E-5</v>
      </c>
      <c r="E135" s="331">
        <v>1.3200000000000001E-4</v>
      </c>
      <c r="F135" s="331">
        <v>1.08E-4</v>
      </c>
      <c r="G135" s="331">
        <v>1.08E-4</v>
      </c>
      <c r="H135" s="331">
        <v>1.01E-4</v>
      </c>
      <c r="I135" s="331">
        <v>1.01E-4</v>
      </c>
      <c r="J135" s="331">
        <v>9.2E-5</v>
      </c>
      <c r="K135" s="331">
        <v>9.1000000000000003E-5</v>
      </c>
      <c r="L135" s="331">
        <v>8.1000000000000004E-5</v>
      </c>
      <c r="M135" s="331">
        <v>7.7000000000000001E-5</v>
      </c>
      <c r="N135" s="331">
        <v>2.6999999999999999E-5</v>
      </c>
      <c r="O135" s="331">
        <v>2.1999999999999999E-5</v>
      </c>
      <c r="P135" s="331">
        <v>2.0000000000000002E-5</v>
      </c>
      <c r="Q135" s="331">
        <v>9.0000000000000002E-6</v>
      </c>
      <c r="R135" s="331">
        <v>6.0000000000000002E-6</v>
      </c>
      <c r="S135" s="331">
        <v>1.9999999999999999E-6</v>
      </c>
      <c r="T135" s="331">
        <v>0</v>
      </c>
      <c r="U135" s="331">
        <v>0</v>
      </c>
      <c r="V135" s="331">
        <v>0</v>
      </c>
      <c r="W135" s="331">
        <v>0</v>
      </c>
      <c r="X135" s="331">
        <v>0</v>
      </c>
      <c r="Y135" s="331">
        <v>0</v>
      </c>
      <c r="Z135" s="331">
        <v>0</v>
      </c>
      <c r="AA135" s="331">
        <v>0</v>
      </c>
      <c r="AB135" s="331">
        <v>0</v>
      </c>
      <c r="AC135" s="331">
        <v>0</v>
      </c>
      <c r="AD135" s="331">
        <v>0</v>
      </c>
      <c r="AE135" s="331">
        <v>0</v>
      </c>
      <c r="AF135" s="331">
        <v>0</v>
      </c>
      <c r="AG135" s="331">
        <v>0</v>
      </c>
      <c r="AH135" s="331">
        <v>0</v>
      </c>
      <c r="AI135" s="326" t="s">
        <v>1222</v>
      </c>
    </row>
    <row r="136" spans="1:35" ht="15" customHeight="1" x14ac:dyDescent="0.2">
      <c r="A136" s="329" t="s">
        <v>1352</v>
      </c>
      <c r="B136" s="328" t="s">
        <v>1201</v>
      </c>
      <c r="C136" s="331">
        <v>0.95049399999999995</v>
      </c>
      <c r="D136" s="355">
        <v>0.96379499999999996</v>
      </c>
      <c r="E136" s="331">
        <v>1.00292</v>
      </c>
      <c r="F136" s="331">
        <v>1.035412</v>
      </c>
      <c r="G136" s="331">
        <v>1.0134000000000001</v>
      </c>
      <c r="H136" s="331">
        <v>1.008796</v>
      </c>
      <c r="I136" s="331">
        <v>1.004894</v>
      </c>
      <c r="J136" s="331">
        <v>1.007887</v>
      </c>
      <c r="K136" s="331">
        <v>1.0045059999999999</v>
      </c>
      <c r="L136" s="331">
        <v>1.008038</v>
      </c>
      <c r="M136" s="331">
        <v>1.003007</v>
      </c>
      <c r="N136" s="331">
        <v>0.99481600000000003</v>
      </c>
      <c r="O136" s="331">
        <v>0.99166799999999999</v>
      </c>
      <c r="P136" s="331">
        <v>0.98787199999999997</v>
      </c>
      <c r="Q136" s="331">
        <v>0.98443199999999997</v>
      </c>
      <c r="R136" s="331">
        <v>0.98348999999999998</v>
      </c>
      <c r="S136" s="331">
        <v>0.98361399999999999</v>
      </c>
      <c r="T136" s="331">
        <v>0.98808099999999999</v>
      </c>
      <c r="U136" s="331">
        <v>0.98761200000000005</v>
      </c>
      <c r="V136" s="331">
        <v>0.989537</v>
      </c>
      <c r="W136" s="331">
        <v>0.99042600000000003</v>
      </c>
      <c r="X136" s="331">
        <v>0.99326899999999996</v>
      </c>
      <c r="Y136" s="331">
        <v>0.99497999999999998</v>
      </c>
      <c r="Z136" s="331">
        <v>0.99998699999999996</v>
      </c>
      <c r="AA136" s="331">
        <v>1.0044029999999999</v>
      </c>
      <c r="AB136" s="331">
        <v>1.011218</v>
      </c>
      <c r="AC136" s="331">
        <v>1.016475</v>
      </c>
      <c r="AD136" s="331">
        <v>1.0239849999999999</v>
      </c>
      <c r="AE136" s="331">
        <v>1.0317730000000001</v>
      </c>
      <c r="AF136" s="331">
        <v>1.0381469999999999</v>
      </c>
      <c r="AG136" s="331">
        <v>1.04471</v>
      </c>
      <c r="AH136" s="331">
        <v>1.0498130000000001</v>
      </c>
      <c r="AI136" s="326">
        <v>3.2109999999999999E-3</v>
      </c>
    </row>
    <row r="137" spans="1:35" ht="15" customHeight="1" x14ac:dyDescent="0.2">
      <c r="A137" s="329" t="s">
        <v>1353</v>
      </c>
      <c r="B137" s="328" t="s">
        <v>45</v>
      </c>
      <c r="C137" s="331">
        <v>0.25810499999999997</v>
      </c>
      <c r="D137" s="355">
        <v>0.24280499999999999</v>
      </c>
      <c r="E137" s="331">
        <v>0.25132500000000002</v>
      </c>
      <c r="F137" s="331">
        <v>0.21184500000000001</v>
      </c>
      <c r="G137" s="331">
        <v>0.25869399999999998</v>
      </c>
      <c r="H137" s="331">
        <v>0.262322</v>
      </c>
      <c r="I137" s="331">
        <v>0.26399600000000001</v>
      </c>
      <c r="J137" s="331">
        <v>0.25183899999999998</v>
      </c>
      <c r="K137" s="331">
        <v>0.246529</v>
      </c>
      <c r="L137" s="331">
        <v>0.228628</v>
      </c>
      <c r="M137" s="331">
        <v>0.22664200000000001</v>
      </c>
      <c r="N137" s="331">
        <v>0.24357699999999999</v>
      </c>
      <c r="O137" s="331">
        <v>0.241428</v>
      </c>
      <c r="P137" s="331">
        <v>0.24007800000000001</v>
      </c>
      <c r="Q137" s="331">
        <v>0.237762</v>
      </c>
      <c r="R137" s="331">
        <v>0.23633399999999999</v>
      </c>
      <c r="S137" s="331">
        <v>0.23327100000000001</v>
      </c>
      <c r="T137" s="331">
        <v>0.21582200000000001</v>
      </c>
      <c r="U137" s="331">
        <v>0.21332300000000001</v>
      </c>
      <c r="V137" s="331">
        <v>0.20741899999999999</v>
      </c>
      <c r="W137" s="331">
        <v>0.203958</v>
      </c>
      <c r="X137" s="331">
        <v>0.198687</v>
      </c>
      <c r="Y137" s="331">
        <v>0.19994899999999999</v>
      </c>
      <c r="Z137" s="331">
        <v>0.188442</v>
      </c>
      <c r="AA137" s="331">
        <v>0.18421199999999999</v>
      </c>
      <c r="AB137" s="331">
        <v>0.1749</v>
      </c>
      <c r="AC137" s="331">
        <v>0.177394</v>
      </c>
      <c r="AD137" s="331">
        <v>0.16850699999999999</v>
      </c>
      <c r="AE137" s="331">
        <v>0.166884</v>
      </c>
      <c r="AF137" s="331">
        <v>0.16558700000000001</v>
      </c>
      <c r="AG137" s="331">
        <v>0.163686</v>
      </c>
      <c r="AH137" s="331">
        <v>0.16162499999999999</v>
      </c>
      <c r="AI137" s="326">
        <v>-1.4985999999999999E-2</v>
      </c>
    </row>
    <row r="138" spans="1:35" ht="15" customHeight="1" x14ac:dyDescent="0.2">
      <c r="A138" s="329" t="s">
        <v>1354</v>
      </c>
      <c r="B138" s="328" t="s">
        <v>47</v>
      </c>
      <c r="C138" s="331">
        <v>0</v>
      </c>
      <c r="D138" s="355">
        <v>0</v>
      </c>
      <c r="E138" s="331">
        <v>0</v>
      </c>
      <c r="F138" s="331">
        <v>0</v>
      </c>
      <c r="G138" s="331">
        <v>0</v>
      </c>
      <c r="H138" s="331">
        <v>0</v>
      </c>
      <c r="I138" s="331">
        <v>0</v>
      </c>
      <c r="J138" s="331">
        <v>0</v>
      </c>
      <c r="K138" s="331">
        <v>0</v>
      </c>
      <c r="L138" s="331">
        <v>0</v>
      </c>
      <c r="M138" s="331">
        <v>0</v>
      </c>
      <c r="N138" s="331">
        <v>0</v>
      </c>
      <c r="O138" s="331">
        <v>0</v>
      </c>
      <c r="P138" s="331">
        <v>0</v>
      </c>
      <c r="Q138" s="331">
        <v>0</v>
      </c>
      <c r="R138" s="331">
        <v>0</v>
      </c>
      <c r="S138" s="331">
        <v>0</v>
      </c>
      <c r="T138" s="331">
        <v>0</v>
      </c>
      <c r="U138" s="331">
        <v>0</v>
      </c>
      <c r="V138" s="331">
        <v>0</v>
      </c>
      <c r="W138" s="331">
        <v>0</v>
      </c>
      <c r="X138" s="331">
        <v>0</v>
      </c>
      <c r="Y138" s="331">
        <v>0</v>
      </c>
      <c r="Z138" s="331">
        <v>0</v>
      </c>
      <c r="AA138" s="331">
        <v>0</v>
      </c>
      <c r="AB138" s="331">
        <v>0</v>
      </c>
      <c r="AC138" s="331">
        <v>0</v>
      </c>
      <c r="AD138" s="331">
        <v>0</v>
      </c>
      <c r="AE138" s="331">
        <v>0</v>
      </c>
      <c r="AF138" s="331">
        <v>0</v>
      </c>
      <c r="AG138" s="331">
        <v>0</v>
      </c>
      <c r="AH138" s="331">
        <v>0</v>
      </c>
      <c r="AI138" s="326" t="s">
        <v>1222</v>
      </c>
    </row>
    <row r="139" spans="1:35" ht="15" customHeight="1" x14ac:dyDescent="0.2">
      <c r="A139" s="329" t="s">
        <v>1355</v>
      </c>
      <c r="B139" s="328" t="s">
        <v>1308</v>
      </c>
      <c r="C139" s="331">
        <v>0.55160500000000001</v>
      </c>
      <c r="D139" s="355">
        <v>0.53379799999999999</v>
      </c>
      <c r="E139" s="331">
        <v>0.439363</v>
      </c>
      <c r="F139" s="331">
        <v>0.44225799999999998</v>
      </c>
      <c r="G139" s="331">
        <v>0.44561499999999998</v>
      </c>
      <c r="H139" s="331">
        <v>0.43727500000000002</v>
      </c>
      <c r="I139" s="331">
        <v>0.43073400000000001</v>
      </c>
      <c r="J139" s="331">
        <v>0.44069599999999998</v>
      </c>
      <c r="K139" s="331">
        <v>0.426093</v>
      </c>
      <c r="L139" s="331">
        <v>0.43847399999999997</v>
      </c>
      <c r="M139" s="331">
        <v>0.44003399999999998</v>
      </c>
      <c r="N139" s="331">
        <v>0.43043599999999999</v>
      </c>
      <c r="O139" s="331">
        <v>0.42740400000000001</v>
      </c>
      <c r="P139" s="331">
        <v>0.43584899999999999</v>
      </c>
      <c r="Q139" s="331">
        <v>0.393428</v>
      </c>
      <c r="R139" s="331">
        <v>0.433753</v>
      </c>
      <c r="S139" s="331">
        <v>0.437838</v>
      </c>
      <c r="T139" s="331">
        <v>0.41460200000000003</v>
      </c>
      <c r="U139" s="331">
        <v>0.42024</v>
      </c>
      <c r="V139" s="331">
        <v>0.42213699999999998</v>
      </c>
      <c r="W139" s="331">
        <v>0.42706499999999997</v>
      </c>
      <c r="X139" s="331">
        <v>0.41967100000000002</v>
      </c>
      <c r="Y139" s="331">
        <v>0.42604500000000001</v>
      </c>
      <c r="Z139" s="331">
        <v>0.42819600000000002</v>
      </c>
      <c r="AA139" s="331">
        <v>0.43555100000000002</v>
      </c>
      <c r="AB139" s="331">
        <v>0.43969799999999998</v>
      </c>
      <c r="AC139" s="331">
        <v>0.46428199999999997</v>
      </c>
      <c r="AD139" s="331">
        <v>0.45591300000000001</v>
      </c>
      <c r="AE139" s="331">
        <v>0.48010700000000001</v>
      </c>
      <c r="AF139" s="331">
        <v>0.50038700000000003</v>
      </c>
      <c r="AG139" s="331">
        <v>0.506382</v>
      </c>
      <c r="AH139" s="331">
        <v>0.49988900000000003</v>
      </c>
      <c r="AI139" s="326">
        <v>-3.1710000000000002E-3</v>
      </c>
    </row>
    <row r="140" spans="1:35" ht="15" customHeight="1" x14ac:dyDescent="0.2">
      <c r="A140" s="329" t="s">
        <v>1356</v>
      </c>
      <c r="B140" s="328" t="s">
        <v>1203</v>
      </c>
      <c r="C140" s="331">
        <v>5.4014470000000001</v>
      </c>
      <c r="D140" s="355">
        <v>5.4067749999999997</v>
      </c>
      <c r="E140" s="331">
        <v>5.302816</v>
      </c>
      <c r="F140" s="331">
        <v>5.2368690000000004</v>
      </c>
      <c r="G140" s="331">
        <v>5.1867080000000003</v>
      </c>
      <c r="H140" s="331">
        <v>5.0795430000000001</v>
      </c>
      <c r="I140" s="331">
        <v>4.9703939999999998</v>
      </c>
      <c r="J140" s="331">
        <v>4.9189910000000001</v>
      </c>
      <c r="K140" s="331">
        <v>4.8546950000000004</v>
      </c>
      <c r="L140" s="331">
        <v>4.8166190000000002</v>
      </c>
      <c r="M140" s="331">
        <v>4.7777099999999999</v>
      </c>
      <c r="N140" s="331">
        <v>4.7461399999999996</v>
      </c>
      <c r="O140" s="331">
        <v>4.7112939999999996</v>
      </c>
      <c r="P140" s="331">
        <v>4.688021</v>
      </c>
      <c r="Q140" s="331">
        <v>4.6143869999999998</v>
      </c>
      <c r="R140" s="331">
        <v>4.6280710000000003</v>
      </c>
      <c r="S140" s="331">
        <v>4.6047830000000003</v>
      </c>
      <c r="T140" s="331">
        <v>4.56813</v>
      </c>
      <c r="U140" s="331">
        <v>4.572133</v>
      </c>
      <c r="V140" s="331">
        <v>4.5727779999999996</v>
      </c>
      <c r="W140" s="331">
        <v>4.5802459999999998</v>
      </c>
      <c r="X140" s="331">
        <v>4.5792570000000001</v>
      </c>
      <c r="Y140" s="331">
        <v>4.598954</v>
      </c>
      <c r="Z140" s="331">
        <v>4.6064340000000001</v>
      </c>
      <c r="AA140" s="331">
        <v>4.6281030000000003</v>
      </c>
      <c r="AB140" s="331">
        <v>4.6456540000000004</v>
      </c>
      <c r="AC140" s="331">
        <v>4.6953760000000004</v>
      </c>
      <c r="AD140" s="331">
        <v>4.7054229999999997</v>
      </c>
      <c r="AE140" s="331">
        <v>4.7575519999999996</v>
      </c>
      <c r="AF140" s="331">
        <v>4.8045540000000004</v>
      </c>
      <c r="AG140" s="331">
        <v>4.8384219999999996</v>
      </c>
      <c r="AH140" s="331">
        <v>4.8585349999999998</v>
      </c>
      <c r="AI140" s="326">
        <v>-3.411E-3</v>
      </c>
    </row>
    <row r="141" spans="1:35" ht="15" customHeight="1" x14ac:dyDescent="0.2">
      <c r="A141" s="329" t="s">
        <v>1357</v>
      </c>
      <c r="B141" s="328" t="s">
        <v>1205</v>
      </c>
      <c r="C141" s="331">
        <v>2.9493109999999998</v>
      </c>
      <c r="D141" s="355">
        <v>2.8438910000000002</v>
      </c>
      <c r="E141" s="331">
        <v>3.0201060000000002</v>
      </c>
      <c r="F141" s="331">
        <v>3.007638</v>
      </c>
      <c r="G141" s="331">
        <v>2.9621529999999998</v>
      </c>
      <c r="H141" s="331">
        <v>2.9168820000000002</v>
      </c>
      <c r="I141" s="331">
        <v>2.9422709999999999</v>
      </c>
      <c r="J141" s="331">
        <v>2.9994809999999998</v>
      </c>
      <c r="K141" s="331">
        <v>2.9503360000000001</v>
      </c>
      <c r="L141" s="331">
        <v>2.9462160000000002</v>
      </c>
      <c r="M141" s="331">
        <v>2.9109579999999999</v>
      </c>
      <c r="N141" s="331">
        <v>2.7295959999999999</v>
      </c>
      <c r="O141" s="331">
        <v>2.7071689999999999</v>
      </c>
      <c r="P141" s="331">
        <v>2.7099350000000002</v>
      </c>
      <c r="Q141" s="331">
        <v>2.7174589999999998</v>
      </c>
      <c r="R141" s="331">
        <v>2.730909</v>
      </c>
      <c r="S141" s="331">
        <v>2.7493110000000001</v>
      </c>
      <c r="T141" s="331">
        <v>2.7785150000000001</v>
      </c>
      <c r="U141" s="331">
        <v>2.7756099999999999</v>
      </c>
      <c r="V141" s="331">
        <v>2.7892899999999998</v>
      </c>
      <c r="W141" s="331">
        <v>2.825291</v>
      </c>
      <c r="X141" s="331">
        <v>2.8284120000000001</v>
      </c>
      <c r="Y141" s="331">
        <v>2.8518309999999998</v>
      </c>
      <c r="Z141" s="331">
        <v>2.8455520000000001</v>
      </c>
      <c r="AA141" s="331">
        <v>2.8651990000000001</v>
      </c>
      <c r="AB141" s="331">
        <v>2.8915540000000002</v>
      </c>
      <c r="AC141" s="331">
        <v>2.9296009999999999</v>
      </c>
      <c r="AD141" s="331">
        <v>2.955028</v>
      </c>
      <c r="AE141" s="331">
        <v>3.0021399999999998</v>
      </c>
      <c r="AF141" s="331">
        <v>3.047177</v>
      </c>
      <c r="AG141" s="331">
        <v>3.0872030000000001</v>
      </c>
      <c r="AH141" s="331">
        <v>3.1072489999999999</v>
      </c>
      <c r="AI141" s="326">
        <v>1.684E-3</v>
      </c>
    </row>
    <row r="142" spans="1:35" ht="15" customHeight="1" x14ac:dyDescent="0.2">
      <c r="A142" s="329" t="s">
        <v>1358</v>
      </c>
      <c r="B142" s="328" t="s">
        <v>1247</v>
      </c>
      <c r="C142" s="331">
        <v>0</v>
      </c>
      <c r="D142" s="355">
        <v>0</v>
      </c>
      <c r="E142" s="331">
        <v>0</v>
      </c>
      <c r="F142" s="331">
        <v>0</v>
      </c>
      <c r="G142" s="331">
        <v>0</v>
      </c>
      <c r="H142" s="331">
        <v>0</v>
      </c>
      <c r="I142" s="331">
        <v>0</v>
      </c>
      <c r="J142" s="331">
        <v>0</v>
      </c>
      <c r="K142" s="331">
        <v>0</v>
      </c>
      <c r="L142" s="331">
        <v>0</v>
      </c>
      <c r="M142" s="331">
        <v>0</v>
      </c>
      <c r="N142" s="331">
        <v>0</v>
      </c>
      <c r="O142" s="331">
        <v>0</v>
      </c>
      <c r="P142" s="331">
        <v>0</v>
      </c>
      <c r="Q142" s="331">
        <v>0</v>
      </c>
      <c r="R142" s="331">
        <v>0</v>
      </c>
      <c r="S142" s="331">
        <v>0</v>
      </c>
      <c r="T142" s="331">
        <v>0</v>
      </c>
      <c r="U142" s="331">
        <v>0</v>
      </c>
      <c r="V142" s="331">
        <v>0</v>
      </c>
      <c r="W142" s="331">
        <v>0</v>
      </c>
      <c r="X142" s="331">
        <v>0</v>
      </c>
      <c r="Y142" s="331">
        <v>0</v>
      </c>
      <c r="Z142" s="331">
        <v>0</v>
      </c>
      <c r="AA142" s="331">
        <v>0</v>
      </c>
      <c r="AB142" s="331">
        <v>0</v>
      </c>
      <c r="AC142" s="331">
        <v>0</v>
      </c>
      <c r="AD142" s="331">
        <v>0</v>
      </c>
      <c r="AE142" s="331">
        <v>0</v>
      </c>
      <c r="AF142" s="331">
        <v>0</v>
      </c>
      <c r="AG142" s="331">
        <v>0</v>
      </c>
      <c r="AH142" s="331">
        <v>0</v>
      </c>
      <c r="AI142" s="326" t="s">
        <v>1222</v>
      </c>
    </row>
    <row r="143" spans="1:35" ht="15" customHeight="1" x14ac:dyDescent="0.2">
      <c r="A143" s="329" t="s">
        <v>1359</v>
      </c>
      <c r="B143" s="328" t="s">
        <v>1249</v>
      </c>
      <c r="C143" s="331">
        <v>0.29870200000000002</v>
      </c>
      <c r="D143" s="355">
        <v>0.28575099999999998</v>
      </c>
      <c r="E143" s="331">
        <v>0.29113499999999998</v>
      </c>
      <c r="F143" s="331">
        <v>0.28687499999999999</v>
      </c>
      <c r="G143" s="331">
        <v>0.29264000000000001</v>
      </c>
      <c r="H143" s="331">
        <v>0.294622</v>
      </c>
      <c r="I143" s="331">
        <v>0.29584100000000002</v>
      </c>
      <c r="J143" s="331">
        <v>0.29971999999999999</v>
      </c>
      <c r="K143" s="331">
        <v>0.30315799999999998</v>
      </c>
      <c r="L143" s="331">
        <v>0.29817700000000003</v>
      </c>
      <c r="M143" s="331">
        <v>0.29558899999999999</v>
      </c>
      <c r="N143" s="331">
        <v>0.29330699999999998</v>
      </c>
      <c r="O143" s="331">
        <v>0.29701699999999998</v>
      </c>
      <c r="P143" s="331">
        <v>0.30740600000000001</v>
      </c>
      <c r="Q143" s="331">
        <v>0.31137300000000001</v>
      </c>
      <c r="R143" s="331">
        <v>0.31187599999999999</v>
      </c>
      <c r="S143" s="331">
        <v>0.30714900000000001</v>
      </c>
      <c r="T143" s="331">
        <v>0.30302299999999999</v>
      </c>
      <c r="U143" s="331">
        <v>0.29835</v>
      </c>
      <c r="V143" s="331">
        <v>0.30352400000000002</v>
      </c>
      <c r="W143" s="331">
        <v>0.306473</v>
      </c>
      <c r="X143" s="331">
        <v>0.33588800000000002</v>
      </c>
      <c r="Y143" s="331">
        <v>0.337426</v>
      </c>
      <c r="Z143" s="331">
        <v>0.33607599999999999</v>
      </c>
      <c r="AA143" s="331">
        <v>0.334453</v>
      </c>
      <c r="AB143" s="331">
        <v>0.328739</v>
      </c>
      <c r="AC143" s="331">
        <v>0.32385900000000001</v>
      </c>
      <c r="AD143" s="331">
        <v>0.327513</v>
      </c>
      <c r="AE143" s="331">
        <v>0.32184000000000001</v>
      </c>
      <c r="AF143" s="331">
        <v>0.31018600000000002</v>
      </c>
      <c r="AG143" s="331">
        <v>0.30153200000000002</v>
      </c>
      <c r="AH143" s="331">
        <v>0.29543900000000001</v>
      </c>
      <c r="AI143" s="326">
        <v>-3.5399999999999999E-4</v>
      </c>
    </row>
    <row r="144" spans="1:35" ht="15" customHeight="1" x14ac:dyDescent="0.2">
      <c r="A144" s="329" t="s">
        <v>1360</v>
      </c>
      <c r="B144" s="328" t="s">
        <v>1251</v>
      </c>
      <c r="C144" s="331">
        <v>0</v>
      </c>
      <c r="D144" s="355">
        <v>0</v>
      </c>
      <c r="E144" s="331">
        <v>0</v>
      </c>
      <c r="F144" s="331">
        <v>0</v>
      </c>
      <c r="G144" s="331">
        <v>0</v>
      </c>
      <c r="H144" s="331">
        <v>0</v>
      </c>
      <c r="I144" s="331">
        <v>0</v>
      </c>
      <c r="J144" s="331">
        <v>0</v>
      </c>
      <c r="K144" s="331">
        <v>0</v>
      </c>
      <c r="L144" s="331">
        <v>0</v>
      </c>
      <c r="M144" s="331">
        <v>0</v>
      </c>
      <c r="N144" s="331">
        <v>0</v>
      </c>
      <c r="O144" s="331">
        <v>0</v>
      </c>
      <c r="P144" s="331">
        <v>0</v>
      </c>
      <c r="Q144" s="331">
        <v>0</v>
      </c>
      <c r="R144" s="331">
        <v>0</v>
      </c>
      <c r="S144" s="331">
        <v>0</v>
      </c>
      <c r="T144" s="331">
        <v>0</v>
      </c>
      <c r="U144" s="331">
        <v>0</v>
      </c>
      <c r="V144" s="331">
        <v>0</v>
      </c>
      <c r="W144" s="331">
        <v>0</v>
      </c>
      <c r="X144" s="331">
        <v>0</v>
      </c>
      <c r="Y144" s="331">
        <v>0</v>
      </c>
      <c r="Z144" s="331">
        <v>0</v>
      </c>
      <c r="AA144" s="331">
        <v>0</v>
      </c>
      <c r="AB144" s="331">
        <v>0</v>
      </c>
      <c r="AC144" s="331">
        <v>0</v>
      </c>
      <c r="AD144" s="331">
        <v>0</v>
      </c>
      <c r="AE144" s="331">
        <v>0</v>
      </c>
      <c r="AF144" s="331">
        <v>0</v>
      </c>
      <c r="AG144" s="331">
        <v>0</v>
      </c>
      <c r="AH144" s="331">
        <v>0</v>
      </c>
      <c r="AI144" s="326" t="s">
        <v>1222</v>
      </c>
    </row>
    <row r="145" spans="1:35" ht="15" customHeight="1" x14ac:dyDescent="0.2">
      <c r="A145" s="329" t="s">
        <v>1361</v>
      </c>
      <c r="B145" s="328" t="s">
        <v>1286</v>
      </c>
      <c r="C145" s="331">
        <v>4.4200999999999997E-2</v>
      </c>
      <c r="D145" s="355">
        <v>4.1947999999999999E-2</v>
      </c>
      <c r="E145" s="331">
        <v>4.2523999999999999E-2</v>
      </c>
      <c r="F145" s="331">
        <v>4.1401E-2</v>
      </c>
      <c r="G145" s="331">
        <v>4.0808999999999998E-2</v>
      </c>
      <c r="H145" s="331">
        <v>4.0957E-2</v>
      </c>
      <c r="I145" s="331">
        <v>4.1325000000000001E-2</v>
      </c>
      <c r="J145" s="331">
        <v>4.2004E-2</v>
      </c>
      <c r="K145" s="331">
        <v>4.1831E-2</v>
      </c>
      <c r="L145" s="331">
        <v>4.165E-2</v>
      </c>
      <c r="M145" s="331">
        <v>4.1692E-2</v>
      </c>
      <c r="N145" s="331">
        <v>4.0488000000000003E-2</v>
      </c>
      <c r="O145" s="331">
        <v>4.0613999999999997E-2</v>
      </c>
      <c r="P145" s="331">
        <v>4.0683999999999998E-2</v>
      </c>
      <c r="Q145" s="331">
        <v>4.0663999999999999E-2</v>
      </c>
      <c r="R145" s="331">
        <v>4.0799000000000002E-2</v>
      </c>
      <c r="S145" s="331">
        <v>4.1098999999999997E-2</v>
      </c>
      <c r="T145" s="331">
        <v>4.1730000000000003E-2</v>
      </c>
      <c r="U145" s="331">
        <v>4.2153000000000003E-2</v>
      </c>
      <c r="V145" s="331">
        <v>4.2575000000000002E-2</v>
      </c>
      <c r="W145" s="331">
        <v>4.3076000000000003E-2</v>
      </c>
      <c r="X145" s="331">
        <v>4.3477000000000002E-2</v>
      </c>
      <c r="Y145" s="331">
        <v>4.3816000000000001E-2</v>
      </c>
      <c r="Z145" s="331">
        <v>4.4327999999999999E-2</v>
      </c>
      <c r="AA145" s="331">
        <v>4.4757999999999999E-2</v>
      </c>
      <c r="AB145" s="331">
        <v>4.5303999999999997E-2</v>
      </c>
      <c r="AC145" s="331">
        <v>4.5620000000000001E-2</v>
      </c>
      <c r="AD145" s="331">
        <v>4.6193999999999999E-2</v>
      </c>
      <c r="AE145" s="331">
        <v>4.6677000000000003E-2</v>
      </c>
      <c r="AF145" s="331">
        <v>4.7162999999999997E-2</v>
      </c>
      <c r="AG145" s="331">
        <v>4.7857999999999998E-2</v>
      </c>
      <c r="AH145" s="331">
        <v>4.8430000000000001E-2</v>
      </c>
      <c r="AI145" s="326">
        <v>2.9520000000000002E-3</v>
      </c>
    </row>
    <row r="146" spans="1:35" ht="15" customHeight="1" x14ac:dyDescent="0.2">
      <c r="A146" s="329" t="s">
        <v>1362</v>
      </c>
      <c r="B146" s="328" t="s">
        <v>1253</v>
      </c>
      <c r="C146" s="331">
        <v>3.2922129999999998</v>
      </c>
      <c r="D146" s="355">
        <v>3.1715909999999998</v>
      </c>
      <c r="E146" s="331">
        <v>3.3537650000000001</v>
      </c>
      <c r="F146" s="331">
        <v>3.3359139999999998</v>
      </c>
      <c r="G146" s="331">
        <v>3.2956020000000001</v>
      </c>
      <c r="H146" s="331">
        <v>3.2524609999999998</v>
      </c>
      <c r="I146" s="331">
        <v>3.2794370000000002</v>
      </c>
      <c r="J146" s="331">
        <v>3.341205</v>
      </c>
      <c r="K146" s="331">
        <v>3.2953250000000001</v>
      </c>
      <c r="L146" s="331">
        <v>3.286044</v>
      </c>
      <c r="M146" s="331">
        <v>3.2482389999999999</v>
      </c>
      <c r="N146" s="331">
        <v>3.0633910000000002</v>
      </c>
      <c r="O146" s="331">
        <v>3.0448010000000001</v>
      </c>
      <c r="P146" s="331">
        <v>3.0580250000000002</v>
      </c>
      <c r="Q146" s="331">
        <v>3.069496</v>
      </c>
      <c r="R146" s="331">
        <v>3.0835840000000001</v>
      </c>
      <c r="S146" s="331">
        <v>3.097559</v>
      </c>
      <c r="T146" s="331">
        <v>3.1232679999999999</v>
      </c>
      <c r="U146" s="331">
        <v>3.1161129999999999</v>
      </c>
      <c r="V146" s="331">
        <v>3.1353879999999998</v>
      </c>
      <c r="W146" s="331">
        <v>3.174839</v>
      </c>
      <c r="X146" s="331">
        <v>3.2077779999999998</v>
      </c>
      <c r="Y146" s="331">
        <v>3.2330730000000001</v>
      </c>
      <c r="Z146" s="331">
        <v>3.225956</v>
      </c>
      <c r="AA146" s="331">
        <v>3.2444099999999998</v>
      </c>
      <c r="AB146" s="331">
        <v>3.2655970000000001</v>
      </c>
      <c r="AC146" s="331">
        <v>3.2990810000000002</v>
      </c>
      <c r="AD146" s="331">
        <v>3.328735</v>
      </c>
      <c r="AE146" s="331">
        <v>3.370657</v>
      </c>
      <c r="AF146" s="331">
        <v>3.4045260000000002</v>
      </c>
      <c r="AG146" s="331">
        <v>3.4365939999999999</v>
      </c>
      <c r="AH146" s="331">
        <v>3.4511180000000001</v>
      </c>
      <c r="AI146" s="326">
        <v>1.5219999999999999E-3</v>
      </c>
    </row>
    <row r="147" spans="1:35" ht="15" customHeight="1" x14ac:dyDescent="0.2">
      <c r="A147" s="329" t="s">
        <v>1363</v>
      </c>
      <c r="B147" s="328" t="s">
        <v>1255</v>
      </c>
      <c r="C147" s="331">
        <v>0</v>
      </c>
      <c r="D147" s="355">
        <v>0</v>
      </c>
      <c r="E147" s="331">
        <v>0</v>
      </c>
      <c r="F147" s="331">
        <v>0</v>
      </c>
      <c r="G147" s="331">
        <v>0</v>
      </c>
      <c r="H147" s="331">
        <v>0</v>
      </c>
      <c r="I147" s="331">
        <v>0</v>
      </c>
      <c r="J147" s="331">
        <v>0</v>
      </c>
      <c r="K147" s="331">
        <v>0</v>
      </c>
      <c r="L147" s="331">
        <v>0</v>
      </c>
      <c r="M147" s="331">
        <v>0</v>
      </c>
      <c r="N147" s="331">
        <v>0</v>
      </c>
      <c r="O147" s="331">
        <v>0</v>
      </c>
      <c r="P147" s="331">
        <v>0</v>
      </c>
      <c r="Q147" s="331">
        <v>0</v>
      </c>
      <c r="R147" s="331">
        <v>0</v>
      </c>
      <c r="S147" s="331">
        <v>0</v>
      </c>
      <c r="T147" s="331">
        <v>0</v>
      </c>
      <c r="U147" s="331">
        <v>0</v>
      </c>
      <c r="V147" s="331">
        <v>0</v>
      </c>
      <c r="W147" s="331">
        <v>0</v>
      </c>
      <c r="X147" s="331">
        <v>0</v>
      </c>
      <c r="Y147" s="331">
        <v>0</v>
      </c>
      <c r="Z147" s="331">
        <v>0</v>
      </c>
      <c r="AA147" s="331">
        <v>0</v>
      </c>
      <c r="AB147" s="331">
        <v>0</v>
      </c>
      <c r="AC147" s="331">
        <v>0</v>
      </c>
      <c r="AD147" s="331">
        <v>0</v>
      </c>
      <c r="AE147" s="331">
        <v>0</v>
      </c>
      <c r="AF147" s="331">
        <v>0</v>
      </c>
      <c r="AG147" s="331">
        <v>0</v>
      </c>
      <c r="AH147" s="331">
        <v>0</v>
      </c>
      <c r="AI147" s="326" t="s">
        <v>1222</v>
      </c>
    </row>
    <row r="148" spans="1:35" ht="15" customHeight="1" x14ac:dyDescent="0.2">
      <c r="A148" s="329" t="s">
        <v>1364</v>
      </c>
      <c r="B148" s="328" t="s">
        <v>1318</v>
      </c>
      <c r="C148" s="331">
        <v>0.14306099999999999</v>
      </c>
      <c r="D148" s="355">
        <v>0.14580699999999999</v>
      </c>
      <c r="E148" s="331">
        <v>8.8322999999999999E-2</v>
      </c>
      <c r="F148" s="331">
        <v>8.6029999999999995E-2</v>
      </c>
      <c r="G148" s="331">
        <v>8.7013999999999994E-2</v>
      </c>
      <c r="H148" s="331">
        <v>8.8035000000000002E-2</v>
      </c>
      <c r="I148" s="331">
        <v>9.1527999999999998E-2</v>
      </c>
      <c r="J148" s="331">
        <v>5.5226999999999998E-2</v>
      </c>
      <c r="K148" s="331">
        <v>5.4996999999999997E-2</v>
      </c>
      <c r="L148" s="331">
        <v>5.4850999999999997E-2</v>
      </c>
      <c r="M148" s="331">
        <v>5.4740999999999998E-2</v>
      </c>
      <c r="N148" s="331">
        <v>5.4460000000000001E-2</v>
      </c>
      <c r="O148" s="331">
        <v>5.4080000000000003E-2</v>
      </c>
      <c r="P148" s="331">
        <v>5.3749999999999999E-2</v>
      </c>
      <c r="Q148" s="331">
        <v>5.3481000000000001E-2</v>
      </c>
      <c r="R148" s="331">
        <v>5.3265E-2</v>
      </c>
      <c r="S148" s="331">
        <v>5.2984999999999997E-2</v>
      </c>
      <c r="T148" s="331">
        <v>5.2856E-2</v>
      </c>
      <c r="U148" s="331">
        <v>5.2769999999999997E-2</v>
      </c>
      <c r="V148" s="331">
        <v>5.2724E-2</v>
      </c>
      <c r="W148" s="331">
        <v>5.2671000000000003E-2</v>
      </c>
      <c r="X148" s="331">
        <v>5.2690000000000001E-2</v>
      </c>
      <c r="Y148" s="331">
        <v>5.2288000000000001E-2</v>
      </c>
      <c r="Z148" s="331">
        <v>5.1851000000000001E-2</v>
      </c>
      <c r="AA148" s="331">
        <v>5.1457000000000003E-2</v>
      </c>
      <c r="AB148" s="331">
        <v>5.1077999999999998E-2</v>
      </c>
      <c r="AC148" s="331">
        <v>5.0714000000000002E-2</v>
      </c>
      <c r="AD148" s="331">
        <v>5.1097999999999998E-2</v>
      </c>
      <c r="AE148" s="331">
        <v>5.1514999999999998E-2</v>
      </c>
      <c r="AF148" s="331">
        <v>5.1941000000000001E-2</v>
      </c>
      <c r="AG148" s="331">
        <v>5.2350000000000001E-2</v>
      </c>
      <c r="AH148" s="331">
        <v>5.2768000000000002E-2</v>
      </c>
      <c r="AI148" s="326">
        <v>-3.1661000000000002E-2</v>
      </c>
    </row>
    <row r="149" spans="1:35" ht="15" customHeight="1" x14ac:dyDescent="0.2">
      <c r="A149" s="329" t="s">
        <v>1365</v>
      </c>
      <c r="B149" s="328" t="s">
        <v>1259</v>
      </c>
      <c r="C149" s="331">
        <v>0</v>
      </c>
      <c r="D149" s="355">
        <v>0</v>
      </c>
      <c r="E149" s="331">
        <v>0</v>
      </c>
      <c r="F149" s="331">
        <v>0</v>
      </c>
      <c r="G149" s="331">
        <v>0</v>
      </c>
      <c r="H149" s="331">
        <v>0</v>
      </c>
      <c r="I149" s="331">
        <v>0</v>
      </c>
      <c r="J149" s="331">
        <v>0</v>
      </c>
      <c r="K149" s="331">
        <v>0</v>
      </c>
      <c r="L149" s="331">
        <v>0</v>
      </c>
      <c r="M149" s="331">
        <v>0</v>
      </c>
      <c r="N149" s="331">
        <v>0</v>
      </c>
      <c r="O149" s="331">
        <v>0</v>
      </c>
      <c r="P149" s="331">
        <v>0</v>
      </c>
      <c r="Q149" s="331">
        <v>0</v>
      </c>
      <c r="R149" s="331">
        <v>0</v>
      </c>
      <c r="S149" s="331">
        <v>0</v>
      </c>
      <c r="T149" s="331">
        <v>0</v>
      </c>
      <c r="U149" s="331">
        <v>0</v>
      </c>
      <c r="V149" s="331">
        <v>0</v>
      </c>
      <c r="W149" s="331">
        <v>0</v>
      </c>
      <c r="X149" s="331">
        <v>0</v>
      </c>
      <c r="Y149" s="331">
        <v>0</v>
      </c>
      <c r="Z149" s="331">
        <v>0</v>
      </c>
      <c r="AA149" s="331">
        <v>0</v>
      </c>
      <c r="AB149" s="331">
        <v>0</v>
      </c>
      <c r="AC149" s="331">
        <v>0</v>
      </c>
      <c r="AD149" s="331">
        <v>0</v>
      </c>
      <c r="AE149" s="331">
        <v>0</v>
      </c>
      <c r="AF149" s="331">
        <v>0</v>
      </c>
      <c r="AG149" s="331">
        <v>0</v>
      </c>
      <c r="AH149" s="331">
        <v>0</v>
      </c>
      <c r="AI149" s="326" t="s">
        <v>1222</v>
      </c>
    </row>
    <row r="150" spans="1:35" ht="15" customHeight="1" x14ac:dyDescent="0.2">
      <c r="A150" s="329" t="s">
        <v>1366</v>
      </c>
      <c r="B150" s="328" t="s">
        <v>1261</v>
      </c>
      <c r="C150" s="331">
        <v>0</v>
      </c>
      <c r="D150" s="355">
        <v>0</v>
      </c>
      <c r="E150" s="331">
        <v>0</v>
      </c>
      <c r="F150" s="331">
        <v>0</v>
      </c>
      <c r="G150" s="331">
        <v>0</v>
      </c>
      <c r="H150" s="331">
        <v>0</v>
      </c>
      <c r="I150" s="331">
        <v>0</v>
      </c>
      <c r="J150" s="331">
        <v>0</v>
      </c>
      <c r="K150" s="331">
        <v>0</v>
      </c>
      <c r="L150" s="331">
        <v>0</v>
      </c>
      <c r="M150" s="331">
        <v>0</v>
      </c>
      <c r="N150" s="331">
        <v>0</v>
      </c>
      <c r="O150" s="331">
        <v>0</v>
      </c>
      <c r="P150" s="331">
        <v>0</v>
      </c>
      <c r="Q150" s="331">
        <v>0</v>
      </c>
      <c r="R150" s="331">
        <v>0</v>
      </c>
      <c r="S150" s="331">
        <v>0</v>
      </c>
      <c r="T150" s="331">
        <v>0</v>
      </c>
      <c r="U150" s="331">
        <v>0</v>
      </c>
      <c r="V150" s="331">
        <v>0</v>
      </c>
      <c r="W150" s="331">
        <v>0</v>
      </c>
      <c r="X150" s="331">
        <v>0</v>
      </c>
      <c r="Y150" s="331">
        <v>0</v>
      </c>
      <c r="Z150" s="331">
        <v>0</v>
      </c>
      <c r="AA150" s="331">
        <v>0</v>
      </c>
      <c r="AB150" s="331">
        <v>0</v>
      </c>
      <c r="AC150" s="331">
        <v>0</v>
      </c>
      <c r="AD150" s="331">
        <v>0</v>
      </c>
      <c r="AE150" s="331">
        <v>0</v>
      </c>
      <c r="AF150" s="331">
        <v>0</v>
      </c>
      <c r="AG150" s="331">
        <v>0</v>
      </c>
      <c r="AH150" s="331">
        <v>0</v>
      </c>
      <c r="AI150" s="326" t="s">
        <v>1222</v>
      </c>
    </row>
    <row r="151" spans="1:35" ht="15" customHeight="1" x14ac:dyDescent="0.2">
      <c r="A151" s="329" t="s">
        <v>1367</v>
      </c>
      <c r="B151" s="328" t="s">
        <v>1263</v>
      </c>
      <c r="C151" s="331">
        <v>0.14306099999999999</v>
      </c>
      <c r="D151" s="355">
        <v>0.14580699999999999</v>
      </c>
      <c r="E151" s="331">
        <v>8.8322999999999999E-2</v>
      </c>
      <c r="F151" s="331">
        <v>8.6029999999999995E-2</v>
      </c>
      <c r="G151" s="331">
        <v>8.7013999999999994E-2</v>
      </c>
      <c r="H151" s="331">
        <v>8.8035000000000002E-2</v>
      </c>
      <c r="I151" s="331">
        <v>9.1527999999999998E-2</v>
      </c>
      <c r="J151" s="331">
        <v>5.5226999999999998E-2</v>
      </c>
      <c r="K151" s="331">
        <v>5.4996999999999997E-2</v>
      </c>
      <c r="L151" s="331">
        <v>5.4850999999999997E-2</v>
      </c>
      <c r="M151" s="331">
        <v>5.4740999999999998E-2</v>
      </c>
      <c r="N151" s="331">
        <v>5.4460000000000001E-2</v>
      </c>
      <c r="O151" s="331">
        <v>5.4080000000000003E-2</v>
      </c>
      <c r="P151" s="331">
        <v>5.3749999999999999E-2</v>
      </c>
      <c r="Q151" s="331">
        <v>5.3481000000000001E-2</v>
      </c>
      <c r="R151" s="331">
        <v>5.3265E-2</v>
      </c>
      <c r="S151" s="331">
        <v>5.2984999999999997E-2</v>
      </c>
      <c r="T151" s="331">
        <v>5.2856E-2</v>
      </c>
      <c r="U151" s="331">
        <v>5.2769999999999997E-2</v>
      </c>
      <c r="V151" s="331">
        <v>5.2724E-2</v>
      </c>
      <c r="W151" s="331">
        <v>5.2671000000000003E-2</v>
      </c>
      <c r="X151" s="331">
        <v>5.2690000000000001E-2</v>
      </c>
      <c r="Y151" s="331">
        <v>5.2288000000000001E-2</v>
      </c>
      <c r="Z151" s="331">
        <v>5.1851000000000001E-2</v>
      </c>
      <c r="AA151" s="331">
        <v>5.1457000000000003E-2</v>
      </c>
      <c r="AB151" s="331">
        <v>5.1077999999999998E-2</v>
      </c>
      <c r="AC151" s="331">
        <v>5.0714000000000002E-2</v>
      </c>
      <c r="AD151" s="331">
        <v>5.1097999999999998E-2</v>
      </c>
      <c r="AE151" s="331">
        <v>5.1514999999999998E-2</v>
      </c>
      <c r="AF151" s="331">
        <v>5.1941000000000001E-2</v>
      </c>
      <c r="AG151" s="331">
        <v>5.2350000000000001E-2</v>
      </c>
      <c r="AH151" s="331">
        <v>5.2768000000000002E-2</v>
      </c>
      <c r="AI151" s="326">
        <v>-3.1661000000000002E-2</v>
      </c>
    </row>
    <row r="152" spans="1:35" ht="15" customHeight="1" x14ac:dyDescent="0.2">
      <c r="A152" s="329" t="s">
        <v>1368</v>
      </c>
      <c r="B152" s="328" t="s">
        <v>1338</v>
      </c>
      <c r="C152" s="331">
        <v>0.28642200000000001</v>
      </c>
      <c r="D152" s="355">
        <v>0.28597699999999998</v>
      </c>
      <c r="E152" s="331">
        <v>0.28554000000000002</v>
      </c>
      <c r="F152" s="331">
        <v>0.28510200000000002</v>
      </c>
      <c r="G152" s="331">
        <v>0.28510200000000002</v>
      </c>
      <c r="H152" s="331">
        <v>0.28510200000000002</v>
      </c>
      <c r="I152" s="331">
        <v>0.19065199999999999</v>
      </c>
      <c r="J152" s="331">
        <v>9.5815999999999998E-2</v>
      </c>
      <c r="K152" s="331">
        <v>9.5815999999999998E-2</v>
      </c>
      <c r="L152" s="331">
        <v>9.5815999999999998E-2</v>
      </c>
      <c r="M152" s="331">
        <v>9.5815999999999998E-2</v>
      </c>
      <c r="N152" s="331">
        <v>9.5815999999999998E-2</v>
      </c>
      <c r="O152" s="331">
        <v>9.5815999999999998E-2</v>
      </c>
      <c r="P152" s="331">
        <v>9.5815999999999998E-2</v>
      </c>
      <c r="Q152" s="331">
        <v>9.5815999999999998E-2</v>
      </c>
      <c r="R152" s="331">
        <v>9.5815999999999998E-2</v>
      </c>
      <c r="S152" s="331">
        <v>9.5815999999999998E-2</v>
      </c>
      <c r="T152" s="331">
        <v>9.5815999999999998E-2</v>
      </c>
      <c r="U152" s="331">
        <v>9.5815999999999998E-2</v>
      </c>
      <c r="V152" s="331">
        <v>9.5815999999999998E-2</v>
      </c>
      <c r="W152" s="331">
        <v>9.5815999999999998E-2</v>
      </c>
      <c r="X152" s="331">
        <v>9.5815999999999998E-2</v>
      </c>
      <c r="Y152" s="331">
        <v>9.5815999999999998E-2</v>
      </c>
      <c r="Z152" s="331">
        <v>9.5815999999999998E-2</v>
      </c>
      <c r="AA152" s="331">
        <v>9.5815999999999998E-2</v>
      </c>
      <c r="AB152" s="331">
        <v>9.5815999999999998E-2</v>
      </c>
      <c r="AC152" s="331">
        <v>9.5815999999999998E-2</v>
      </c>
      <c r="AD152" s="331">
        <v>9.5815999999999998E-2</v>
      </c>
      <c r="AE152" s="331">
        <v>9.5815999999999998E-2</v>
      </c>
      <c r="AF152" s="331">
        <v>9.5815999999999998E-2</v>
      </c>
      <c r="AG152" s="331">
        <v>9.5815999999999998E-2</v>
      </c>
      <c r="AH152" s="331">
        <v>9.5815999999999998E-2</v>
      </c>
      <c r="AI152" s="326">
        <v>-3.4707000000000002E-2</v>
      </c>
    </row>
    <row r="153" spans="1:35" ht="15" customHeight="1" x14ac:dyDescent="0.2">
      <c r="A153" s="329" t="s">
        <v>1369</v>
      </c>
      <c r="B153" s="328" t="s">
        <v>1265</v>
      </c>
      <c r="C153" s="331">
        <v>0.128689</v>
      </c>
      <c r="D153" s="355">
        <v>0.126806</v>
      </c>
      <c r="E153" s="331">
        <v>0.12398000000000001</v>
      </c>
      <c r="F153" s="331">
        <v>0.12221899999999999</v>
      </c>
      <c r="G153" s="331">
        <v>0.118682</v>
      </c>
      <c r="H153" s="331">
        <v>0.114547</v>
      </c>
      <c r="I153" s="331">
        <v>0.110081</v>
      </c>
      <c r="J153" s="331">
        <v>0.10752399999999999</v>
      </c>
      <c r="K153" s="331">
        <v>0.10560899999999999</v>
      </c>
      <c r="L153" s="331">
        <v>0.105255</v>
      </c>
      <c r="M153" s="331">
        <v>0.10385999999999999</v>
      </c>
      <c r="N153" s="331">
        <v>0.102212</v>
      </c>
      <c r="O153" s="331">
        <v>0.101061</v>
      </c>
      <c r="P153" s="331">
        <v>9.9858000000000002E-2</v>
      </c>
      <c r="Q153" s="331">
        <v>9.8739999999999994E-2</v>
      </c>
      <c r="R153" s="331">
        <v>9.7673999999999997E-2</v>
      </c>
      <c r="S153" s="331">
        <v>9.6507999999999997E-2</v>
      </c>
      <c r="T153" s="331">
        <v>9.6804000000000001E-2</v>
      </c>
      <c r="U153" s="331">
        <v>9.7110000000000002E-2</v>
      </c>
      <c r="V153" s="331">
        <v>9.7434000000000007E-2</v>
      </c>
      <c r="W153" s="331">
        <v>9.7902000000000003E-2</v>
      </c>
      <c r="X153" s="331">
        <v>9.8548999999999998E-2</v>
      </c>
      <c r="Y153" s="331">
        <v>9.9237000000000006E-2</v>
      </c>
      <c r="Z153" s="331">
        <v>0.100188</v>
      </c>
      <c r="AA153" s="331">
        <v>0.100975</v>
      </c>
      <c r="AB153" s="331">
        <v>0.102372</v>
      </c>
      <c r="AC153" s="331">
        <v>0.103662</v>
      </c>
      <c r="AD153" s="331">
        <v>0.103967</v>
      </c>
      <c r="AE153" s="331">
        <v>0.10491399999999999</v>
      </c>
      <c r="AF153" s="331">
        <v>0.105794</v>
      </c>
      <c r="AG153" s="331">
        <v>0.106737</v>
      </c>
      <c r="AH153" s="331">
        <v>0.107921</v>
      </c>
      <c r="AI153" s="326">
        <v>-5.6620000000000004E-3</v>
      </c>
    </row>
    <row r="154" spans="1:35" ht="15" customHeight="1" x14ac:dyDescent="0.2">
      <c r="A154" s="329" t="s">
        <v>1370</v>
      </c>
      <c r="B154" s="328" t="s">
        <v>1371</v>
      </c>
      <c r="C154" s="331">
        <v>2.3776670000000002</v>
      </c>
      <c r="D154" s="355">
        <v>2.428868</v>
      </c>
      <c r="E154" s="331">
        <v>2.4598249999999999</v>
      </c>
      <c r="F154" s="331">
        <v>2.4377010000000001</v>
      </c>
      <c r="G154" s="331">
        <v>2.407597</v>
      </c>
      <c r="H154" s="331">
        <v>2.3832490000000002</v>
      </c>
      <c r="I154" s="331">
        <v>2.3802279999999998</v>
      </c>
      <c r="J154" s="331">
        <v>2.3444919999999998</v>
      </c>
      <c r="K154" s="331">
        <v>2.3516319999999999</v>
      </c>
      <c r="L154" s="331">
        <v>2.366876</v>
      </c>
      <c r="M154" s="331">
        <v>2.412884</v>
      </c>
      <c r="N154" s="331">
        <v>2.447336</v>
      </c>
      <c r="O154" s="331">
        <v>2.4598770000000001</v>
      </c>
      <c r="P154" s="331">
        <v>2.4733809999999998</v>
      </c>
      <c r="Q154" s="331">
        <v>2.5004819999999999</v>
      </c>
      <c r="R154" s="331">
        <v>2.5192410000000001</v>
      </c>
      <c r="S154" s="331">
        <v>2.53037</v>
      </c>
      <c r="T154" s="331">
        <v>2.5535049999999999</v>
      </c>
      <c r="U154" s="331">
        <v>2.5829780000000002</v>
      </c>
      <c r="V154" s="331">
        <v>2.6119330000000001</v>
      </c>
      <c r="W154" s="331">
        <v>2.638144</v>
      </c>
      <c r="X154" s="331">
        <v>2.6669679999999998</v>
      </c>
      <c r="Y154" s="331">
        <v>2.7103839999999999</v>
      </c>
      <c r="Z154" s="331">
        <v>2.7729379999999999</v>
      </c>
      <c r="AA154" s="331">
        <v>2.8075860000000001</v>
      </c>
      <c r="AB154" s="331">
        <v>2.8356140000000001</v>
      </c>
      <c r="AC154" s="331">
        <v>2.9044150000000002</v>
      </c>
      <c r="AD154" s="331">
        <v>2.9725769999999998</v>
      </c>
      <c r="AE154" s="331">
        <v>3.0415580000000002</v>
      </c>
      <c r="AF154" s="331">
        <v>3.0816210000000002</v>
      </c>
      <c r="AG154" s="331">
        <v>3.1315050000000002</v>
      </c>
      <c r="AH154" s="331">
        <v>3.1930160000000001</v>
      </c>
      <c r="AI154" s="326">
        <v>9.5569999999999995E-3</v>
      </c>
    </row>
    <row r="155" spans="1:35" ht="15" customHeight="1" x14ac:dyDescent="0.2">
      <c r="A155" s="329" t="s">
        <v>1372</v>
      </c>
      <c r="B155" s="328" t="s">
        <v>1290</v>
      </c>
      <c r="C155" s="331">
        <v>9.8999999999999994E-5</v>
      </c>
      <c r="D155" s="355">
        <v>1.13E-4</v>
      </c>
      <c r="E155" s="331">
        <v>1.21E-4</v>
      </c>
      <c r="F155" s="331">
        <v>1.2799999999999999E-4</v>
      </c>
      <c r="G155" s="331">
        <v>1.34E-4</v>
      </c>
      <c r="H155" s="331">
        <v>1.3799999999999999E-4</v>
      </c>
      <c r="I155" s="331">
        <v>1.4300000000000001E-4</v>
      </c>
      <c r="J155" s="331">
        <v>1.4899999999999999E-4</v>
      </c>
      <c r="K155" s="331">
        <v>1.56E-4</v>
      </c>
      <c r="L155" s="331">
        <v>1.63E-4</v>
      </c>
      <c r="M155" s="331">
        <v>1.7100000000000001E-4</v>
      </c>
      <c r="N155" s="331">
        <v>1.7799999999999999E-4</v>
      </c>
      <c r="O155" s="331">
        <v>1.8599999999999999E-4</v>
      </c>
      <c r="P155" s="331">
        <v>1.94E-4</v>
      </c>
      <c r="Q155" s="331">
        <v>2.02E-4</v>
      </c>
      <c r="R155" s="331">
        <v>2.1100000000000001E-4</v>
      </c>
      <c r="S155" s="331">
        <v>2.2100000000000001E-4</v>
      </c>
      <c r="T155" s="331">
        <v>2.33E-4</v>
      </c>
      <c r="U155" s="331">
        <v>2.4600000000000002E-4</v>
      </c>
      <c r="V155" s="331">
        <v>2.5999999999999998E-4</v>
      </c>
      <c r="W155" s="331">
        <v>2.7500000000000002E-4</v>
      </c>
      <c r="X155" s="331">
        <v>2.92E-4</v>
      </c>
      <c r="Y155" s="331">
        <v>3.1100000000000002E-4</v>
      </c>
      <c r="Z155" s="331">
        <v>3.3E-4</v>
      </c>
      <c r="AA155" s="331">
        <v>3.5E-4</v>
      </c>
      <c r="AB155" s="331">
        <v>3.6999999999999999E-4</v>
      </c>
      <c r="AC155" s="331">
        <v>3.9100000000000002E-4</v>
      </c>
      <c r="AD155" s="331">
        <v>4.1300000000000001E-4</v>
      </c>
      <c r="AE155" s="331">
        <v>4.3600000000000003E-4</v>
      </c>
      <c r="AF155" s="331">
        <v>4.6000000000000001E-4</v>
      </c>
      <c r="AG155" s="331">
        <v>4.86E-4</v>
      </c>
      <c r="AH155" s="331">
        <v>5.1199999999999998E-4</v>
      </c>
      <c r="AI155" s="326">
        <v>5.4447000000000002E-2</v>
      </c>
    </row>
    <row r="156" spans="1:35" ht="15" customHeight="1" x14ac:dyDescent="0.2">
      <c r="A156" s="329" t="s">
        <v>1373</v>
      </c>
      <c r="B156" s="328" t="s">
        <v>1342</v>
      </c>
      <c r="C156" s="331">
        <v>5.2700000000000004E-3</v>
      </c>
      <c r="D156" s="355">
        <v>5.2700000000000004E-3</v>
      </c>
      <c r="E156" s="331">
        <v>5.2700000000000004E-3</v>
      </c>
      <c r="F156" s="331">
        <v>5.2700000000000004E-3</v>
      </c>
      <c r="G156" s="331">
        <v>5.2700000000000004E-3</v>
      </c>
      <c r="H156" s="331">
        <v>5.2700000000000004E-3</v>
      </c>
      <c r="I156" s="331">
        <v>5.2700000000000004E-3</v>
      </c>
      <c r="J156" s="331">
        <v>5.2700000000000004E-3</v>
      </c>
      <c r="K156" s="331">
        <v>5.2700000000000004E-3</v>
      </c>
      <c r="L156" s="331">
        <v>5.2700000000000004E-3</v>
      </c>
      <c r="M156" s="331">
        <v>5.2700000000000004E-3</v>
      </c>
      <c r="N156" s="331">
        <v>5.2700000000000004E-3</v>
      </c>
      <c r="O156" s="331">
        <v>5.2700000000000004E-3</v>
      </c>
      <c r="P156" s="331">
        <v>5.2700000000000004E-3</v>
      </c>
      <c r="Q156" s="331">
        <v>5.2700000000000004E-3</v>
      </c>
      <c r="R156" s="331">
        <v>5.2700000000000004E-3</v>
      </c>
      <c r="S156" s="331">
        <v>5.2700000000000004E-3</v>
      </c>
      <c r="T156" s="331">
        <v>5.2700000000000004E-3</v>
      </c>
      <c r="U156" s="331">
        <v>5.2700000000000004E-3</v>
      </c>
      <c r="V156" s="331">
        <v>5.2700000000000004E-3</v>
      </c>
      <c r="W156" s="331">
        <v>5.2700000000000004E-3</v>
      </c>
      <c r="X156" s="331">
        <v>5.2700000000000004E-3</v>
      </c>
      <c r="Y156" s="331">
        <v>5.2700000000000004E-3</v>
      </c>
      <c r="Z156" s="331">
        <v>5.2700000000000004E-3</v>
      </c>
      <c r="AA156" s="331">
        <v>5.2700000000000004E-3</v>
      </c>
      <c r="AB156" s="331">
        <v>5.2700000000000004E-3</v>
      </c>
      <c r="AC156" s="331">
        <v>5.2700000000000004E-3</v>
      </c>
      <c r="AD156" s="331">
        <v>5.2700000000000004E-3</v>
      </c>
      <c r="AE156" s="331">
        <v>5.2700000000000004E-3</v>
      </c>
      <c r="AF156" s="331">
        <v>5.2700000000000004E-3</v>
      </c>
      <c r="AG156" s="331">
        <v>5.2700000000000004E-3</v>
      </c>
      <c r="AH156" s="331">
        <v>5.2700000000000004E-3</v>
      </c>
      <c r="AI156" s="326">
        <v>0</v>
      </c>
    </row>
    <row r="157" spans="1:35" ht="15" customHeight="1" x14ac:dyDescent="0.2">
      <c r="A157" s="329" t="s">
        <v>1374</v>
      </c>
      <c r="B157" s="328" t="s">
        <v>1344</v>
      </c>
      <c r="C157" s="331">
        <v>1.2452E-2</v>
      </c>
      <c r="D157" s="355">
        <v>1.5561E-2</v>
      </c>
      <c r="E157" s="331">
        <v>1.4413E-2</v>
      </c>
      <c r="F157" s="331">
        <v>1.3258000000000001E-2</v>
      </c>
      <c r="G157" s="331">
        <v>1.2787E-2</v>
      </c>
      <c r="H157" s="331">
        <v>1.3355000000000001E-2</v>
      </c>
      <c r="I157" s="331">
        <v>1.248E-2</v>
      </c>
      <c r="J157" s="331">
        <v>1.2828000000000001E-2</v>
      </c>
      <c r="K157" s="331">
        <v>1.3797E-2</v>
      </c>
      <c r="L157" s="331">
        <v>1.4286E-2</v>
      </c>
      <c r="M157" s="331">
        <v>1.4063000000000001E-2</v>
      </c>
      <c r="N157" s="331">
        <v>1.4723E-2</v>
      </c>
      <c r="O157" s="331">
        <v>1.4113000000000001E-2</v>
      </c>
      <c r="P157" s="331">
        <v>1.4696000000000001E-2</v>
      </c>
      <c r="Q157" s="331">
        <v>1.4696000000000001E-2</v>
      </c>
      <c r="R157" s="331">
        <v>1.5358999999999999E-2</v>
      </c>
      <c r="S157" s="331">
        <v>1.5216E-2</v>
      </c>
      <c r="T157" s="331">
        <v>1.4859000000000001E-2</v>
      </c>
      <c r="U157" s="331">
        <v>1.4772E-2</v>
      </c>
      <c r="V157" s="331">
        <v>1.4674E-2</v>
      </c>
      <c r="W157" s="331">
        <v>1.4748000000000001E-2</v>
      </c>
      <c r="X157" s="331">
        <v>1.4695E-2</v>
      </c>
      <c r="Y157" s="331">
        <v>1.4818E-2</v>
      </c>
      <c r="Z157" s="331">
        <v>1.4713E-2</v>
      </c>
      <c r="AA157" s="331">
        <v>1.4607E-2</v>
      </c>
      <c r="AB157" s="331">
        <v>1.4498E-2</v>
      </c>
      <c r="AC157" s="331">
        <v>1.4426E-2</v>
      </c>
      <c r="AD157" s="331">
        <v>1.4095999999999999E-2</v>
      </c>
      <c r="AE157" s="331">
        <v>1.3932999999999999E-2</v>
      </c>
      <c r="AF157" s="331">
        <v>1.3735000000000001E-2</v>
      </c>
      <c r="AG157" s="331">
        <v>1.3629E-2</v>
      </c>
      <c r="AH157" s="331">
        <v>1.3520000000000001E-2</v>
      </c>
      <c r="AI157" s="326">
        <v>2.6589999999999999E-3</v>
      </c>
    </row>
    <row r="158" spans="1:35" ht="15" customHeight="1" x14ac:dyDescent="0.2">
      <c r="A158" s="329" t="s">
        <v>1375</v>
      </c>
      <c r="B158" s="330" t="s">
        <v>1215</v>
      </c>
      <c r="C158" s="333">
        <v>11.647322000000001</v>
      </c>
      <c r="D158" s="356">
        <v>11.586767</v>
      </c>
      <c r="E158" s="333">
        <v>11.634054000000001</v>
      </c>
      <c r="F158" s="333">
        <v>11.522492</v>
      </c>
      <c r="G158" s="333">
        <v>11.398896000000001</v>
      </c>
      <c r="H158" s="333">
        <v>11.2217</v>
      </c>
      <c r="I158" s="333">
        <v>11.040212</v>
      </c>
      <c r="J158" s="333">
        <v>10.881501</v>
      </c>
      <c r="K158" s="333">
        <v>10.777297000000001</v>
      </c>
      <c r="L158" s="333">
        <v>10.745181000000001</v>
      </c>
      <c r="M158" s="333">
        <v>10.712754</v>
      </c>
      <c r="N158" s="333">
        <v>10.529527</v>
      </c>
      <c r="O158" s="333">
        <v>10.486497999999999</v>
      </c>
      <c r="P158" s="333">
        <v>10.489011</v>
      </c>
      <c r="Q158" s="333">
        <v>10.452571000000001</v>
      </c>
      <c r="R158" s="333">
        <v>10.498492000000001</v>
      </c>
      <c r="S158" s="333">
        <v>10.498728</v>
      </c>
      <c r="T158" s="333">
        <v>10.510742</v>
      </c>
      <c r="U158" s="333">
        <v>10.537207</v>
      </c>
      <c r="V158" s="333">
        <v>10.586278</v>
      </c>
      <c r="W158" s="333">
        <v>10.659912</v>
      </c>
      <c r="X158" s="333">
        <v>10.721314</v>
      </c>
      <c r="Y158" s="333">
        <v>10.810150999999999</v>
      </c>
      <c r="Z158" s="333">
        <v>10.873495999999999</v>
      </c>
      <c r="AA158" s="333">
        <v>10.948574000000001</v>
      </c>
      <c r="AB158" s="333">
        <v>11.01627</v>
      </c>
      <c r="AC158" s="333">
        <v>11.169152</v>
      </c>
      <c r="AD158" s="333">
        <v>11.277395</v>
      </c>
      <c r="AE158" s="333">
        <v>11.441649999999999</v>
      </c>
      <c r="AF158" s="333">
        <v>11.563718</v>
      </c>
      <c r="AG158" s="333">
        <v>11.680809999999999</v>
      </c>
      <c r="AH158" s="333">
        <v>11.778476</v>
      </c>
      <c r="AI158" s="332">
        <v>3.6099999999999999E-4</v>
      </c>
    </row>
    <row r="160" spans="1:35" ht="15" customHeight="1" x14ac:dyDescent="0.2">
      <c r="B160" s="330" t="s">
        <v>1376</v>
      </c>
    </row>
    <row r="161" spans="1:35" ht="15" customHeight="1" x14ac:dyDescent="0.2">
      <c r="A161" s="329" t="s">
        <v>1377</v>
      </c>
      <c r="B161" s="328" t="s">
        <v>1378</v>
      </c>
      <c r="C161" s="331">
        <v>9.6055220000000006</v>
      </c>
      <c r="D161" s="355">
        <v>9.5629729999999995</v>
      </c>
      <c r="E161" s="331">
        <v>9.6073210000000007</v>
      </c>
      <c r="F161" s="331">
        <v>9.5506639999999994</v>
      </c>
      <c r="G161" s="331">
        <v>9.509798</v>
      </c>
      <c r="H161" s="331">
        <v>9.4141209999999997</v>
      </c>
      <c r="I161" s="331">
        <v>9.304646</v>
      </c>
      <c r="J161" s="331">
        <v>9.2608470000000001</v>
      </c>
      <c r="K161" s="331">
        <v>9.2041850000000007</v>
      </c>
      <c r="L161" s="331">
        <v>9.155799</v>
      </c>
      <c r="M161" s="331">
        <v>9.1274250000000006</v>
      </c>
      <c r="N161" s="331">
        <v>8.9820879999999992</v>
      </c>
      <c r="O161" s="331">
        <v>8.9578050000000005</v>
      </c>
      <c r="P161" s="331">
        <v>8.9680739999999997</v>
      </c>
      <c r="Q161" s="331">
        <v>8.9157229999999998</v>
      </c>
      <c r="R161" s="331">
        <v>8.944369</v>
      </c>
      <c r="S161" s="331">
        <v>8.9463889999999999</v>
      </c>
      <c r="T161" s="331">
        <v>8.9417720000000003</v>
      </c>
      <c r="U161" s="331">
        <v>8.9588359999999998</v>
      </c>
      <c r="V161" s="331">
        <v>8.9958189999999991</v>
      </c>
      <c r="W161" s="331">
        <v>9.0387350000000009</v>
      </c>
      <c r="X161" s="331">
        <v>9.09985</v>
      </c>
      <c r="Y161" s="331">
        <v>9.158785</v>
      </c>
      <c r="Z161" s="331">
        <v>9.2112770000000008</v>
      </c>
      <c r="AA161" s="331">
        <v>9.2752520000000001</v>
      </c>
      <c r="AB161" s="331">
        <v>9.3348580000000005</v>
      </c>
      <c r="AC161" s="331">
        <v>9.4398569999999999</v>
      </c>
      <c r="AD161" s="331">
        <v>9.4924780000000002</v>
      </c>
      <c r="AE161" s="331">
        <v>9.6017949999999992</v>
      </c>
      <c r="AF161" s="331">
        <v>9.6990010000000009</v>
      </c>
      <c r="AG161" s="331">
        <v>9.7796959999999995</v>
      </c>
      <c r="AH161" s="331">
        <v>9.8406140000000004</v>
      </c>
      <c r="AI161" s="326">
        <v>7.7999999999999999E-4</v>
      </c>
    </row>
    <row r="162" spans="1:35" ht="15" customHeight="1" x14ac:dyDescent="0.2">
      <c r="A162" s="329" t="s">
        <v>1379</v>
      </c>
      <c r="B162" s="328" t="s">
        <v>1380</v>
      </c>
      <c r="C162" s="331">
        <v>11.647322000000001</v>
      </c>
      <c r="D162" s="355">
        <v>11.586767</v>
      </c>
      <c r="E162" s="331">
        <v>11.634054000000001</v>
      </c>
      <c r="F162" s="331">
        <v>11.522492</v>
      </c>
      <c r="G162" s="331">
        <v>11.398896000000001</v>
      </c>
      <c r="H162" s="331">
        <v>11.2217</v>
      </c>
      <c r="I162" s="331">
        <v>11.040212</v>
      </c>
      <c r="J162" s="331">
        <v>10.881501</v>
      </c>
      <c r="K162" s="331">
        <v>10.777297000000001</v>
      </c>
      <c r="L162" s="331">
        <v>10.745181000000001</v>
      </c>
      <c r="M162" s="331">
        <v>10.712754</v>
      </c>
      <c r="N162" s="331">
        <v>10.529527</v>
      </c>
      <c r="O162" s="331">
        <v>10.486497999999999</v>
      </c>
      <c r="P162" s="331">
        <v>10.489011</v>
      </c>
      <c r="Q162" s="331">
        <v>10.452571000000001</v>
      </c>
      <c r="R162" s="331">
        <v>10.498492000000001</v>
      </c>
      <c r="S162" s="331">
        <v>10.498728</v>
      </c>
      <c r="T162" s="331">
        <v>10.510742</v>
      </c>
      <c r="U162" s="331">
        <v>10.537207</v>
      </c>
      <c r="V162" s="331">
        <v>10.586278</v>
      </c>
      <c r="W162" s="331">
        <v>10.659912</v>
      </c>
      <c r="X162" s="331">
        <v>10.721314</v>
      </c>
      <c r="Y162" s="331">
        <v>10.810150999999999</v>
      </c>
      <c r="Z162" s="331">
        <v>10.873495999999999</v>
      </c>
      <c r="AA162" s="331">
        <v>10.948574000000001</v>
      </c>
      <c r="AB162" s="331">
        <v>11.01627</v>
      </c>
      <c r="AC162" s="331">
        <v>11.169152</v>
      </c>
      <c r="AD162" s="331">
        <v>11.277395</v>
      </c>
      <c r="AE162" s="331">
        <v>11.441649999999999</v>
      </c>
      <c r="AF162" s="331">
        <v>11.563718</v>
      </c>
      <c r="AG162" s="331">
        <v>11.680809999999999</v>
      </c>
      <c r="AH162" s="331">
        <v>11.778476</v>
      </c>
      <c r="AI162" s="326">
        <v>3.6099999999999999E-4</v>
      </c>
    </row>
    <row r="163" spans="1:35" ht="15" customHeight="1" x14ac:dyDescent="0.2">
      <c r="A163" s="329" t="s">
        <v>1381</v>
      </c>
      <c r="B163" s="328" t="s">
        <v>1382</v>
      </c>
      <c r="C163" s="331">
        <v>0.176757</v>
      </c>
      <c r="D163" s="355">
        <v>0.17727299999999999</v>
      </c>
      <c r="E163" s="331">
        <v>0.17632300000000001</v>
      </c>
      <c r="F163" s="331">
        <v>0.17355000000000001</v>
      </c>
      <c r="G163" s="331">
        <v>0.16778799999999999</v>
      </c>
      <c r="H163" s="331">
        <v>0.160908</v>
      </c>
      <c r="I163" s="331">
        <v>0.15291099999999999</v>
      </c>
      <c r="J163" s="331">
        <v>0.14890100000000001</v>
      </c>
      <c r="K163" s="331">
        <v>0.14552000000000001</v>
      </c>
      <c r="L163" s="331">
        <v>0.142042</v>
      </c>
      <c r="M163" s="331">
        <v>0.13904</v>
      </c>
      <c r="N163" s="331">
        <v>0.137799</v>
      </c>
      <c r="O163" s="331">
        <v>0.13472799999999999</v>
      </c>
      <c r="P163" s="331">
        <v>0.13215199999999999</v>
      </c>
      <c r="Q163" s="331">
        <v>0.129527</v>
      </c>
      <c r="R163" s="331">
        <v>0.12665599999999999</v>
      </c>
      <c r="S163" s="331">
        <v>0.124057</v>
      </c>
      <c r="T163" s="331">
        <v>0.12323099999999999</v>
      </c>
      <c r="U163" s="331">
        <v>0.122641</v>
      </c>
      <c r="V163" s="331">
        <v>0.122124</v>
      </c>
      <c r="W163" s="331">
        <v>0.12130100000000001</v>
      </c>
      <c r="X163" s="331">
        <v>0.12062</v>
      </c>
      <c r="Y163" s="331">
        <v>0.12048</v>
      </c>
      <c r="Z163" s="331">
        <v>0.12020400000000001</v>
      </c>
      <c r="AA163" s="331">
        <v>0.12013500000000001</v>
      </c>
      <c r="AB163" s="331">
        <v>0.120169</v>
      </c>
      <c r="AC163" s="331">
        <v>0.120333</v>
      </c>
      <c r="AD163" s="331">
        <v>0.120391</v>
      </c>
      <c r="AE163" s="331">
        <v>0.12003800000000001</v>
      </c>
      <c r="AF163" s="331">
        <v>0.120159</v>
      </c>
      <c r="AG163" s="331">
        <v>0.12028800000000001</v>
      </c>
      <c r="AH163" s="331">
        <v>0.12087199999999999</v>
      </c>
      <c r="AI163" s="326">
        <v>-1.2185E-2</v>
      </c>
    </row>
    <row r="164" spans="1:35" ht="15" customHeight="1" x14ac:dyDescent="0.2">
      <c r="A164" s="329" t="s">
        <v>1383</v>
      </c>
      <c r="B164" s="328" t="s">
        <v>1384</v>
      </c>
      <c r="C164" s="331">
        <v>54.506439</v>
      </c>
      <c r="D164" s="355">
        <v>54.987380999999999</v>
      </c>
      <c r="E164" s="331">
        <v>55.45834</v>
      </c>
      <c r="F164" s="331">
        <v>55.918948999999998</v>
      </c>
      <c r="G164" s="331">
        <v>56.369919000000003</v>
      </c>
      <c r="H164" s="331">
        <v>56.811584000000003</v>
      </c>
      <c r="I164" s="331">
        <v>57.244788999999997</v>
      </c>
      <c r="J164" s="331">
        <v>57.670814999999997</v>
      </c>
      <c r="K164" s="331">
        <v>58.089970000000001</v>
      </c>
      <c r="L164" s="331">
        <v>58.501472</v>
      </c>
      <c r="M164" s="331">
        <v>58.908133999999997</v>
      </c>
      <c r="N164" s="331">
        <v>59.307845999999998</v>
      </c>
      <c r="O164" s="331">
        <v>59.696877000000001</v>
      </c>
      <c r="P164" s="331">
        <v>60.076714000000003</v>
      </c>
      <c r="Q164" s="331">
        <v>60.447024999999996</v>
      </c>
      <c r="R164" s="331">
        <v>60.807709000000003</v>
      </c>
      <c r="S164" s="331">
        <v>61.159331999999999</v>
      </c>
      <c r="T164" s="331">
        <v>61.503712</v>
      </c>
      <c r="U164" s="331">
        <v>61.843173999999998</v>
      </c>
      <c r="V164" s="331">
        <v>62.178359999999998</v>
      </c>
      <c r="W164" s="331">
        <v>62.510081999999997</v>
      </c>
      <c r="X164" s="331">
        <v>62.839503999999998</v>
      </c>
      <c r="Y164" s="331">
        <v>63.167107000000001</v>
      </c>
      <c r="Z164" s="331">
        <v>63.493381999999997</v>
      </c>
      <c r="AA164" s="331">
        <v>63.818759999999997</v>
      </c>
      <c r="AB164" s="331">
        <v>64.143944000000005</v>
      </c>
      <c r="AC164" s="331">
        <v>64.469299000000007</v>
      </c>
      <c r="AD164" s="331">
        <v>64.792357999999993</v>
      </c>
      <c r="AE164" s="331">
        <v>65.108315000000005</v>
      </c>
      <c r="AF164" s="331">
        <v>65.418273999999997</v>
      </c>
      <c r="AG164" s="331">
        <v>65.730614000000003</v>
      </c>
      <c r="AH164" s="331">
        <v>66.048714000000004</v>
      </c>
      <c r="AI164" s="326">
        <v>6.215E-3</v>
      </c>
    </row>
    <row r="165" spans="1:35" ht="15" customHeight="1" x14ac:dyDescent="0.2">
      <c r="A165" s="329" t="s">
        <v>1385</v>
      </c>
      <c r="B165" s="328" t="s">
        <v>1386</v>
      </c>
      <c r="C165" s="327">
        <v>19061.34375</v>
      </c>
      <c r="D165" s="357">
        <v>19432.189452999999</v>
      </c>
      <c r="E165" s="327">
        <v>19772.775390999999</v>
      </c>
      <c r="F165" s="327">
        <v>20104.107422000001</v>
      </c>
      <c r="G165" s="327">
        <v>20391.568359000001</v>
      </c>
      <c r="H165" s="327">
        <v>20761.357422000001</v>
      </c>
      <c r="I165" s="327">
        <v>21173.669922000001</v>
      </c>
      <c r="J165" s="327">
        <v>21592.767577999999</v>
      </c>
      <c r="K165" s="327">
        <v>22032.205077999999</v>
      </c>
      <c r="L165" s="327">
        <v>22498.564452999999</v>
      </c>
      <c r="M165" s="327">
        <v>22986.494140999999</v>
      </c>
      <c r="N165" s="327">
        <v>23482.892577999999</v>
      </c>
      <c r="O165" s="327">
        <v>23967.220702999999</v>
      </c>
      <c r="P165" s="327">
        <v>24447.822265999999</v>
      </c>
      <c r="Q165" s="327">
        <v>24910.955077999999</v>
      </c>
      <c r="R165" s="327">
        <v>25369.457031000002</v>
      </c>
      <c r="S165" s="327">
        <v>25815.714843999998</v>
      </c>
      <c r="T165" s="327">
        <v>26262.140625</v>
      </c>
      <c r="U165" s="327">
        <v>26715.667968999998</v>
      </c>
      <c r="V165" s="327">
        <v>27174.589843999998</v>
      </c>
      <c r="W165" s="327">
        <v>27651.148438</v>
      </c>
      <c r="X165" s="327">
        <v>28162.882812</v>
      </c>
      <c r="Y165" s="327">
        <v>28685.140625</v>
      </c>
      <c r="Z165" s="327">
        <v>29216.587890999999</v>
      </c>
      <c r="AA165" s="327">
        <v>29769.355468999998</v>
      </c>
      <c r="AB165" s="327">
        <v>30318.931640999999</v>
      </c>
      <c r="AC165" s="327">
        <v>30876.527343999998</v>
      </c>
      <c r="AD165" s="327">
        <v>31438.802734000001</v>
      </c>
      <c r="AE165" s="327">
        <v>32015.296875</v>
      </c>
      <c r="AF165" s="327">
        <v>32595.296875</v>
      </c>
      <c r="AG165" s="327">
        <v>33181.980469000002</v>
      </c>
      <c r="AH165" s="327">
        <v>33758.839844000002</v>
      </c>
      <c r="AI165" s="326">
        <v>1.8609000000000001E-2</v>
      </c>
    </row>
    <row r="166" spans="1:35" ht="15" customHeight="1" x14ac:dyDescent="0.2">
      <c r="B166" s="330" t="s">
        <v>1387</v>
      </c>
    </row>
    <row r="167" spans="1:35" ht="15" customHeight="1" thickBot="1" x14ac:dyDescent="0.25">
      <c r="A167" s="329" t="s">
        <v>1388</v>
      </c>
      <c r="B167" s="328" t="s">
        <v>1389</v>
      </c>
      <c r="C167" s="327">
        <v>552.03271500000005</v>
      </c>
      <c r="D167" s="357">
        <v>532.16955600000006</v>
      </c>
      <c r="E167" s="327">
        <v>527.41479500000003</v>
      </c>
      <c r="F167" s="327">
        <v>525.618652</v>
      </c>
      <c r="G167" s="327">
        <v>522.00622599999997</v>
      </c>
      <c r="H167" s="327">
        <v>511.91629</v>
      </c>
      <c r="I167" s="327">
        <v>505.86328099999997</v>
      </c>
      <c r="J167" s="327">
        <v>500.92965700000002</v>
      </c>
      <c r="K167" s="327">
        <v>493.90322900000001</v>
      </c>
      <c r="L167" s="327">
        <v>489.05029300000001</v>
      </c>
      <c r="M167" s="327">
        <v>484.468323</v>
      </c>
      <c r="N167" s="327">
        <v>473.13421599999998</v>
      </c>
      <c r="O167" s="327">
        <v>469.60327100000001</v>
      </c>
      <c r="P167" s="327">
        <v>468.68847699999998</v>
      </c>
      <c r="Q167" s="327">
        <v>464.220642</v>
      </c>
      <c r="R167" s="327">
        <v>465.496826</v>
      </c>
      <c r="S167" s="327">
        <v>464.60674999999998</v>
      </c>
      <c r="T167" s="327">
        <v>462.48315400000001</v>
      </c>
      <c r="U167" s="327">
        <v>462.35641500000003</v>
      </c>
      <c r="V167" s="327">
        <v>463.17312600000002</v>
      </c>
      <c r="W167" s="327">
        <v>465.934845</v>
      </c>
      <c r="X167" s="327">
        <v>467.96807899999999</v>
      </c>
      <c r="Y167" s="327">
        <v>471.19103999999999</v>
      </c>
      <c r="Z167" s="327">
        <v>470.738586</v>
      </c>
      <c r="AA167" s="327">
        <v>473.28066999999999</v>
      </c>
      <c r="AB167" s="327">
        <v>475.18447900000001</v>
      </c>
      <c r="AC167" s="327">
        <v>480.38501000000002</v>
      </c>
      <c r="AD167" s="327">
        <v>482.65963699999998</v>
      </c>
      <c r="AE167" s="327">
        <v>488.13793900000002</v>
      </c>
      <c r="AF167" s="327">
        <v>493.16296399999999</v>
      </c>
      <c r="AG167" s="327">
        <v>497.255493</v>
      </c>
      <c r="AH167" s="327">
        <v>499.66000400000001</v>
      </c>
      <c r="AI167" s="326">
        <v>-3.2100000000000002E-3</v>
      </c>
    </row>
    <row r="168" spans="1:35" ht="15" customHeight="1" x14ac:dyDescent="0.2">
      <c r="B168" s="350" t="s">
        <v>1555</v>
      </c>
      <c r="C168" s="350"/>
      <c r="D168" s="358"/>
      <c r="E168" s="350"/>
      <c r="F168" s="350"/>
      <c r="G168" s="350"/>
      <c r="H168" s="350"/>
      <c r="I168" s="350"/>
      <c r="J168" s="350"/>
      <c r="K168" s="350"/>
      <c r="L168" s="350"/>
      <c r="M168" s="350"/>
      <c r="N168" s="350"/>
      <c r="O168" s="350"/>
      <c r="P168" s="350"/>
      <c r="Q168" s="350"/>
      <c r="R168" s="350"/>
      <c r="S168" s="350"/>
      <c r="T168" s="350"/>
      <c r="U168" s="350"/>
      <c r="V168" s="350"/>
      <c r="W168" s="350"/>
      <c r="X168" s="350"/>
      <c r="Y168" s="350"/>
      <c r="Z168" s="350"/>
      <c r="AA168" s="350"/>
      <c r="AB168" s="350"/>
      <c r="AC168" s="350"/>
      <c r="AD168" s="350"/>
      <c r="AE168" s="350"/>
      <c r="AF168" s="350"/>
      <c r="AG168" s="350"/>
      <c r="AH168" s="350"/>
      <c r="AI168" s="350"/>
    </row>
    <row r="169" spans="1:35" ht="15" customHeight="1" x14ac:dyDescent="0.2">
      <c r="B169" s="325" t="s">
        <v>1554</v>
      </c>
    </row>
    <row r="170" spans="1:35" ht="15" customHeight="1" x14ac:dyDescent="0.2">
      <c r="B170" s="325" t="s">
        <v>1392</v>
      </c>
    </row>
    <row r="171" spans="1:35" ht="15" customHeight="1" x14ac:dyDescent="0.2">
      <c r="B171" s="325" t="s">
        <v>1553</v>
      </c>
    </row>
    <row r="172" spans="1:35" ht="15" customHeight="1" x14ac:dyDescent="0.2">
      <c r="B172" s="325" t="s">
        <v>1552</v>
      </c>
    </row>
    <row r="173" spans="1:35" ht="15" customHeight="1" x14ac:dyDescent="0.2">
      <c r="B173" s="325" t="s">
        <v>1395</v>
      </c>
    </row>
    <row r="174" spans="1:35" ht="15" customHeight="1" x14ac:dyDescent="0.2">
      <c r="B174" s="325" t="s">
        <v>1396</v>
      </c>
    </row>
    <row r="175" spans="1:35" ht="15" customHeight="1" x14ac:dyDescent="0.2">
      <c r="B175" s="325" t="s">
        <v>1551</v>
      </c>
    </row>
    <row r="176" spans="1:35" ht="15" customHeight="1" x14ac:dyDescent="0.2">
      <c r="B176" s="325" t="s">
        <v>1550</v>
      </c>
    </row>
    <row r="177" spans="2:2" ht="15" customHeight="1" x14ac:dyDescent="0.2">
      <c r="B177" s="325" t="s">
        <v>1549</v>
      </c>
    </row>
    <row r="178" spans="2:2" ht="15" customHeight="1" x14ac:dyDescent="0.2">
      <c r="B178" s="325" t="s">
        <v>1548</v>
      </c>
    </row>
    <row r="179" spans="2:2" ht="15" customHeight="1" x14ac:dyDescent="0.2">
      <c r="B179" s="325" t="s">
        <v>1547</v>
      </c>
    </row>
    <row r="180" spans="2:2" ht="15" customHeight="1" x14ac:dyDescent="0.2">
      <c r="B180" s="325" t="s">
        <v>1546</v>
      </c>
    </row>
    <row r="181" spans="2:2" ht="15" customHeight="1" x14ac:dyDescent="0.2">
      <c r="B181" s="325" t="s">
        <v>1403</v>
      </c>
    </row>
    <row r="182" spans="2:2" ht="15" customHeight="1" x14ac:dyDescent="0.2">
      <c r="B182" s="325" t="s">
        <v>1545</v>
      </c>
    </row>
    <row r="183" spans="2:2" ht="15" customHeight="1" x14ac:dyDescent="0.2">
      <c r="B183" s="325" t="s">
        <v>1405</v>
      </c>
    </row>
    <row r="184" spans="2:2" ht="15" customHeight="1" x14ac:dyDescent="0.2">
      <c r="B184" s="325" t="s">
        <v>1544</v>
      </c>
    </row>
    <row r="185" spans="2:2" ht="15" customHeight="1" x14ac:dyDescent="0.2">
      <c r="B185" s="325" t="s">
        <v>1543</v>
      </c>
    </row>
    <row r="186" spans="2:2" ht="15" customHeight="1" x14ac:dyDescent="0.2">
      <c r="B186" s="325" t="s">
        <v>1542</v>
      </c>
    </row>
    <row r="187" spans="2:2" ht="15" customHeight="1" x14ac:dyDescent="0.2">
      <c r="B187" s="325" t="s">
        <v>1541</v>
      </c>
    </row>
    <row r="188" spans="2:2" ht="15" customHeight="1" x14ac:dyDescent="0.2">
      <c r="B188" s="325" t="s">
        <v>1540</v>
      </c>
    </row>
    <row r="189" spans="2:2" ht="15" customHeight="1" x14ac:dyDescent="0.2">
      <c r="B189" s="325" t="s">
        <v>1539</v>
      </c>
    </row>
    <row r="190" spans="2:2" ht="15" customHeight="1" x14ac:dyDescent="0.2">
      <c r="B190" s="325" t="s">
        <v>1538</v>
      </c>
    </row>
    <row r="191" spans="2:2" ht="15" customHeight="1" x14ac:dyDescent="0.2">
      <c r="B191" s="325" t="s">
        <v>1413</v>
      </c>
    </row>
    <row r="192" spans="2:2" ht="15" customHeight="1" x14ac:dyDescent="0.2">
      <c r="B192" s="325" t="s">
        <v>1414</v>
      </c>
    </row>
    <row r="193" spans="2:2" ht="15" customHeight="1" x14ac:dyDescent="0.2">
      <c r="B193" s="325" t="s">
        <v>1537</v>
      </c>
    </row>
    <row r="194" spans="2:2" ht="15" customHeight="1" x14ac:dyDescent="0.2">
      <c r="B194" s="325" t="s">
        <v>1536</v>
      </c>
    </row>
    <row r="195" spans="2:2" ht="15" customHeight="1" x14ac:dyDescent="0.2">
      <c r="B195" s="325" t="s">
        <v>1417</v>
      </c>
    </row>
    <row r="196" spans="2:2" ht="15" customHeight="1" x14ac:dyDescent="0.2">
      <c r="B196" s="325" t="s">
        <v>1535</v>
      </c>
    </row>
    <row r="197" spans="2:2" ht="15" customHeight="1" x14ac:dyDescent="0.2">
      <c r="B197" s="325" t="s">
        <v>1419</v>
      </c>
    </row>
    <row r="198" spans="2:2" ht="15" customHeight="1" x14ac:dyDescent="0.2">
      <c r="B198" s="325" t="s">
        <v>1534</v>
      </c>
    </row>
    <row r="199" spans="2:2" ht="15" customHeight="1" x14ac:dyDescent="0.2">
      <c r="B199" s="325" t="s">
        <v>1421</v>
      </c>
    </row>
    <row r="200" spans="2:2" ht="15" customHeight="1" x14ac:dyDescent="0.2">
      <c r="B200" s="325" t="s">
        <v>1422</v>
      </c>
    </row>
    <row r="201" spans="2:2" ht="15" customHeight="1" x14ac:dyDescent="0.2">
      <c r="B201" s="325" t="s">
        <v>1533</v>
      </c>
    </row>
    <row r="202" spans="2:2" ht="15" customHeight="1" x14ac:dyDescent="0.2">
      <c r="B202" s="325" t="s">
        <v>1532</v>
      </c>
    </row>
    <row r="203" spans="2:2" ht="15" customHeight="1" x14ac:dyDescent="0.2">
      <c r="B203" s="325" t="s">
        <v>1531</v>
      </c>
    </row>
    <row r="204" spans="2:2" ht="15" customHeight="1" x14ac:dyDescent="0.2">
      <c r="B204" s="325" t="s">
        <v>1530</v>
      </c>
    </row>
    <row r="205" spans="2:2" ht="15" customHeight="1" x14ac:dyDescent="0.2">
      <c r="B205" s="325" t="s">
        <v>1529</v>
      </c>
    </row>
    <row r="206" spans="2:2" ht="15" customHeight="1" x14ac:dyDescent="0.2">
      <c r="B206" s="325" t="s">
        <v>1528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</sheetViews>
  <sheetFormatPr defaultRowHeight="14.25" x14ac:dyDescent="0.2"/>
  <cols>
    <col min="1" max="1" width="16.25" customWidth="1"/>
    <col min="2" max="2" width="32" customWidth="1"/>
    <col min="3" max="3" width="11.875" style="360" customWidth="1"/>
    <col min="5" max="5" width="18.375" bestFit="1" customWidth="1"/>
  </cols>
  <sheetData>
    <row r="1" spans="1:34" ht="15" x14ac:dyDescent="0.25">
      <c r="A1" s="2" t="s">
        <v>1428</v>
      </c>
      <c r="C1" s="364" t="s">
        <v>1566</v>
      </c>
    </row>
    <row r="2" spans="1:34" s="29" customFormat="1" ht="15" x14ac:dyDescent="0.25">
      <c r="A2" s="46"/>
      <c r="C2" s="359"/>
    </row>
    <row r="3" spans="1:34" s="29" customFormat="1" ht="15" x14ac:dyDescent="0.25">
      <c r="A3" s="46"/>
      <c r="C3" s="359"/>
    </row>
    <row r="4" spans="1:34" s="29" customFormat="1" ht="15" x14ac:dyDescent="0.25">
      <c r="A4" s="46"/>
      <c r="C4" s="363" t="s">
        <v>1564</v>
      </c>
      <c r="D4" s="46" t="s">
        <v>1565</v>
      </c>
    </row>
    <row r="5" spans="1:34" ht="15" thickBot="1" x14ac:dyDescent="0.2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.75" thickTop="1" x14ac:dyDescent="0.25">
      <c r="B6" s="361" t="s">
        <v>1237</v>
      </c>
      <c r="C6" s="362">
        <v>0</v>
      </c>
      <c r="D6" s="362">
        <f>('AEO 2021 2.9'!D42-'AEO 2021 2.9'!$C42)/'AEO 2021 2.9'!$C42</f>
        <v>-0.11894074211798461</v>
      </c>
      <c r="E6" s="362">
        <f>('AEO 2021 2.9'!E42-'AEO 2021 2.9'!$C42)/'AEO 2021 2.9'!$C42</f>
        <v>-0.22406969640627911</v>
      </c>
      <c r="F6" s="362">
        <f>('AEO 2021 2.9'!F42-'AEO 2021 2.9'!$C42)/'AEO 2021 2.9'!$C42</f>
        <v>-0.20770804005418472</v>
      </c>
      <c r="G6" s="362">
        <f>('AEO 2021 2.9'!G42-'AEO 2021 2.9'!$C42)/'AEO 2021 2.9'!$C42</f>
        <v>-0.2103907142287976</v>
      </c>
      <c r="H6" s="362">
        <f>('AEO 2021 2.9'!H42-'AEO 2021 2.9'!$C42)/'AEO 2021 2.9'!$C42</f>
        <v>-0.20372387048792803</v>
      </c>
      <c r="I6" s="362">
        <f>('AEO 2021 2.9'!I42-'AEO 2021 2.9'!$C42)/'AEO 2021 2.9'!$C42</f>
        <v>-0.19904911153018673</v>
      </c>
      <c r="J6" s="362">
        <f>('AEO 2021 2.9'!J42-'AEO 2021 2.9'!$C42)/'AEO 2021 2.9'!$C42</f>
        <v>-0.19283380700682626</v>
      </c>
      <c r="K6" s="362">
        <f>('AEO 2021 2.9'!K42-'AEO 2021 2.9'!$C42)/'AEO 2021 2.9'!$C42</f>
        <v>-0.18866370952747752</v>
      </c>
      <c r="L6" s="362">
        <f>('AEO 2021 2.9'!L42-'AEO 2021 2.9'!$C42)/'AEO 2021 2.9'!$C42</f>
        <v>-0.18215623256925823</v>
      </c>
      <c r="M6" s="362">
        <f>('AEO 2021 2.9'!M42-'AEO 2021 2.9'!$C42)/'AEO 2021 2.9'!$C42</f>
        <v>-0.17158490265345694</v>
      </c>
      <c r="N6" s="362">
        <f>('AEO 2021 2.9'!N42-'AEO 2021 2.9'!$C42)/'AEO 2021 2.9'!$C42</f>
        <v>-0.16417434726021937</v>
      </c>
      <c r="O6" s="362">
        <f>('AEO 2021 2.9'!O42-'AEO 2021 2.9'!$C42)/'AEO 2021 2.9'!$C42</f>
        <v>-0.15604664134505578</v>
      </c>
      <c r="P6" s="362">
        <f>('AEO 2021 2.9'!P42-'AEO 2021 2.9'!$C42)/'AEO 2021 2.9'!$C42</f>
        <v>-0.14706897925575713</v>
      </c>
      <c r="Q6" s="362">
        <f>('AEO 2021 2.9'!Q42-'AEO 2021 2.9'!$C42)/'AEO 2021 2.9'!$C42</f>
        <v>-0.13724136099232395</v>
      </c>
      <c r="R6" s="362">
        <f>('AEO 2021 2.9'!R42-'AEO 2021 2.9'!$C42)/'AEO 2021 2.9'!$C42</f>
        <v>-0.12767935403330763</v>
      </c>
      <c r="S6" s="362">
        <f>('AEO 2021 2.9'!S42-'AEO 2021 2.9'!$C42)/'AEO 2021 2.9'!$C42</f>
        <v>-0.11992350394432801</v>
      </c>
      <c r="T6" s="362">
        <f>('AEO 2021 2.9'!T42-'AEO 2021 2.9'!$C42)/'AEO 2021 2.9'!$C42</f>
        <v>-0.11259263194241545</v>
      </c>
      <c r="U6" s="362">
        <f>('AEO 2021 2.9'!U42-'AEO 2021 2.9'!$C42)/'AEO 2021 2.9'!$C42</f>
        <v>-0.10459773167946038</v>
      </c>
      <c r="V6" s="362">
        <f>('AEO 2021 2.9'!V42-'AEO 2021 2.9'!$C42)/'AEO 2021 2.9'!$C42</f>
        <v>-9.710749289489759E-2</v>
      </c>
      <c r="W6" s="362">
        <f>('AEO 2021 2.9'!W42-'AEO 2021 2.9'!$C42)/'AEO 2021 2.9'!$C42</f>
        <v>-9.2060878110972494E-2</v>
      </c>
      <c r="X6" s="362">
        <f>('AEO 2021 2.9'!X42-'AEO 2021 2.9'!$C42)/'AEO 2021 2.9'!$C42</f>
        <v>-8.388004993492526E-2</v>
      </c>
      <c r="Y6" s="362">
        <f>('AEO 2021 2.9'!Y42-'AEO 2021 2.9'!$C42)/'AEO 2021 2.9'!$C42</f>
        <v>-7.3494647932215953E-2</v>
      </c>
      <c r="Z6" s="362">
        <f>('AEO 2021 2.9'!Z42-'AEO 2021 2.9'!$C42)/'AEO 2021 2.9'!$C42</f>
        <v>-6.3401418364365594E-2</v>
      </c>
      <c r="AA6" s="362">
        <f>('AEO 2021 2.9'!AA42-'AEO 2021 2.9'!$C42)/'AEO 2021 2.9'!$C42</f>
        <v>-5.3201944274748454E-2</v>
      </c>
      <c r="AB6" s="362">
        <f>('AEO 2021 2.9'!AB42-'AEO 2021 2.9'!$C42)/'AEO 2021 2.9'!$C42</f>
        <v>-4.159473027172049E-2</v>
      </c>
      <c r="AC6" s="362">
        <f>('AEO 2021 2.9'!AC42-'AEO 2021 2.9'!$C42)/'AEO 2021 2.9'!$C42</f>
        <v>-3.2165528964912843E-2</v>
      </c>
      <c r="AD6" s="362">
        <f>('AEO 2021 2.9'!AD42-'AEO 2021 2.9'!$C42)/'AEO 2021 2.9'!$C42</f>
        <v>-2.2205105049270986E-2</v>
      </c>
      <c r="AE6" s="362">
        <f>('AEO 2021 2.9'!AE42-'AEO 2021 2.9'!$C42)/'AEO 2021 2.9'!$C42</f>
        <v>-1.1102552524635493E-2</v>
      </c>
      <c r="AF6" s="362">
        <f>('AEO 2021 2.9'!AF42-'AEO 2021 2.9'!$C42)/'AEO 2021 2.9'!$C42</f>
        <v>2.5498685224042833E-3</v>
      </c>
      <c r="AG6" s="362">
        <f>('AEO 2021 2.9'!AG42-'AEO 2021 2.9'!$C42)/'AEO 2021 2.9'!$C42</f>
        <v>1.5910117134585126E-2</v>
      </c>
    </row>
    <row r="7" spans="1:34" ht="15" x14ac:dyDescent="0.2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61" t="s">
        <v>44</v>
      </c>
      <c r="C8" s="362">
        <v>0</v>
      </c>
      <c r="D8" s="362">
        <f>('AEO 2021 2.9'!D44-'AEO 2021 2.9'!$C44)/'AEO 2021 2.9'!$C44</f>
        <v>6.3661098798133267E-2</v>
      </c>
      <c r="E8" s="362">
        <f>('AEO 2021 2.9'!E44-'AEO 2021 2.9'!$C44)/'AEO 2021 2.9'!$C44</f>
        <v>8.5238841739193216E-2</v>
      </c>
      <c r="F8" s="362">
        <f>('AEO 2021 2.9'!F44-'AEO 2021 2.9'!$C44)/'AEO 2021 2.9'!$C44</f>
        <v>0.10541110330288125</v>
      </c>
      <c r="G8" s="362">
        <f>('AEO 2021 2.9'!G44-'AEO 2021 2.9'!$C44)/'AEO 2021 2.9'!$C44</f>
        <v>0.12839432762131286</v>
      </c>
      <c r="H8" s="362">
        <f>('AEO 2021 2.9'!H44-'AEO 2021 2.9'!$C44)/'AEO 2021 2.9'!$C44</f>
        <v>0.15364794493396039</v>
      </c>
      <c r="I8" s="362">
        <f>('AEO 2021 2.9'!I44-'AEO 2021 2.9'!$C44)/'AEO 2021 2.9'!$C44</f>
        <v>0.17431572877813231</v>
      </c>
      <c r="J8" s="362">
        <f>('AEO 2021 2.9'!J44-'AEO 2021 2.9'!$C44)/'AEO 2021 2.9'!$C44</f>
        <v>0.19119051480260199</v>
      </c>
      <c r="K8" s="362">
        <f>('AEO 2021 2.9'!K44-'AEO 2021 2.9'!$C44)/'AEO 2021 2.9'!$C44</f>
        <v>0.20699317080202542</v>
      </c>
      <c r="L8" s="362">
        <f>('AEO 2021 2.9'!L44-'AEO 2021 2.9'!$C44)/'AEO 2021 2.9'!$C44</f>
        <v>0.2233093680739501</v>
      </c>
      <c r="M8" s="362">
        <f>('AEO 2021 2.9'!M44-'AEO 2021 2.9'!$C44)/'AEO 2021 2.9'!$C44</f>
        <v>0.24315728778132151</v>
      </c>
      <c r="N8" s="362">
        <f>('AEO 2021 2.9'!N44-'AEO 2021 2.9'!$C44)/'AEO 2021 2.9'!$C44</f>
        <v>0.26289709353658758</v>
      </c>
      <c r="O8" s="362">
        <f>('AEO 2021 2.9'!O44-'AEO 2021 2.9'!$C44)/'AEO 2021 2.9'!$C44</f>
        <v>0.2804656107537345</v>
      </c>
      <c r="P8" s="362">
        <f>('AEO 2021 2.9'!P44-'AEO 2021 2.9'!$C44)/'AEO 2021 2.9'!$C44</f>
        <v>0.29934050489215652</v>
      </c>
      <c r="Q8" s="362">
        <f>('AEO 2021 2.9'!Q44-'AEO 2021 2.9'!$C44)/'AEO 2021 2.9'!$C44</f>
        <v>0.32061192496891716</v>
      </c>
      <c r="R8" s="362">
        <f>('AEO 2021 2.9'!R44-'AEO 2021 2.9'!$C44)/'AEO 2021 2.9'!$C44</f>
        <v>0.34200046849379256</v>
      </c>
      <c r="S8" s="362">
        <f>('AEO 2021 2.9'!S44-'AEO 2021 2.9'!$C44)/'AEO 2021 2.9'!$C44</f>
        <v>0.36051498279186273</v>
      </c>
      <c r="T8" s="362">
        <f>('AEO 2021 2.9'!T44-'AEO 2021 2.9'!$C44)/'AEO 2021 2.9'!$C44</f>
        <v>0.37781321512874583</v>
      </c>
      <c r="U8" s="362">
        <f>('AEO 2021 2.9'!U44-'AEO 2021 2.9'!$C44)/'AEO 2021 2.9'!$C44</f>
        <v>0.39710254608357226</v>
      </c>
      <c r="V8" s="362">
        <f>('AEO 2021 2.9'!V44-'AEO 2021 2.9'!$C44)/'AEO 2021 2.9'!$C44</f>
        <v>0.41582427878984463</v>
      </c>
      <c r="W8" s="362">
        <f>('AEO 2021 2.9'!W44-'AEO 2021 2.9'!$C44)/'AEO 2021 2.9'!$C44</f>
        <v>0.43538389462493465</v>
      </c>
      <c r="X8" s="362">
        <f>('AEO 2021 2.9'!X44-'AEO 2021 2.9'!$C44)/'AEO 2021 2.9'!$C44</f>
        <v>0.45772744472674204</v>
      </c>
      <c r="Y8" s="362">
        <f>('AEO 2021 2.9'!Y44-'AEO 2021 2.9'!$C44)/'AEO 2021 2.9'!$C44</f>
        <v>0.48148548570192989</v>
      </c>
      <c r="Z8" s="362">
        <f>('AEO 2021 2.9'!Z44-'AEO 2021 2.9'!$C44)/'AEO 2021 2.9'!$C44</f>
        <v>0.50627961871812899</v>
      </c>
      <c r="AA8" s="362">
        <f>('AEO 2021 2.9'!AA44-'AEO 2021 2.9'!$C44)/'AEO 2021 2.9'!$C44</f>
        <v>0.53081247635007311</v>
      </c>
      <c r="AB8" s="362">
        <f>('AEO 2021 2.9'!AB44-'AEO 2021 2.9'!$C44)/'AEO 2021 2.9'!$C44</f>
        <v>0.55601203668666777</v>
      </c>
      <c r="AC8" s="362">
        <f>('AEO 2021 2.9'!AC44-'AEO 2021 2.9'!$C44)/'AEO 2021 2.9'!$C44</f>
        <v>0.58055390381462069</v>
      </c>
      <c r="AD8" s="362">
        <f>('AEO 2021 2.9'!AD44-'AEO 2021 2.9'!$C44)/'AEO 2021 2.9'!$C44</f>
        <v>0.60532100834279345</v>
      </c>
      <c r="AE8" s="362">
        <f>('AEO 2021 2.9'!AE44-'AEO 2021 2.9'!$C44)/'AEO 2021 2.9'!$C44</f>
        <v>0.63139448979224122</v>
      </c>
      <c r="AF8" s="362">
        <f>('AEO 2021 2.9'!AF44-'AEO 2021 2.9'!$C44)/'AEO 2021 2.9'!$C44</f>
        <v>0.66138710200551398</v>
      </c>
      <c r="AG8" s="362">
        <f>('AEO 2021 2.9'!AG44-'AEO 2021 2.9'!$C44)/'AEO 2021 2.9'!$C44</f>
        <v>0.69137070472277795</v>
      </c>
    </row>
    <row r="9" spans="1:34" ht="15" x14ac:dyDescent="0.25">
      <c r="B9" s="361" t="s">
        <v>45</v>
      </c>
      <c r="C9" s="362">
        <v>0</v>
      </c>
      <c r="D9" s="362">
        <f>('AEO 2021 2.9'!D45-'AEO 2021 2.9'!$C45)/'AEO 2021 2.9'!$C45</f>
        <v>-4.1699449252557121E-2</v>
      </c>
      <c r="E9" s="362">
        <f>('AEO 2021 2.9'!E45-'AEO 2021 2.9'!$C45)/'AEO 2021 2.9'!$C45</f>
        <v>3.77655389457121E-2</v>
      </c>
      <c r="F9" s="362">
        <f>('AEO 2021 2.9'!F45-'AEO 2021 2.9'!$C45)/'AEO 2021 2.9'!$C45</f>
        <v>0.12903225806451621</v>
      </c>
      <c r="G9" s="362">
        <f>('AEO 2021 2.9'!G45-'AEO 2021 2.9'!$C45)/'AEO 2021 2.9'!$C45</f>
        <v>0.17466561762391816</v>
      </c>
      <c r="H9" s="362">
        <f>('AEO 2021 2.9'!H45-'AEO 2021 2.9'!$C45)/'AEO 2021 2.9'!$C45</f>
        <v>0.22187254130605816</v>
      </c>
      <c r="I9" s="362">
        <f>('AEO 2021 2.9'!I45-'AEO 2021 2.9'!$C45)/'AEO 2021 2.9'!$C45</f>
        <v>0.25413060582218722</v>
      </c>
      <c r="J9" s="362">
        <f>('AEO 2021 2.9'!J45-'AEO 2021 2.9'!$C45)/'AEO 2021 2.9'!$C45</f>
        <v>0.27616050354051924</v>
      </c>
      <c r="K9" s="362">
        <f>('AEO 2021 2.9'!K45-'AEO 2021 2.9'!$C45)/'AEO 2021 2.9'!$C45</f>
        <v>0.28717545239968534</v>
      </c>
      <c r="L9" s="362">
        <f>('AEO 2021 2.9'!L45-'AEO 2021 2.9'!$C45)/'AEO 2021 2.9'!$C45</f>
        <v>0.30055074744295829</v>
      </c>
      <c r="M9" s="362">
        <f>('AEO 2021 2.9'!M45-'AEO 2021 2.9'!$C45)/'AEO 2021 2.9'!$C45</f>
        <v>0.31707317073170727</v>
      </c>
      <c r="N9" s="362">
        <f>('AEO 2021 2.9'!N45-'AEO 2021 2.9'!$C45)/'AEO 2021 2.9'!$C45</f>
        <v>0.33123524783634928</v>
      </c>
      <c r="O9" s="362">
        <f>('AEO 2021 2.9'!O45-'AEO 2021 2.9'!$C45)/'AEO 2021 2.9'!$C45</f>
        <v>0.32887490165224231</v>
      </c>
      <c r="P9" s="362">
        <f>('AEO 2021 2.9'!P45-'AEO 2021 2.9'!$C45)/'AEO 2021 2.9'!$C45</f>
        <v>0.3320220298977184</v>
      </c>
      <c r="Q9" s="362">
        <f>('AEO 2021 2.9'!Q45-'AEO 2021 2.9'!$C45)/'AEO 2021 2.9'!$C45</f>
        <v>0.33280881195908735</v>
      </c>
      <c r="R9" s="362">
        <f>('AEO 2021 2.9'!R45-'AEO 2021 2.9'!$C45)/'AEO 2021 2.9'!$C45</f>
        <v>0.32730133752950424</v>
      </c>
      <c r="S9" s="362">
        <f>('AEO 2021 2.9'!S45-'AEO 2021 2.9'!$C45)/'AEO 2021 2.9'!$C45</f>
        <v>0.3210070810385523</v>
      </c>
      <c r="T9" s="362">
        <f>('AEO 2021 2.9'!T45-'AEO 2021 2.9'!$C45)/'AEO 2021 2.9'!$C45</f>
        <v>0.31864673485444528</v>
      </c>
      <c r="U9" s="362">
        <f>('AEO 2021 2.9'!U45-'AEO 2021 2.9'!$C45)/'AEO 2021 2.9'!$C45</f>
        <v>0.3147128245476003</v>
      </c>
      <c r="V9" s="362">
        <f>('AEO 2021 2.9'!V45-'AEO 2021 2.9'!$C45)/'AEO 2021 2.9'!$C45</f>
        <v>0.31235247836349334</v>
      </c>
      <c r="W9" s="362">
        <f>('AEO 2021 2.9'!W45-'AEO 2021 2.9'!$C45)/'AEO 2021 2.9'!$C45</f>
        <v>0.30763178599527935</v>
      </c>
      <c r="X9" s="362">
        <f>('AEO 2021 2.9'!X45-'AEO 2021 2.9'!$C45)/'AEO 2021 2.9'!$C45</f>
        <v>0.30448465774980327</v>
      </c>
      <c r="Y9" s="362">
        <f>('AEO 2021 2.9'!Y45-'AEO 2021 2.9'!$C45)/'AEO 2021 2.9'!$C45</f>
        <v>0.30920535011801725</v>
      </c>
      <c r="Z9" s="362">
        <f>('AEO 2021 2.9'!Z45-'AEO 2021 2.9'!$C45)/'AEO 2021 2.9'!$C45</f>
        <v>0.31549960660896942</v>
      </c>
      <c r="AA9" s="362">
        <f>('AEO 2021 2.9'!AA45-'AEO 2021 2.9'!$C45)/'AEO 2021 2.9'!$C45</f>
        <v>0.31785995279307638</v>
      </c>
      <c r="AB9" s="362">
        <f>('AEO 2021 2.9'!AB45-'AEO 2021 2.9'!$C45)/'AEO 2021 2.9'!$C45</f>
        <v>0.31313926042486223</v>
      </c>
      <c r="AC9" s="362">
        <f>('AEO 2021 2.9'!AC45-'AEO 2021 2.9'!$C45)/'AEO 2021 2.9'!$C45</f>
        <v>0.31313926042486223</v>
      </c>
      <c r="AD9" s="362">
        <f>('AEO 2021 2.9'!AD45-'AEO 2021 2.9'!$C45)/'AEO 2021 2.9'!$C45</f>
        <v>0.31313926042486223</v>
      </c>
      <c r="AE9" s="362">
        <f>('AEO 2021 2.9'!AE45-'AEO 2021 2.9'!$C45)/'AEO 2021 2.9'!$C45</f>
        <v>0.30999213217938631</v>
      </c>
      <c r="AF9" s="362">
        <f>('AEO 2021 2.9'!AF45-'AEO 2021 2.9'!$C45)/'AEO 2021 2.9'!$C45</f>
        <v>0.3084185680566483</v>
      </c>
      <c r="AG9" s="362">
        <f>('AEO 2021 2.9'!AG45-'AEO 2021 2.9'!$C45)/'AEO 2021 2.9'!$C45</f>
        <v>0.3021243115656963</v>
      </c>
    </row>
    <row r="10" spans="1:34" ht="15" x14ac:dyDescent="0.2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61" t="s">
        <v>1205</v>
      </c>
      <c r="C13" s="362">
        <v>0</v>
      </c>
      <c r="D13" s="362">
        <f>('AEO 2021 2.9'!D49-'AEO 2021 2.9'!$C49)/'AEO 2021 2.9'!$C49</f>
        <v>2.1545577943044361E-2</v>
      </c>
      <c r="E13" s="362">
        <f>('AEO 2021 2.9'!E49-'AEO 2021 2.9'!$C49)/'AEO 2021 2.9'!$C49</f>
        <v>0.12032539576212831</v>
      </c>
      <c r="F13" s="362">
        <f>('AEO 2021 2.9'!F49-'AEO 2021 2.9'!$C49)/'AEO 2021 2.9'!$C49</f>
        <v>0.12973146437439836</v>
      </c>
      <c r="G13" s="362">
        <f>('AEO 2021 2.9'!G49-'AEO 2021 2.9'!$C49)/'AEO 2021 2.9'!$C49</f>
        <v>0.14332285445155143</v>
      </c>
      <c r="H13" s="362">
        <f>('AEO 2021 2.9'!H49-'AEO 2021 2.9'!$C49)/'AEO 2021 2.9'!$C49</f>
        <v>0.15515391701431835</v>
      </c>
      <c r="I13" s="362">
        <f>('AEO 2021 2.9'!I49-'AEO 2021 2.9'!$C49)/'AEO 2021 2.9'!$C49</f>
        <v>0.16517999478652268</v>
      </c>
      <c r="J13" s="362">
        <f>('AEO 2021 2.9'!J49-'AEO 2021 2.9'!$C49)/'AEO 2021 2.9'!$C49</f>
        <v>0.16110268161750724</v>
      </c>
      <c r="K13" s="362">
        <f>('AEO 2021 2.9'!K49-'AEO 2021 2.9'!$C49)/'AEO 2021 2.9'!$C49</f>
        <v>0.17449363322252109</v>
      </c>
      <c r="L13" s="362">
        <f>('AEO 2021 2.9'!L49-'AEO 2021 2.9'!$C49)/'AEO 2021 2.9'!$C49</f>
        <v>0.18620318645243641</v>
      </c>
      <c r="M13" s="362">
        <f>('AEO 2021 2.9'!M49-'AEO 2021 2.9'!$C49)/'AEO 2021 2.9'!$C49</f>
        <v>0.10905929967005543</v>
      </c>
      <c r="N13" s="362">
        <f>('AEO 2021 2.9'!N49-'AEO 2021 2.9'!$C49)/'AEO 2021 2.9'!$C49</f>
        <v>0.11371611888805452</v>
      </c>
      <c r="O13" s="362">
        <f>('AEO 2021 2.9'!O49-'AEO 2021 2.9'!$C49)/'AEO 2021 2.9'!$C49</f>
        <v>0.11685147509214461</v>
      </c>
      <c r="P13" s="362">
        <f>('AEO 2021 2.9'!P49-'AEO 2021 2.9'!$C49)/'AEO 2021 2.9'!$C49</f>
        <v>0.12525535134371668</v>
      </c>
      <c r="Q13" s="362">
        <f>('AEO 2021 2.9'!Q49-'AEO 2021 2.9'!$C49)/'AEO 2021 2.9'!$C49</f>
        <v>0.14056241165908021</v>
      </c>
      <c r="R13" s="362">
        <f>('AEO 2021 2.9'!R49-'AEO 2021 2.9'!$C49)/'AEO 2021 2.9'!$C49</f>
        <v>0.14896421082803937</v>
      </c>
      <c r="S13" s="362">
        <f>('AEO 2021 2.9'!S49-'AEO 2021 2.9'!$C49)/'AEO 2021 2.9'!$C49</f>
        <v>0.16847944051702743</v>
      </c>
      <c r="T13" s="362">
        <f>('AEO 2021 2.9'!T49-'AEO 2021 2.9'!$C49)/'AEO 2021 2.9'!$C49</f>
        <v>0.18089312475269748</v>
      </c>
      <c r="U13" s="362">
        <f>('AEO 2021 2.9'!U49-'AEO 2021 2.9'!$C49)/'AEO 2021 2.9'!$C49</f>
        <v>0.19304821220306811</v>
      </c>
      <c r="V13" s="362">
        <f>('AEO 2021 2.9'!V49-'AEO 2021 2.9'!$C49)/'AEO 2021 2.9'!$C49</f>
        <v>0.19791689384757752</v>
      </c>
      <c r="W13" s="362">
        <f>('AEO 2021 2.9'!W49-'AEO 2021 2.9'!$C49)/'AEO 2021 2.9'!$C49</f>
        <v>0.20665518039981762</v>
      </c>
      <c r="X13" s="362">
        <f>('AEO 2021 2.9'!X49-'AEO 2021 2.9'!$C49)/'AEO 2021 2.9'!$C49</f>
        <v>0.21975637898033942</v>
      </c>
      <c r="Y13" s="362">
        <f>('AEO 2021 2.9'!Y49-'AEO 2021 2.9'!$C49)/'AEO 2021 2.9'!$C49</f>
        <v>0.23237569439468106</v>
      </c>
      <c r="Z13" s="362">
        <f>('AEO 2021 2.9'!Z49-'AEO 2021 2.9'!$C49)/'AEO 2021 2.9'!$C49</f>
        <v>0.24608755526337919</v>
      </c>
      <c r="AA13" s="362">
        <f>('AEO 2021 2.9'!AA49-'AEO 2021 2.9'!$C49)/'AEO 2021 2.9'!$C49</f>
        <v>0.25457970752599729</v>
      </c>
      <c r="AB13" s="362">
        <f>('AEO 2021 2.9'!AB49-'AEO 2021 2.9'!$C49)/'AEO 2021 2.9'!$C49</f>
        <v>0.26193154143416331</v>
      </c>
      <c r="AC13" s="362">
        <f>('AEO 2021 2.9'!AC49-'AEO 2021 2.9'!$C49)/'AEO 2021 2.9'!$C49</f>
        <v>0.27492265463620413</v>
      </c>
      <c r="AD13" s="362">
        <f>('AEO 2021 2.9'!AD49-'AEO 2021 2.9'!$C49)/'AEO 2021 2.9'!$C49</f>
        <v>0.28784418557071484</v>
      </c>
      <c r="AE13" s="362">
        <f>('AEO 2021 2.9'!AE49-'AEO 2021 2.9'!$C49)/'AEO 2021 2.9'!$C49</f>
        <v>0.29875094637076549</v>
      </c>
      <c r="AF13" s="362">
        <f>('AEO 2021 2.9'!AF49-'AEO 2021 2.9'!$C49)/'AEO 2021 2.9'!$C49</f>
        <v>0.30840314927265755</v>
      </c>
      <c r="AG13" s="362">
        <f>('AEO 2021 2.9'!AG49-'AEO 2021 2.9'!$C49)/'AEO 2021 2.9'!$C49</f>
        <v>0.32013762749392727</v>
      </c>
    </row>
    <row r="14" spans="1:34" ht="15" x14ac:dyDescent="0.2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61" t="s">
        <v>1263</v>
      </c>
      <c r="C22" s="362">
        <v>0</v>
      </c>
      <c r="D22" s="362">
        <f>('AEO 2021 2.9'!D58-'AEO 2021 2.9'!$C58)/'AEO 2021 2.9'!$C58</f>
        <v>-1.0102393753638578E-2</v>
      </c>
      <c r="E22" s="362">
        <f>('AEO 2021 2.9'!E58-'AEO 2021 2.9'!$C58)/'AEO 2021 2.9'!$C58</f>
        <v>-8.5613506386770025E-4</v>
      </c>
      <c r="F22" s="362">
        <f>('AEO 2021 2.9'!F58-'AEO 2021 2.9'!$C58)/'AEO 2021 2.9'!$C58</f>
        <v>-5.4450190061985163E-3</v>
      </c>
      <c r="G22" s="362">
        <f>('AEO 2021 2.9'!G58-'AEO 2021 2.9'!$C58)/'AEO 2021 2.9'!$C58</f>
        <v>-1.7944590938666488E-2</v>
      </c>
      <c r="H22" s="362">
        <f>('AEO 2021 2.9'!H58-'AEO 2021 2.9'!$C58)/'AEO 2021 2.9'!$C58</f>
        <v>-3.0615389883908169E-2</v>
      </c>
      <c r="I22" s="362">
        <f>('AEO 2021 2.9'!I58-'AEO 2021 2.9'!$C58)/'AEO 2021 2.9'!$C58</f>
        <v>-4.4519023321119226E-2</v>
      </c>
      <c r="J22" s="362">
        <f>('AEO 2021 2.9'!J58-'AEO 2021 2.9'!$C58)/'AEO 2021 2.9'!$C58</f>
        <v>-6.0511626314167365E-2</v>
      </c>
      <c r="K22" s="362">
        <f>('AEO 2021 2.9'!K58-'AEO 2021 2.9'!$C58)/'AEO 2021 2.9'!$C58</f>
        <v>-7.7805554604294364E-2</v>
      </c>
      <c r="L22" s="362">
        <f>('AEO 2021 2.9'!L58-'AEO 2021 2.9'!$C58)/'AEO 2021 2.9'!$C58</f>
        <v>-9.2942022533474916E-2</v>
      </c>
      <c r="M22" s="362">
        <f>('AEO 2021 2.9'!M58-'AEO 2021 2.9'!$C58)/'AEO 2021 2.9'!$C58</f>
        <v>-0.10852368069586664</v>
      </c>
      <c r="N22" s="362">
        <f>('AEO 2021 2.9'!N58-'AEO 2021 2.9'!$C58)/'AEO 2021 2.9'!$C58</f>
        <v>-0.12136570665388179</v>
      </c>
      <c r="O22" s="362">
        <f>('AEO 2021 2.9'!O58-'AEO 2021 2.9'!$C58)/'AEO 2021 2.9'!$C58</f>
        <v>-0.13615972055751516</v>
      </c>
      <c r="P22" s="362">
        <f>('AEO 2021 2.9'!P58-'AEO 2021 2.9'!$C58)/'AEO 2021 2.9'!$C58</f>
        <v>-0.15006335399472623</v>
      </c>
      <c r="Q22" s="362">
        <f>('AEO 2021 2.9'!Q58-'AEO 2021 2.9'!$C58)/'AEO 2021 2.9'!$C58</f>
        <v>-0.16317934317317906</v>
      </c>
      <c r="R22" s="362">
        <f>('AEO 2021 2.9'!R58-'AEO 2021 2.9'!$C58)/'AEO 2021 2.9'!$C58</f>
        <v>-0.16609020239032909</v>
      </c>
      <c r="S22" s="362">
        <f>('AEO 2021 2.9'!S58-'AEO 2021 2.9'!$C58)/'AEO 2021 2.9'!$C58</f>
        <v>-0.16954898804835453</v>
      </c>
      <c r="T22" s="362">
        <f>('AEO 2021 2.9'!T58-'AEO 2021 2.9'!$C58)/'AEO 2021 2.9'!$C58</f>
        <v>-0.17259682887572353</v>
      </c>
      <c r="U22" s="362">
        <f>('AEO 2021 2.9'!U58-'AEO 2021 2.9'!$C58)/'AEO 2021 2.9'!$C58</f>
        <v>-0.16985719667134697</v>
      </c>
      <c r="V22" s="362">
        <f>('AEO 2021 2.9'!V58-'AEO 2021 2.9'!$C58)/'AEO 2021 2.9'!$C58</f>
        <v>-0.17146673059141812</v>
      </c>
      <c r="W22" s="362">
        <f>('AEO 2021 2.9'!W58-'AEO 2021 2.9'!$C58)/'AEO 2021 2.9'!$C58</f>
        <v>-0.17252833807061405</v>
      </c>
      <c r="X22" s="362">
        <f>('AEO 2021 2.9'!X58-'AEO 2021 2.9'!$C58)/'AEO 2021 2.9'!$C58</f>
        <v>-0.17232286565528582</v>
      </c>
      <c r="Y22" s="362">
        <f>('AEO 2021 2.9'!Y58-'AEO 2021 2.9'!$C58)/'AEO 2021 2.9'!$C58</f>
        <v>-0.17102154035820696</v>
      </c>
      <c r="Z22" s="362">
        <f>('AEO 2021 2.9'!Z58-'AEO 2021 2.9'!$C58)/'AEO 2021 2.9'!$C58</f>
        <v>-0.169035307010034</v>
      </c>
      <c r="AA22" s="362">
        <f>('AEO 2021 2.9'!AA58-'AEO 2021 2.9'!$C58)/'AEO 2021 2.9'!$C58</f>
        <v>-0.16722030067463448</v>
      </c>
      <c r="AB22" s="362">
        <f>('AEO 2021 2.9'!AB58-'AEO 2021 2.9'!$C58)/'AEO 2021 2.9'!$C58</f>
        <v>-0.16526831272901613</v>
      </c>
      <c r="AC22" s="362">
        <f>('AEO 2021 2.9'!AC58-'AEO 2021 2.9'!$C58)/'AEO 2021 2.9'!$C58</f>
        <v>-0.16246018971953019</v>
      </c>
      <c r="AD22" s="362">
        <f>('AEO 2021 2.9'!AD58-'AEO 2021 2.9'!$C58)/'AEO 2021 2.9'!$C58</f>
        <v>-0.15992602993048186</v>
      </c>
      <c r="AE22" s="362">
        <f>('AEO 2021 2.9'!AE58-'AEO 2021 2.9'!$C58)/'AEO 2021 2.9'!$C58</f>
        <v>-0.15756309715420708</v>
      </c>
      <c r="AF22" s="362">
        <f>('AEO 2021 2.9'!AF58-'AEO 2021 2.9'!$C58)/'AEO 2021 2.9'!$C58</f>
        <v>-0.1506112804356016</v>
      </c>
      <c r="AG22" s="362">
        <f>('AEO 2021 2.9'!AG58-'AEO 2021 2.9'!$C58)/'AEO 2021 2.9'!$C58</f>
        <v>-0.14739221259545912</v>
      </c>
    </row>
    <row r="23" spans="2:33" ht="15" x14ac:dyDescent="0.2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61" t="s">
        <v>1267</v>
      </c>
      <c r="C24" s="362">
        <v>0</v>
      </c>
      <c r="D24" s="362">
        <f>('AEO 2021 2.9'!D60-'AEO 2021 2.9'!$C60)/'AEO 2021 2.9'!$C60</f>
        <v>7.1371474249243478E-5</v>
      </c>
      <c r="E24" s="362">
        <f>('AEO 2021 2.9'!E60-'AEO 2021 2.9'!$C60)/'AEO 2021 2.9'!$C60</f>
        <v>3.5707148566860851E-2</v>
      </c>
      <c r="F24" s="362">
        <f>('AEO 2021 2.9'!F60-'AEO 2021 2.9'!$C60)/'AEO 2021 2.9'!$C60</f>
        <v>4.5156731757451378E-2</v>
      </c>
      <c r="G24" s="362">
        <f>('AEO 2021 2.9'!G60-'AEO 2021 2.9'!$C60)/'AEO 2021 2.9'!$C60</f>
        <v>5.6676087701267586E-2</v>
      </c>
      <c r="H24" s="362">
        <f>('AEO 2021 2.9'!H60-'AEO 2021 2.9'!$C60)/'AEO 2021 2.9'!$C60</f>
        <v>7.0657759506680518E-2</v>
      </c>
      <c r="I24" s="362">
        <f>('AEO 2021 2.9'!I60-'AEO 2021 2.9'!$C60)/'AEO 2021 2.9'!$C60</f>
        <v>7.9664839556925937E-2</v>
      </c>
      <c r="J24" s="362">
        <f>('AEO 2021 2.9'!J60-'AEO 2021 2.9'!$C60)/'AEO 2021 2.9'!$C60</f>
        <v>8.5410243233984287E-2</v>
      </c>
      <c r="K24" s="362">
        <f>('AEO 2021 2.9'!K60-'AEO 2021 2.9'!$C60)/'AEO 2021 2.9'!$C60</f>
        <v>8.7394370218111278E-2</v>
      </c>
      <c r="L24" s="362">
        <f>('AEO 2021 2.9'!L60-'AEO 2021 2.9'!$C60)/'AEO 2021 2.9'!$C60</f>
        <v>9.1062863994518822E-2</v>
      </c>
      <c r="M24" s="362">
        <f>('AEO 2021 2.9'!M60-'AEO 2021 2.9'!$C60)/'AEO 2021 2.9'!$C60</f>
        <v>9.9227760648624153E-2</v>
      </c>
      <c r="N24" s="362">
        <f>('AEO 2021 2.9'!N60-'AEO 2021 2.9'!$C60)/'AEO 2021 2.9'!$C60</f>
        <v>0.10803500057097189</v>
      </c>
      <c r="O24" s="362">
        <f>('AEO 2021 2.9'!O60-'AEO 2021 2.9'!$C60)/'AEO 2021 2.9'!$C60</f>
        <v>0.11257422633321922</v>
      </c>
      <c r="P24" s="362">
        <f>('AEO 2021 2.9'!P60-'AEO 2021 2.9'!$C60)/'AEO 2021 2.9'!$C60</f>
        <v>0.11393028434395346</v>
      </c>
      <c r="Q24" s="362">
        <f>('AEO 2021 2.9'!Q60-'AEO 2021 2.9'!$C60)/'AEO 2021 2.9'!$C60</f>
        <v>0.11526493091241312</v>
      </c>
      <c r="R24" s="362">
        <f>('AEO 2021 2.9'!R60-'AEO 2021 2.9'!$C60)/'AEO 2021 2.9'!$C60</f>
        <v>0.12244490122187969</v>
      </c>
      <c r="S24" s="362">
        <f>('AEO 2021 2.9'!S60-'AEO 2021 2.9'!$C60)/'AEO 2021 2.9'!$C60</f>
        <v>0.1286756309238325</v>
      </c>
      <c r="T24" s="362">
        <f>('AEO 2021 2.9'!T60-'AEO 2021 2.9'!$C60)/'AEO 2021 2.9'!$C60</f>
        <v>0.13491349777321004</v>
      </c>
      <c r="U24" s="362">
        <f>('AEO 2021 2.9'!U60-'AEO 2021 2.9'!$C60)/'AEO 2021 2.9'!$C60</f>
        <v>0.14644712801187629</v>
      </c>
      <c r="V24" s="362">
        <f>('AEO 2021 2.9'!V60-'AEO 2021 2.9'!$C60)/'AEO 2021 2.9'!$C60</f>
        <v>0.15708147767500288</v>
      </c>
      <c r="W24" s="362">
        <f>('AEO 2021 2.9'!W60-'AEO 2021 2.9'!$C60)/'AEO 2021 2.9'!$C60</f>
        <v>0.16638118076967018</v>
      </c>
      <c r="X24" s="362">
        <f>('AEO 2021 2.9'!X60-'AEO 2021 2.9'!$C60)/'AEO 2021 2.9'!$C60</f>
        <v>0.1797419207491151</v>
      </c>
      <c r="Y24" s="362">
        <f>('AEO 2021 2.9'!Y60-'AEO 2021 2.9'!$C60)/'AEO 2021 2.9'!$C60</f>
        <v>0.1945086787712689</v>
      </c>
      <c r="Z24" s="362">
        <f>('AEO 2021 2.9'!Z60-'AEO 2021 2.9'!$C60)/'AEO 2021 2.9'!$C60</f>
        <v>0.21077423775265505</v>
      </c>
      <c r="AA24" s="362">
        <f>('AEO 2021 2.9'!AA60-'AEO 2021 2.9'!$C60)/'AEO 2021 2.9'!$C60</f>
        <v>0.22711830535571556</v>
      </c>
      <c r="AB24" s="362">
        <f>('AEO 2021 2.9'!AB60-'AEO 2021 2.9'!$C60)/'AEO 2021 2.9'!$C60</f>
        <v>0.24443302500856459</v>
      </c>
      <c r="AC24" s="362">
        <f>('AEO 2021 2.9'!AC60-'AEO 2021 2.9'!$C60)/'AEO 2021 2.9'!$C60</f>
        <v>0.26174774466141382</v>
      </c>
      <c r="AD24" s="362">
        <f>('AEO 2021 2.9'!AD60-'AEO 2021 2.9'!$C60)/'AEO 2021 2.9'!$C60</f>
        <v>0.28008307639602609</v>
      </c>
      <c r="AE24" s="362">
        <f>('AEO 2021 2.9'!AE60-'AEO 2021 2.9'!$C60)/'AEO 2021 2.9'!$C60</f>
        <v>0.29828280232956511</v>
      </c>
      <c r="AF24" s="362">
        <f>('AEO 2021 2.9'!AF60-'AEO 2021 2.9'!$C60)/'AEO 2021 2.9'!$C60</f>
        <v>0.31815975790795942</v>
      </c>
      <c r="AG24" s="362">
        <f>('AEO 2021 2.9'!AG60-'AEO 2021 2.9'!$C60)/'AEO 2021 2.9'!$C60</f>
        <v>0.33850776521639853</v>
      </c>
    </row>
    <row r="25" spans="2:33" ht="15" x14ac:dyDescent="0.25">
      <c r="B25" s="361" t="s">
        <v>1209</v>
      </c>
      <c r="C25" s="362">
        <v>0</v>
      </c>
      <c r="D25" s="362">
        <f>('AEO 2021 2.9'!D61-'AEO 2021 2.9'!$C61)/'AEO 2021 2.9'!$C61</f>
        <v>4.4606801185459125E-3</v>
      </c>
      <c r="E25" s="362">
        <f>('AEO 2021 2.9'!E61-'AEO 2021 2.9'!$C61)/'AEO 2021 2.9'!$C61</f>
        <v>3.5215717814672302E-2</v>
      </c>
      <c r="F25" s="362">
        <f>('AEO 2021 2.9'!F61-'AEO 2021 2.9'!$C61)/'AEO 2021 2.9'!$C61</f>
        <v>6.103697295543721E-2</v>
      </c>
      <c r="G25" s="362">
        <f>('AEO 2021 2.9'!G61-'AEO 2021 2.9'!$C61)/'AEO 2021 2.9'!$C61</f>
        <v>7.9197347922911387E-2</v>
      </c>
      <c r="H25" s="362">
        <f>('AEO 2021 2.9'!H61-'AEO 2021 2.9'!$C61)/'AEO 2021 2.9'!$C61</f>
        <v>0.10066606064497383</v>
      </c>
      <c r="I25" s="362">
        <f>('AEO 2021 2.9'!I61-'AEO 2021 2.9'!$C61)/'AEO 2021 2.9'!$C61</f>
        <v>0.12141836110557287</v>
      </c>
      <c r="J25" s="362">
        <f>('AEO 2021 2.9'!J61-'AEO 2021 2.9'!$C61)/'AEO 2021 2.9'!$C61</f>
        <v>0.13259371652377855</v>
      </c>
      <c r="K25" s="362">
        <f>('AEO 2021 2.9'!K61-'AEO 2021 2.9'!$C61)/'AEO 2021 2.9'!$C61</f>
        <v>0.14903064689999629</v>
      </c>
      <c r="L25" s="362">
        <f>('AEO 2021 2.9'!L61-'AEO 2021 2.9'!$C61)/'AEO 2021 2.9'!$C61</f>
        <v>0.16295337575485189</v>
      </c>
      <c r="M25" s="362">
        <f>('AEO 2021 2.9'!M61-'AEO 2021 2.9'!$C61)/'AEO 2021 2.9'!$C61</f>
        <v>0.16907667300849219</v>
      </c>
      <c r="N25" s="362">
        <f>('AEO 2021 2.9'!N61-'AEO 2021 2.9'!$C61)/'AEO 2021 2.9'!$C61</f>
        <v>0.18204981768659678</v>
      </c>
      <c r="O25" s="362">
        <f>('AEO 2021 2.9'!O61-'AEO 2021 2.9'!$C61)/'AEO 2021 2.9'!$C61</f>
        <v>0.19378275811962059</v>
      </c>
      <c r="P25" s="362">
        <f>('AEO 2021 2.9'!P61-'AEO 2021 2.9'!$C61)/'AEO 2021 2.9'!$C61</f>
        <v>0.20608680077994321</v>
      </c>
      <c r="Q25" s="362">
        <f>('AEO 2021 2.9'!Q61-'AEO 2021 2.9'!$C61)/'AEO 2021 2.9'!$C61</f>
        <v>0.22304752313977816</v>
      </c>
      <c r="R25" s="362">
        <f>('AEO 2021 2.9'!R61-'AEO 2021 2.9'!$C61)/'AEO 2021 2.9'!$C61</f>
        <v>0.23635859812989377</v>
      </c>
      <c r="S25" s="362">
        <f>('AEO 2021 2.9'!S61-'AEO 2021 2.9'!$C61)/'AEO 2021 2.9'!$C61</f>
        <v>0.25500559274666379</v>
      </c>
      <c r="T25" s="362">
        <f>('AEO 2021 2.9'!T61-'AEO 2021 2.9'!$C61)/'AEO 2021 2.9'!$C61</f>
        <v>0.26732653192258704</v>
      </c>
      <c r="U25" s="362">
        <f>('AEO 2021 2.9'!U61-'AEO 2021 2.9'!$C61)/'AEO 2021 2.9'!$C61</f>
        <v>0.28262125784420744</v>
      </c>
      <c r="V25" s="362">
        <f>('AEO 2021 2.9'!V61-'AEO 2021 2.9'!$C61)/'AEO 2021 2.9'!$C61</f>
        <v>0.29893991261122127</v>
      </c>
      <c r="W25" s="362">
        <f>('AEO 2021 2.9'!W61-'AEO 2021 2.9'!$C61)/'AEO 2021 2.9'!$C61</f>
        <v>0.31346753672457678</v>
      </c>
      <c r="X25" s="362">
        <f>('AEO 2021 2.9'!X61-'AEO 2021 2.9'!$C61)/'AEO 2021 2.9'!$C61</f>
        <v>0.3325808751719222</v>
      </c>
      <c r="Y25" s="362">
        <f>('AEO 2021 2.9'!Y61-'AEO 2021 2.9'!$C61)/'AEO 2021 2.9'!$C61</f>
        <v>0.35242752239633141</v>
      </c>
      <c r="Z25" s="362">
        <f>('AEO 2021 2.9'!Z61-'AEO 2021 2.9'!$C61)/'AEO 2021 2.9'!$C61</f>
        <v>0.37136513708143104</v>
      </c>
      <c r="AA25" s="362">
        <f>('AEO 2021 2.9'!AA61-'AEO 2021 2.9'!$C61)/'AEO 2021 2.9'!$C61</f>
        <v>0.38905240961208981</v>
      </c>
      <c r="AB25" s="362">
        <f>('AEO 2021 2.9'!AB61-'AEO 2021 2.9'!$C61)/'AEO 2021 2.9'!$C61</f>
        <v>0.40687485426755299</v>
      </c>
      <c r="AC25" s="362">
        <f>('AEO 2021 2.9'!AC61-'AEO 2021 2.9'!$C61)/'AEO 2021 2.9'!$C61</f>
        <v>0.42680936337308523</v>
      </c>
      <c r="AD25" s="362">
        <f>('AEO 2021 2.9'!AD61-'AEO 2021 2.9'!$C61)/'AEO 2021 2.9'!$C61</f>
        <v>0.44794352508625684</v>
      </c>
      <c r="AE25" s="362">
        <f>('AEO 2021 2.9'!AE61-'AEO 2021 2.9'!$C61)/'AEO 2021 2.9'!$C61</f>
        <v>0.4679354823448309</v>
      </c>
      <c r="AF25" s="362">
        <f>('AEO 2021 2.9'!AF61-'AEO 2021 2.9'!$C61)/'AEO 2021 2.9'!$C61</f>
        <v>0.48814033569997206</v>
      </c>
      <c r="AG25" s="362">
        <f>('AEO 2021 2.9'!AG61-'AEO 2021 2.9'!$C61)/'AEO 2021 2.9'!$C61</f>
        <v>0.51127842416336911</v>
      </c>
    </row>
    <row r="26" spans="2:33" x14ac:dyDescent="0.2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/>
  </sheetViews>
  <sheetFormatPr defaultColWidth="7.625" defaultRowHeight="15" x14ac:dyDescent="0.25"/>
  <cols>
    <col min="1" max="1" width="8.75" style="263" customWidth="1"/>
    <col min="2" max="2" width="22.5" style="263" customWidth="1"/>
    <col min="3" max="10" width="21" style="263" customWidth="1"/>
    <col min="11" max="11" width="14.125" style="263" customWidth="1"/>
    <col min="12" max="13" width="12.375" style="263" bestFit="1" customWidth="1"/>
    <col min="14" max="14" width="10.125" style="263" bestFit="1" customWidth="1"/>
    <col min="15" max="15" width="10.5" style="263" bestFit="1" customWidth="1"/>
    <col min="16" max="16384" width="7.625" style="263"/>
  </cols>
  <sheetData>
    <row r="1" spans="2:11" ht="15" customHeight="1" x14ac:dyDescent="0.3">
      <c r="B1" s="463" t="s">
        <v>1485</v>
      </c>
      <c r="C1" s="464"/>
      <c r="D1" s="464"/>
      <c r="E1" s="464"/>
      <c r="F1" s="464"/>
      <c r="G1" s="464"/>
      <c r="H1" s="464"/>
      <c r="I1" s="464"/>
      <c r="J1" s="464"/>
    </row>
    <row r="2" spans="2:11" ht="15" customHeight="1" x14ac:dyDescent="0.25">
      <c r="B2" s="465" t="s">
        <v>1486</v>
      </c>
      <c r="C2" s="464"/>
      <c r="D2" s="464"/>
      <c r="E2" s="464"/>
      <c r="F2" s="464"/>
      <c r="G2" s="464"/>
      <c r="H2" s="464"/>
      <c r="I2" s="464"/>
      <c r="J2" s="464"/>
    </row>
    <row r="3" spans="2:11" ht="15" customHeight="1" x14ac:dyDescent="0.25">
      <c r="B3" s="466" t="s">
        <v>1487</v>
      </c>
      <c r="C3" s="467"/>
      <c r="D3" s="467"/>
      <c r="E3" s="467"/>
      <c r="F3" s="467"/>
      <c r="G3" s="467"/>
      <c r="H3" s="467"/>
      <c r="I3" s="467"/>
      <c r="J3" s="467"/>
    </row>
    <row r="4" spans="2:11" ht="15" customHeight="1" x14ac:dyDescent="0.25">
      <c r="B4" s="264" t="s">
        <v>1488</v>
      </c>
      <c r="D4" s="265"/>
      <c r="E4" s="265"/>
      <c r="F4" s="265"/>
      <c r="G4" s="265"/>
      <c r="H4" s="265"/>
      <c r="I4" s="265"/>
      <c r="J4" s="265"/>
    </row>
    <row r="5" spans="2:11" ht="15" customHeight="1" x14ac:dyDescent="0.25">
      <c r="B5" s="280" t="s">
        <v>1496</v>
      </c>
      <c r="D5" s="265"/>
      <c r="E5" s="265"/>
      <c r="F5" s="265"/>
      <c r="G5" s="265"/>
      <c r="H5" s="265"/>
      <c r="I5" s="265"/>
      <c r="J5" s="265"/>
    </row>
    <row r="6" spans="2:11" s="279" customFormat="1" ht="47.25" x14ac:dyDescent="0.25">
      <c r="E6" s="294">
        <f>SUM(E37:H37)</f>
        <v>69539.109552379174</v>
      </c>
      <c r="G6" s="279" t="s">
        <v>1489</v>
      </c>
      <c r="H6" s="266" t="s">
        <v>1490</v>
      </c>
      <c r="I6" s="279" t="s">
        <v>1491</v>
      </c>
    </row>
    <row r="7" spans="2:11" ht="15.75" thickBot="1" x14ac:dyDescent="0.3">
      <c r="B7" s="267" t="s">
        <v>139</v>
      </c>
      <c r="C7" s="267" t="s">
        <v>480</v>
      </c>
      <c r="D7" s="267" t="s">
        <v>194</v>
      </c>
      <c r="E7" s="267" t="s">
        <v>334</v>
      </c>
      <c r="F7" s="267" t="s">
        <v>86</v>
      </c>
      <c r="G7" s="267" t="s">
        <v>1492</v>
      </c>
      <c r="H7" s="267" t="s">
        <v>1493</v>
      </c>
      <c r="I7" s="267" t="s">
        <v>127</v>
      </c>
      <c r="J7" s="296" t="s">
        <v>1494</v>
      </c>
      <c r="K7" s="279"/>
    </row>
    <row r="8" spans="2:11" ht="15.75" hidden="1" thickTop="1" x14ac:dyDescent="0.25">
      <c r="B8" s="268">
        <v>1990</v>
      </c>
      <c r="C8" s="269">
        <v>67013.246245998991</v>
      </c>
      <c r="D8" s="269">
        <v>71306.736416443338</v>
      </c>
      <c r="E8" s="269">
        <v>41485.101933342048</v>
      </c>
      <c r="F8" s="269">
        <v>5622.1812980603354</v>
      </c>
      <c r="G8" s="269">
        <v>20561.45409499593</v>
      </c>
      <c r="H8" s="269">
        <v>11776.241074197926</v>
      </c>
      <c r="I8" s="269">
        <v>1593.8363860000002</v>
      </c>
      <c r="J8" s="270">
        <v>219358.79744903857</v>
      </c>
      <c r="K8" s="279"/>
    </row>
    <row r="9" spans="2:11" hidden="1" x14ac:dyDescent="0.25">
      <c r="B9" s="268">
        <v>1991</v>
      </c>
      <c r="C9" s="269">
        <v>66457.594376999084</v>
      </c>
      <c r="D9" s="269">
        <v>71044.161882410554</v>
      </c>
      <c r="E9" s="269">
        <v>40209.735604377274</v>
      </c>
      <c r="F9" s="269">
        <v>5511.3654254424682</v>
      </c>
      <c r="G9" s="269">
        <v>16099.343117997823</v>
      </c>
      <c r="H9" s="269">
        <v>11978.918493940091</v>
      </c>
      <c r="I9" s="269">
        <v>1627.4133690000001</v>
      </c>
      <c r="J9" s="270">
        <v>212928.53227016728</v>
      </c>
      <c r="K9" s="279"/>
    </row>
    <row r="10" spans="2:11" hidden="1" x14ac:dyDescent="0.25">
      <c r="B10" s="268">
        <v>1992</v>
      </c>
      <c r="C10" s="269">
        <v>67437.461945999006</v>
      </c>
      <c r="D10" s="269">
        <v>74829.3741936687</v>
      </c>
      <c r="E10" s="269">
        <v>40226.937862335799</v>
      </c>
      <c r="F10" s="269">
        <v>5234.0076435362698</v>
      </c>
      <c r="G10" s="269">
        <v>15237.71561118351</v>
      </c>
      <c r="H10" s="269">
        <v>12251.495880540515</v>
      </c>
      <c r="I10" s="269">
        <v>1655.0387711841777</v>
      </c>
      <c r="J10" s="270">
        <v>216872.03190844797</v>
      </c>
      <c r="K10" s="279"/>
    </row>
    <row r="11" spans="2:11" hidden="1" x14ac:dyDescent="0.25">
      <c r="B11" s="268">
        <v>1993</v>
      </c>
      <c r="C11" s="269">
        <v>66621.828826001001</v>
      </c>
      <c r="D11" s="269">
        <v>75096.206004898952</v>
      </c>
      <c r="E11" s="269">
        <v>38746.756809384904</v>
      </c>
      <c r="F11" s="269">
        <v>5006.0295831328822</v>
      </c>
      <c r="G11" s="269">
        <v>15688.831124343922</v>
      </c>
      <c r="H11" s="269">
        <v>12249.652903622349</v>
      </c>
      <c r="I11" s="269">
        <v>1650.0384961185603</v>
      </c>
      <c r="J11" s="270">
        <v>215059.34374750257</v>
      </c>
      <c r="K11" s="279"/>
    </row>
    <row r="12" spans="2:11" hidden="1" x14ac:dyDescent="0.25">
      <c r="B12" s="268">
        <v>1994</v>
      </c>
      <c r="C12" s="269">
        <v>68121.194339000984</v>
      </c>
      <c r="D12" s="269">
        <v>75883.085994884794</v>
      </c>
      <c r="E12" s="269">
        <v>38793.06180459835</v>
      </c>
      <c r="F12" s="269">
        <v>4691.205437505736</v>
      </c>
      <c r="G12" s="269">
        <v>16781.219076933048</v>
      </c>
      <c r="H12" s="269">
        <v>12141.438700725108</v>
      </c>
      <c r="I12" s="269">
        <v>1674.9356736018458</v>
      </c>
      <c r="J12" s="270">
        <v>218086.14102724986</v>
      </c>
      <c r="K12" s="279"/>
    </row>
    <row r="13" spans="2:11" hidden="1" x14ac:dyDescent="0.25">
      <c r="B13" s="268">
        <v>1995</v>
      </c>
      <c r="C13" s="269">
        <v>68824.393084000825</v>
      </c>
      <c r="D13" s="269">
        <v>76558.701814473505</v>
      </c>
      <c r="E13" s="269">
        <v>39664.276316964002</v>
      </c>
      <c r="F13" s="269">
        <v>4857.9875495266233</v>
      </c>
      <c r="G13" s="269">
        <v>14087.53049917484</v>
      </c>
      <c r="H13" s="269">
        <v>12359.514389637859</v>
      </c>
      <c r="I13" s="269">
        <v>1622.6046610084736</v>
      </c>
      <c r="J13" s="270">
        <v>217975.00831478613</v>
      </c>
      <c r="K13" s="279"/>
    </row>
    <row r="14" spans="2:11" hidden="1" x14ac:dyDescent="0.25">
      <c r="B14" s="268">
        <v>1996</v>
      </c>
      <c r="C14" s="269">
        <v>70638.266706001668</v>
      </c>
      <c r="D14" s="269">
        <v>79552.941338454111</v>
      </c>
      <c r="E14" s="269">
        <v>39613.462052829098</v>
      </c>
      <c r="F14" s="269">
        <v>5011.8631969879234</v>
      </c>
      <c r="G14" s="269">
        <v>16631.42667098872</v>
      </c>
      <c r="H14" s="269">
        <v>12624.007903336927</v>
      </c>
      <c r="I14" s="269">
        <v>1689.8411837596209</v>
      </c>
      <c r="J14" s="270">
        <v>225761.80905235803</v>
      </c>
      <c r="K14" s="279"/>
    </row>
    <row r="15" spans="2:11" hidden="1" x14ac:dyDescent="0.25">
      <c r="B15" s="268">
        <v>1997</v>
      </c>
      <c r="C15" s="269">
        <v>72888.679391001366</v>
      </c>
      <c r="D15" s="269">
        <v>82612.763443041345</v>
      </c>
      <c r="E15" s="269">
        <v>40949.748477390647</v>
      </c>
      <c r="F15" s="269">
        <v>4870.2688027912445</v>
      </c>
      <c r="G15" s="269">
        <v>17246.95866838274</v>
      </c>
      <c r="H15" s="269">
        <v>13150.961432748543</v>
      </c>
      <c r="I15" s="269">
        <v>1701.6298582394986</v>
      </c>
      <c r="J15" s="270">
        <v>233421.01007359539</v>
      </c>
      <c r="K15" s="279"/>
    </row>
    <row r="16" spans="2:11" hidden="1" x14ac:dyDescent="0.25">
      <c r="B16" s="268">
        <v>1998</v>
      </c>
      <c r="C16" s="269">
        <v>74032.354381004596</v>
      </c>
      <c r="D16" s="269">
        <v>84892.268940015769</v>
      </c>
      <c r="E16" s="269">
        <v>39750.766214600757</v>
      </c>
      <c r="F16" s="269">
        <v>4562.0743262511933</v>
      </c>
      <c r="G16" s="269">
        <v>13260.888619142939</v>
      </c>
      <c r="H16" s="269">
        <v>13003.478758263544</v>
      </c>
      <c r="I16" s="269">
        <v>1799.3261970937133</v>
      </c>
      <c r="J16" s="270">
        <v>231301.15743637254</v>
      </c>
      <c r="K16" s="279"/>
    </row>
    <row r="17" spans="2:11" hidden="1" x14ac:dyDescent="0.25">
      <c r="B17" s="268">
        <v>1999</v>
      </c>
      <c r="C17" s="269">
        <v>75833.230149005714</v>
      </c>
      <c r="D17" s="269">
        <v>89271.044433089832</v>
      </c>
      <c r="E17" s="269">
        <v>40907.627769893952</v>
      </c>
      <c r="F17" s="269">
        <v>4292.2518992471405</v>
      </c>
      <c r="G17" s="269">
        <v>18185.34022961936</v>
      </c>
      <c r="H17" s="269">
        <v>13924.630871022722</v>
      </c>
      <c r="I17" s="269">
        <v>1609.8765398419996</v>
      </c>
      <c r="J17" s="270">
        <v>244024.00189172072</v>
      </c>
      <c r="K17" s="279"/>
    </row>
    <row r="18" spans="2:11" hidden="1" x14ac:dyDescent="0.25">
      <c r="B18" s="268">
        <v>2000</v>
      </c>
      <c r="C18" s="269">
        <v>79517.440711923758</v>
      </c>
      <c r="D18" s="269">
        <v>93199.425012389489</v>
      </c>
      <c r="E18" s="269">
        <v>42077.292646013499</v>
      </c>
      <c r="F18" s="269">
        <v>4782.6060763691949</v>
      </c>
      <c r="G18" s="269">
        <v>17722.614314810842</v>
      </c>
      <c r="H18" s="269">
        <v>13857.339424717928</v>
      </c>
      <c r="I18" s="269">
        <v>1395.7078125127744</v>
      </c>
      <c r="J18" s="270">
        <v>252552.42599873748</v>
      </c>
      <c r="K18" s="279"/>
    </row>
    <row r="19" spans="2:11" hidden="1" x14ac:dyDescent="0.25">
      <c r="B19" s="268">
        <v>2001</v>
      </c>
      <c r="C19" s="269">
        <v>75233.836722330583</v>
      </c>
      <c r="D19" s="269">
        <v>90679.464813076571</v>
      </c>
      <c r="E19" s="269">
        <v>38540.382402957788</v>
      </c>
      <c r="F19" s="269">
        <v>3798.7635297931797</v>
      </c>
      <c r="G19" s="269">
        <v>18953.698755566798</v>
      </c>
      <c r="H19" s="269">
        <v>12699.377066499643</v>
      </c>
      <c r="I19" s="269">
        <v>1446.0324612242971</v>
      </c>
      <c r="J19" s="270">
        <v>241351.55575144885</v>
      </c>
      <c r="K19" s="279"/>
    </row>
    <row r="20" spans="2:11" hidden="1" x14ac:dyDescent="0.25">
      <c r="B20" s="268">
        <v>2002</v>
      </c>
      <c r="C20" s="269">
        <v>76754.134836099969</v>
      </c>
      <c r="D20" s="269">
        <v>92104.541789490642</v>
      </c>
      <c r="E20" s="269">
        <v>37943.585731867955</v>
      </c>
      <c r="F20" s="269">
        <v>3475.2367417178598</v>
      </c>
      <c r="G20" s="269">
        <v>20836.095208694711</v>
      </c>
      <c r="H20" s="269">
        <v>12732.031738951115</v>
      </c>
      <c r="I20" s="269">
        <v>1406.8557933848797</v>
      </c>
      <c r="J20" s="270">
        <v>245252.48184020713</v>
      </c>
      <c r="K20" s="279"/>
    </row>
    <row r="21" spans="2:11" hidden="1" x14ac:dyDescent="0.25">
      <c r="B21" s="268">
        <v>2003</v>
      </c>
      <c r="C21" s="269">
        <v>81688.865996773427</v>
      </c>
      <c r="D21" s="269">
        <v>95917.28732749568</v>
      </c>
      <c r="E21" s="269">
        <v>35195.64563293937</v>
      </c>
      <c r="F21" s="269">
        <v>3575.8053533309335</v>
      </c>
      <c r="G21" s="269">
        <v>19424.059045807709</v>
      </c>
      <c r="H21" s="269">
        <v>12648.790458967373</v>
      </c>
      <c r="I21" s="269">
        <v>1418.7868775839358</v>
      </c>
      <c r="J21" s="270">
        <v>249869.24069289843</v>
      </c>
      <c r="K21" s="279"/>
    </row>
    <row r="22" spans="2:11" hidden="1" x14ac:dyDescent="0.25">
      <c r="B22" s="268">
        <v>2004</v>
      </c>
      <c r="C22" s="269">
        <v>83786.661540211615</v>
      </c>
      <c r="D22" s="269">
        <v>97870.245211070738</v>
      </c>
      <c r="E22" s="269">
        <v>36507.593460816694</v>
      </c>
      <c r="F22" s="269">
        <v>4285.9749425965238</v>
      </c>
      <c r="G22" s="269">
        <v>21939.692667655047</v>
      </c>
      <c r="H22" s="269">
        <v>13008.936856612061</v>
      </c>
      <c r="I22" s="269">
        <v>1443.0136905684096</v>
      </c>
      <c r="J22" s="270">
        <v>258842.11836953109</v>
      </c>
      <c r="K22" s="279"/>
    </row>
    <row r="23" spans="2:11" hidden="1" x14ac:dyDescent="0.25">
      <c r="B23" s="268">
        <v>2005</v>
      </c>
      <c r="C23" s="269">
        <v>85575.78442460933</v>
      </c>
      <c r="D23" s="269">
        <v>98594.780693257228</v>
      </c>
      <c r="E23" s="269">
        <v>37079.097457477874</v>
      </c>
      <c r="F23" s="269">
        <v>4469.65674433407</v>
      </c>
      <c r="G23" s="269">
        <v>19521.644198939372</v>
      </c>
      <c r="H23" s="269">
        <v>13810.148375953293</v>
      </c>
      <c r="I23" s="269">
        <v>1544.1547680313347</v>
      </c>
      <c r="J23" s="270">
        <v>260595.26666260249</v>
      </c>
      <c r="K23" s="279"/>
    </row>
    <row r="24" spans="2:11" hidden="1" x14ac:dyDescent="0.25">
      <c r="B24" s="268">
        <v>2006</v>
      </c>
      <c r="C24" s="269">
        <v>89617.92847853202</v>
      </c>
      <c r="D24" s="269">
        <v>101725.31198655073</v>
      </c>
      <c r="E24" s="269">
        <v>36763.125053414689</v>
      </c>
      <c r="F24" s="269">
        <v>4691.7457618686913</v>
      </c>
      <c r="G24" s="269">
        <v>20665.994915141375</v>
      </c>
      <c r="H24" s="269">
        <v>14077.956831795071</v>
      </c>
      <c r="I24" s="269">
        <v>1556.2166074100051</v>
      </c>
      <c r="J24" s="270">
        <v>269098.27963471261</v>
      </c>
      <c r="K24" s="279"/>
    </row>
    <row r="25" spans="2:11" hidden="1" x14ac:dyDescent="0.25">
      <c r="B25" s="268">
        <v>2007</v>
      </c>
      <c r="C25" s="269">
        <v>88945.697243805058</v>
      </c>
      <c r="D25" s="269">
        <v>102948.51148877291</v>
      </c>
      <c r="E25" s="269">
        <v>37063.462629824608</v>
      </c>
      <c r="F25" s="269">
        <v>5031.7221688609598</v>
      </c>
      <c r="G25" s="269">
        <v>22754.762560280284</v>
      </c>
      <c r="H25" s="269">
        <v>14448.240726772856</v>
      </c>
      <c r="I25" s="269">
        <v>1562.2869839638856</v>
      </c>
      <c r="J25" s="270">
        <v>272754.68380228058</v>
      </c>
      <c r="K25" s="279"/>
    </row>
    <row r="26" spans="2:11" hidden="1" x14ac:dyDescent="0.25">
      <c r="B26" s="268">
        <v>2008</v>
      </c>
      <c r="C26" s="269">
        <v>90713.701727340464</v>
      </c>
      <c r="D26" s="269">
        <v>103919.30727990148</v>
      </c>
      <c r="E26" s="269">
        <v>36069.238265867025</v>
      </c>
      <c r="F26" s="269">
        <v>5158.626981517712</v>
      </c>
      <c r="G26" s="269">
        <v>19509.865302445138</v>
      </c>
      <c r="H26" s="269">
        <v>15132.830175451356</v>
      </c>
      <c r="I26" s="269">
        <v>1597.8344361059183</v>
      </c>
      <c r="J26" s="270">
        <v>272101.40416862909</v>
      </c>
      <c r="K26" s="279"/>
    </row>
    <row r="27" spans="2:11" hidden="1" x14ac:dyDescent="0.25">
      <c r="B27" s="268">
        <v>2009</v>
      </c>
      <c r="C27" s="269">
        <v>89739.471163943381</v>
      </c>
      <c r="D27" s="269">
        <v>100412.52584531608</v>
      </c>
      <c r="E27" s="269">
        <v>32237.861724127084</v>
      </c>
      <c r="F27" s="269">
        <v>5197.95532410952</v>
      </c>
      <c r="G27" s="269">
        <v>19301.558758713505</v>
      </c>
      <c r="H27" s="269">
        <v>15340.150334475431</v>
      </c>
      <c r="I27" s="269">
        <v>1584.7715072717076</v>
      </c>
      <c r="J27" s="270">
        <v>263814.29465795675</v>
      </c>
      <c r="K27" s="279"/>
    </row>
    <row r="28" spans="2:11" hidden="1" x14ac:dyDescent="0.25">
      <c r="B28" s="268">
        <v>2010</v>
      </c>
      <c r="C28" s="269">
        <v>86936.836330228689</v>
      </c>
      <c r="D28" s="269">
        <v>98029.334952868245</v>
      </c>
      <c r="E28" s="269">
        <v>32079.94997522523</v>
      </c>
      <c r="F28" s="269">
        <v>5108.1405495080944</v>
      </c>
      <c r="G28" s="269">
        <v>20061.477696677772</v>
      </c>
      <c r="H28" s="269">
        <v>15120.615559480768</v>
      </c>
      <c r="I28" s="269">
        <v>1538.9869509251516</v>
      </c>
      <c r="J28" s="270">
        <v>258875.34201491397</v>
      </c>
      <c r="K28" s="279"/>
    </row>
    <row r="29" spans="2:11" hidden="1" x14ac:dyDescent="0.25">
      <c r="B29" s="268">
        <v>2011</v>
      </c>
      <c r="C29" s="269">
        <v>87997.669448705376</v>
      </c>
      <c r="D29" s="269">
        <v>98161.196686363721</v>
      </c>
      <c r="E29" s="269">
        <v>32422.841174099631</v>
      </c>
      <c r="F29" s="269">
        <v>5240.5800015688283</v>
      </c>
      <c r="G29" s="269">
        <v>20063.827913470843</v>
      </c>
      <c r="H29" s="269">
        <v>15519.827839713254</v>
      </c>
      <c r="I29" s="269">
        <v>1488.5377460480083</v>
      </c>
      <c r="J29" s="270">
        <v>260894.48080996965</v>
      </c>
      <c r="K29" s="279"/>
    </row>
    <row r="30" spans="2:11" hidden="1" x14ac:dyDescent="0.25">
      <c r="B30" s="268">
        <v>2012</v>
      </c>
      <c r="C30" s="269">
        <v>90085.079401959956</v>
      </c>
      <c r="D30" s="269">
        <v>100500.14677058818</v>
      </c>
      <c r="E30" s="269">
        <v>32694.407752544808</v>
      </c>
      <c r="F30" s="269">
        <v>5138.3810693465284</v>
      </c>
      <c r="G30" s="269">
        <v>20869.480110643413</v>
      </c>
      <c r="H30" s="269">
        <v>15345.965062294988</v>
      </c>
      <c r="I30" s="269">
        <v>1445.4853873526556</v>
      </c>
      <c r="J30" s="270">
        <v>266078.94555473054</v>
      </c>
      <c r="K30" s="279"/>
    </row>
    <row r="31" spans="2:11" hidden="1" x14ac:dyDescent="0.25">
      <c r="B31" s="268">
        <v>2013</v>
      </c>
      <c r="C31" s="269">
        <v>88493.756272635044</v>
      </c>
      <c r="D31" s="269">
        <v>100120.96973265053</v>
      </c>
      <c r="E31" s="269">
        <v>32516.894780276387</v>
      </c>
      <c r="F31" s="269">
        <v>5064.5856919553653</v>
      </c>
      <c r="G31" s="269">
        <v>20448.483738467075</v>
      </c>
      <c r="H31" s="269">
        <v>15057.290853749126</v>
      </c>
      <c r="I31" s="269">
        <v>1365.5684618745643</v>
      </c>
      <c r="J31" s="270">
        <v>263067.54953160812</v>
      </c>
      <c r="K31" s="279"/>
    </row>
    <row r="32" spans="2:11" hidden="1" x14ac:dyDescent="0.25">
      <c r="B32" s="268">
        <v>2014</v>
      </c>
      <c r="C32" s="269">
        <v>87677.031332192128</v>
      </c>
      <c r="D32" s="269">
        <v>102597.11797925633</v>
      </c>
      <c r="E32" s="269">
        <v>33044.92957018139</v>
      </c>
      <c r="F32" s="269">
        <v>5373.9317584057153</v>
      </c>
      <c r="G32" s="269">
        <v>18500.673888361958</v>
      </c>
      <c r="H32" s="269">
        <v>14489.112156299832</v>
      </c>
      <c r="I32" s="269">
        <v>1349.5777379244917</v>
      </c>
      <c r="J32" s="270">
        <v>263032.37442262186</v>
      </c>
      <c r="K32" s="279"/>
    </row>
    <row r="33" spans="2:11" hidden="1" x14ac:dyDescent="0.25">
      <c r="B33" s="268">
        <v>2015</v>
      </c>
      <c r="C33" s="269">
        <v>86091.700618267627</v>
      </c>
      <c r="D33" s="269">
        <v>101202.26393318686</v>
      </c>
      <c r="E33" s="269">
        <v>33240.741004225027</v>
      </c>
      <c r="F33" s="269">
        <v>5679.9940577676807</v>
      </c>
      <c r="G33" s="269">
        <v>18711.992615398183</v>
      </c>
      <c r="H33" s="269">
        <v>14317.582351246396</v>
      </c>
      <c r="I33" s="269">
        <v>1410.6381688529741</v>
      </c>
      <c r="J33" s="270">
        <v>260654.91274894474</v>
      </c>
      <c r="K33" s="279"/>
    </row>
    <row r="34" spans="2:11" hidden="1" x14ac:dyDescent="0.25">
      <c r="B34" s="268">
        <v>2016</v>
      </c>
      <c r="C34" s="269">
        <v>84252.936721403195</v>
      </c>
      <c r="D34" s="269">
        <v>100251.46582504026</v>
      </c>
      <c r="E34" s="269">
        <v>33022.683863616272</v>
      </c>
      <c r="F34" s="269">
        <v>5562.712932188163</v>
      </c>
      <c r="G34" s="269">
        <v>20884.31680808527</v>
      </c>
      <c r="H34" s="269">
        <v>14587.090564471773</v>
      </c>
      <c r="I34" s="269">
        <v>1391.9812296015305</v>
      </c>
      <c r="J34" s="270">
        <v>259953.18794440644</v>
      </c>
      <c r="K34" s="279"/>
    </row>
    <row r="35" spans="2:11" hidden="1" x14ac:dyDescent="0.25">
      <c r="B35" s="268">
        <v>2017</v>
      </c>
      <c r="C35" s="269">
        <v>86012.147797869286</v>
      </c>
      <c r="D35" s="269">
        <v>99830.777174416377</v>
      </c>
      <c r="E35" s="269">
        <v>32602.578285222531</v>
      </c>
      <c r="F35" s="269">
        <v>5474.8406028226136</v>
      </c>
      <c r="G35" s="269">
        <v>21502.314929948665</v>
      </c>
      <c r="H35" s="269">
        <v>14423.069634166661</v>
      </c>
      <c r="I35" s="269">
        <v>1348.0446226543429</v>
      </c>
      <c r="J35" s="270">
        <v>261193.77304710049</v>
      </c>
      <c r="K35" s="279"/>
    </row>
    <row r="36" spans="2:11" hidden="1" x14ac:dyDescent="0.25">
      <c r="B36" s="268">
        <v>2018</v>
      </c>
      <c r="C36" s="269">
        <v>83045.301718593197</v>
      </c>
      <c r="D36" s="269">
        <v>98129.173550601554</v>
      </c>
      <c r="E36" s="269">
        <v>32245.702263760719</v>
      </c>
      <c r="F36" s="269">
        <v>5383.3489067917626</v>
      </c>
      <c r="G36" s="269">
        <v>19071.480823892754</v>
      </c>
      <c r="H36" s="269">
        <v>14303.283815269355</v>
      </c>
      <c r="I36" s="269">
        <v>1285.3865328594563</v>
      </c>
      <c r="J36" s="270">
        <v>253463.6776117688</v>
      </c>
      <c r="K36" s="279"/>
    </row>
    <row r="37" spans="2:11" ht="15.75" thickTop="1" x14ac:dyDescent="0.25">
      <c r="B37" s="271">
        <v>2019</v>
      </c>
      <c r="C37" s="272">
        <v>80710.444097904721</v>
      </c>
      <c r="D37" s="272">
        <v>96172.202262063729</v>
      </c>
      <c r="E37" s="272">
        <v>31130.505223938195</v>
      </c>
      <c r="F37" s="272">
        <v>5383.211275486281</v>
      </c>
      <c r="G37" s="272">
        <v>18551.140102775826</v>
      </c>
      <c r="H37" s="272">
        <v>14474.252950178876</v>
      </c>
      <c r="I37" s="272">
        <v>1226.645607597083</v>
      </c>
      <c r="J37" s="273">
        <v>247648.40151994475</v>
      </c>
      <c r="K37" s="279"/>
    </row>
    <row r="38" spans="2:11" x14ac:dyDescent="0.25">
      <c r="B38" s="268">
        <v>2020</v>
      </c>
      <c r="C38" s="269">
        <v>78968.447334868761</v>
      </c>
      <c r="D38" s="269">
        <v>92675.671139300801</v>
      </c>
      <c r="E38" s="269">
        <v>29981.09646980463</v>
      </c>
      <c r="F38" s="269">
        <v>5106.0269520974116</v>
      </c>
      <c r="G38" s="269">
        <v>18509.067764854088</v>
      </c>
      <c r="H38" s="269">
        <v>14491.845998564726</v>
      </c>
      <c r="I38" s="269">
        <v>1219.1606606384962</v>
      </c>
      <c r="J38" s="270">
        <v>240951.31632012891</v>
      </c>
      <c r="K38" s="279"/>
    </row>
    <row r="39" spans="2:11" x14ac:dyDescent="0.25">
      <c r="B39" s="268">
        <v>2021</v>
      </c>
      <c r="C39" s="269">
        <v>78081.679678128276</v>
      </c>
      <c r="D39" s="269">
        <v>93708.596374253189</v>
      </c>
      <c r="E39" s="269">
        <v>30180.926766529832</v>
      </c>
      <c r="F39" s="269">
        <v>5037.2843471515835</v>
      </c>
      <c r="G39" s="269">
        <v>19585.411795195741</v>
      </c>
      <c r="H39" s="269">
        <v>14440.4939554751</v>
      </c>
      <c r="I39" s="269">
        <v>1211.4493648050445</v>
      </c>
      <c r="J39" s="270">
        <v>242245.84228153879</v>
      </c>
      <c r="K39" s="279"/>
    </row>
    <row r="40" spans="2:11" x14ac:dyDescent="0.25">
      <c r="B40" s="268">
        <v>2022</v>
      </c>
      <c r="C40" s="269">
        <v>78252.980827448628</v>
      </c>
      <c r="D40" s="269">
        <v>96018.433917531307</v>
      </c>
      <c r="E40" s="269">
        <v>30906.166036080609</v>
      </c>
      <c r="F40" s="269">
        <v>5210.4919614030441</v>
      </c>
      <c r="G40" s="269">
        <v>19817.285361391489</v>
      </c>
      <c r="H40" s="269">
        <v>14523.505098379421</v>
      </c>
      <c r="I40" s="269">
        <v>1203.7827874776667</v>
      </c>
      <c r="J40" s="270">
        <v>245932.64598971215</v>
      </c>
      <c r="K40" s="279"/>
    </row>
    <row r="41" spans="2:11" x14ac:dyDescent="0.25">
      <c r="B41" s="268">
        <v>2023</v>
      </c>
      <c r="C41" s="269">
        <v>79454.97101495821</v>
      </c>
      <c r="D41" s="269">
        <v>98637.385534557368</v>
      </c>
      <c r="E41" s="269">
        <v>31600.770348966395</v>
      </c>
      <c r="F41" s="269">
        <v>5288.0855578808241</v>
      </c>
      <c r="G41" s="269">
        <v>20186.657656011339</v>
      </c>
      <c r="H41" s="269">
        <v>14603.636731556135</v>
      </c>
      <c r="I41" s="269">
        <v>1195.92663919904</v>
      </c>
      <c r="J41" s="270">
        <v>250967.43348312928</v>
      </c>
      <c r="K41" s="279"/>
    </row>
    <row r="42" spans="2:11" x14ac:dyDescent="0.25">
      <c r="B42" s="268">
        <v>2024</v>
      </c>
      <c r="C42" s="269">
        <v>80190.39929900576</v>
      </c>
      <c r="D42" s="269">
        <v>100214.50862847158</v>
      </c>
      <c r="E42" s="269">
        <v>31892.016522391474</v>
      </c>
      <c r="F42" s="269">
        <v>5271.4930647944711</v>
      </c>
      <c r="G42" s="269">
        <v>20514.808831088987</v>
      </c>
      <c r="H42" s="269">
        <v>14675.562520044097</v>
      </c>
      <c r="I42" s="269">
        <v>1187.9575533729349</v>
      </c>
      <c r="J42" s="270">
        <v>253946.74641916933</v>
      </c>
      <c r="K42" s="279"/>
    </row>
    <row r="43" spans="2:11" x14ac:dyDescent="0.25">
      <c r="B43" s="268">
        <v>2025</v>
      </c>
      <c r="C43" s="269">
        <v>80620.506267086399</v>
      </c>
      <c r="D43" s="269">
        <v>101050.6828084095</v>
      </c>
      <c r="E43" s="269">
        <v>31986.308482801593</v>
      </c>
      <c r="F43" s="269">
        <v>5220.828040741264</v>
      </c>
      <c r="G43" s="269">
        <v>20825.074731907243</v>
      </c>
      <c r="H43" s="269">
        <v>14739.886368472904</v>
      </c>
      <c r="I43" s="269">
        <v>1179.9171173176985</v>
      </c>
      <c r="J43" s="270">
        <v>255623.20381673658</v>
      </c>
      <c r="K43" s="279"/>
    </row>
    <row r="44" spans="2:11" x14ac:dyDescent="0.25">
      <c r="B44" s="268">
        <v>2026</v>
      </c>
      <c r="C44" s="269">
        <v>81076.219027285333</v>
      </c>
      <c r="D44" s="269">
        <v>101764.60483093413</v>
      </c>
      <c r="E44" s="269">
        <v>32090.869477228647</v>
      </c>
      <c r="F44" s="269">
        <v>5145.5761267087528</v>
      </c>
      <c r="G44" s="269">
        <v>21120.422196851465</v>
      </c>
      <c r="H44" s="269">
        <v>14809.767933330741</v>
      </c>
      <c r="I44" s="269">
        <v>1171.4955252778</v>
      </c>
      <c r="J44" s="270">
        <v>257178.95511761686</v>
      </c>
      <c r="K44" s="279"/>
    </row>
    <row r="45" spans="2:11" x14ac:dyDescent="0.25">
      <c r="B45" s="268">
        <v>2027</v>
      </c>
      <c r="C45" s="269">
        <v>81717.673193678682</v>
      </c>
      <c r="D45" s="269">
        <v>101958.35850332351</v>
      </c>
      <c r="E45" s="269">
        <v>32164.680382660401</v>
      </c>
      <c r="F45" s="269">
        <v>5064.2420821331934</v>
      </c>
      <c r="G45" s="269">
        <v>21418.23200380052</v>
      </c>
      <c r="H45" s="269">
        <v>14884.101245620986</v>
      </c>
      <c r="I45" s="269">
        <v>1162.8470152395587</v>
      </c>
      <c r="J45" s="270">
        <v>258370.13442645688</v>
      </c>
      <c r="K45" s="279"/>
    </row>
    <row r="46" spans="2:11" x14ac:dyDescent="0.25">
      <c r="B46" s="268">
        <v>2028</v>
      </c>
      <c r="C46" s="269">
        <v>82696.724460816506</v>
      </c>
      <c r="D46" s="269">
        <v>101936.48876635829</v>
      </c>
      <c r="E46" s="269">
        <v>32242.15031048948</v>
      </c>
      <c r="F46" s="269">
        <v>4972.0907742531535</v>
      </c>
      <c r="G46" s="269">
        <v>21724.686408187092</v>
      </c>
      <c r="H46" s="269">
        <v>14975.455675260144</v>
      </c>
      <c r="I46" s="269">
        <v>1153.8573161897623</v>
      </c>
      <c r="J46" s="270">
        <v>259701.45371155444</v>
      </c>
      <c r="K46" s="279"/>
    </row>
    <row r="47" spans="2:11" x14ac:dyDescent="0.25">
      <c r="B47" s="268">
        <v>2029</v>
      </c>
      <c r="C47" s="269">
        <v>83749.143468212191</v>
      </c>
      <c r="D47" s="269">
        <v>101920.71924960795</v>
      </c>
      <c r="E47" s="269">
        <v>32290.19078880778</v>
      </c>
      <c r="F47" s="269">
        <v>4891.828246455405</v>
      </c>
      <c r="G47" s="269">
        <v>22027.746872444379</v>
      </c>
      <c r="H47" s="269">
        <v>15117.394411101512</v>
      </c>
      <c r="I47" s="269">
        <v>1144.5944648069083</v>
      </c>
      <c r="J47" s="270">
        <v>261141.61750143609</v>
      </c>
      <c r="K47" s="279"/>
    </row>
    <row r="48" spans="2:11" x14ac:dyDescent="0.25">
      <c r="B48" s="268">
        <v>2030</v>
      </c>
      <c r="C48" s="269">
        <v>84903.353486190492</v>
      </c>
      <c r="D48" s="269">
        <v>102013.44902804913</v>
      </c>
      <c r="E48" s="269">
        <v>32310.882449157343</v>
      </c>
      <c r="F48" s="269">
        <v>4804.6078651811331</v>
      </c>
      <c r="G48" s="269">
        <v>22329.684906358885</v>
      </c>
      <c r="H48" s="269">
        <v>15265.12040964679</v>
      </c>
      <c r="I48" s="269">
        <v>1135.0134828708503</v>
      </c>
      <c r="J48" s="270">
        <v>262762.11162745458</v>
      </c>
      <c r="K48" s="279"/>
    </row>
    <row r="49" spans="1:34" ht="15" customHeight="1" x14ac:dyDescent="0.25"/>
    <row r="51" spans="1:34" x14ac:dyDescent="0.25">
      <c r="B51" s="274" t="s">
        <v>1495</v>
      </c>
      <c r="C51" s="263" t="s">
        <v>1506</v>
      </c>
      <c r="D51" s="372"/>
    </row>
    <row r="52" spans="1:34" x14ac:dyDescent="0.25">
      <c r="B52" s="275" t="s">
        <v>139</v>
      </c>
      <c r="C52" s="276">
        <v>2019</v>
      </c>
      <c r="D52" s="276">
        <v>2020</v>
      </c>
      <c r="E52" s="276">
        <v>2021</v>
      </c>
      <c r="F52" s="276">
        <v>2022</v>
      </c>
      <c r="G52" s="276">
        <v>2023</v>
      </c>
      <c r="H52" s="276">
        <v>2024</v>
      </c>
      <c r="I52" s="276">
        <v>2025</v>
      </c>
      <c r="J52" s="276">
        <v>2026</v>
      </c>
      <c r="K52" s="276">
        <v>2027</v>
      </c>
      <c r="L52" s="276">
        <v>2028</v>
      </c>
      <c r="M52" s="276">
        <v>2029</v>
      </c>
      <c r="N52" s="276">
        <v>2030</v>
      </c>
    </row>
    <row r="53" spans="1:34" x14ac:dyDescent="0.25">
      <c r="B53" s="275" t="s">
        <v>480</v>
      </c>
      <c r="C53" s="297" cm="1">
        <f t="array" ref="C53:N53">TRANSPOSE(C37:C48)</f>
        <v>80710.444097904721</v>
      </c>
      <c r="D53" s="297">
        <v>78968.447334868761</v>
      </c>
      <c r="E53" s="297">
        <v>78081.679678128276</v>
      </c>
      <c r="F53" s="297">
        <v>78252.980827448628</v>
      </c>
      <c r="G53" s="297">
        <v>79454.97101495821</v>
      </c>
      <c r="H53" s="297">
        <v>80190.39929900576</v>
      </c>
      <c r="I53" s="297">
        <v>80620.506267086399</v>
      </c>
      <c r="J53" s="297">
        <v>81076.219027285333</v>
      </c>
      <c r="K53" s="297">
        <v>81717.673193678682</v>
      </c>
      <c r="L53" s="297">
        <v>82696.724460816506</v>
      </c>
      <c r="M53" s="297">
        <v>83749.143468212191</v>
      </c>
      <c r="N53" s="297">
        <v>84903.353486190492</v>
      </c>
    </row>
    <row r="54" spans="1:34" x14ac:dyDescent="0.25">
      <c r="B54" s="275" t="s">
        <v>194</v>
      </c>
      <c r="C54" s="297" cm="1">
        <f t="array" ref="C54:N54">TRANSPOSE(D37:D48)</f>
        <v>96172.202262063729</v>
      </c>
      <c r="D54" s="297">
        <v>92675.671139300801</v>
      </c>
      <c r="E54" s="297">
        <v>93708.596374253189</v>
      </c>
      <c r="F54" s="297">
        <v>96018.433917531307</v>
      </c>
      <c r="G54" s="297">
        <v>98637.385534557368</v>
      </c>
      <c r="H54" s="297">
        <v>100214.50862847158</v>
      </c>
      <c r="I54" s="297">
        <v>101050.6828084095</v>
      </c>
      <c r="J54" s="297">
        <v>101764.60483093413</v>
      </c>
      <c r="K54" s="297">
        <v>101958.35850332351</v>
      </c>
      <c r="L54" s="297">
        <v>101936.48876635829</v>
      </c>
      <c r="M54" s="297">
        <v>101920.71924960795</v>
      </c>
      <c r="N54" s="297">
        <v>102013.44902804913</v>
      </c>
    </row>
    <row r="55" spans="1:34" x14ac:dyDescent="0.25">
      <c r="B55" s="299" t="s">
        <v>1576</v>
      </c>
      <c r="C55" s="300" cm="1">
        <f t="array" ref="C55:N55">TRANSPOSE(E37:E48)</f>
        <v>31130.505223938195</v>
      </c>
      <c r="D55" s="300">
        <v>29981.09646980463</v>
      </c>
      <c r="E55" s="300">
        <v>30180.926766529832</v>
      </c>
      <c r="F55" s="300">
        <v>30906.166036080609</v>
      </c>
      <c r="G55" s="300">
        <v>31600.770348966395</v>
      </c>
      <c r="H55" s="300">
        <v>31892.016522391474</v>
      </c>
      <c r="I55" s="300">
        <v>31986.308482801593</v>
      </c>
      <c r="J55" s="300">
        <v>32090.869477228647</v>
      </c>
      <c r="K55" s="300">
        <v>32164.680382660401</v>
      </c>
      <c r="L55" s="300">
        <v>32242.15031048948</v>
      </c>
      <c r="M55" s="300">
        <v>32290.19078880778</v>
      </c>
      <c r="N55" s="300">
        <v>32310.882449157343</v>
      </c>
    </row>
    <row r="56" spans="1:34" x14ac:dyDescent="0.25">
      <c r="B56" s="299" t="s">
        <v>86</v>
      </c>
      <c r="C56" s="300" cm="1">
        <f t="array" ref="C56:N56">TRANSPOSE(F37:F48)</f>
        <v>5383.211275486281</v>
      </c>
      <c r="D56" s="300">
        <v>5106.0269520974116</v>
      </c>
      <c r="E56" s="300">
        <v>5037.2843471515835</v>
      </c>
      <c r="F56" s="300">
        <v>5210.4919614030441</v>
      </c>
      <c r="G56" s="300">
        <v>5288.0855578808241</v>
      </c>
      <c r="H56" s="300">
        <v>5271.4930647944711</v>
      </c>
      <c r="I56" s="300">
        <v>5220.828040741264</v>
      </c>
      <c r="J56" s="300">
        <v>5145.5761267087528</v>
      </c>
      <c r="K56" s="300">
        <v>5064.2420821331934</v>
      </c>
      <c r="L56" s="300">
        <v>4972.0907742531535</v>
      </c>
      <c r="M56" s="300">
        <v>4891.828246455405</v>
      </c>
      <c r="N56" s="300">
        <v>4804.6078651811331</v>
      </c>
    </row>
    <row r="57" spans="1:34" x14ac:dyDescent="0.25">
      <c r="B57" s="301" t="s">
        <v>1492</v>
      </c>
      <c r="C57" s="300" cm="1">
        <f t="array" ref="C57:N57">TRANSPOSE(G37:G48)</f>
        <v>18551.140102775826</v>
      </c>
      <c r="D57" s="302">
        <v>18509.067764854088</v>
      </c>
      <c r="E57" s="302">
        <v>19585.411795195741</v>
      </c>
      <c r="F57" s="302">
        <v>19817.285361391489</v>
      </c>
      <c r="G57" s="302">
        <v>20186.657656011339</v>
      </c>
      <c r="H57" s="302">
        <v>20514.808831088987</v>
      </c>
      <c r="I57" s="302">
        <v>20825.074731907243</v>
      </c>
      <c r="J57" s="302">
        <v>21120.422196851465</v>
      </c>
      <c r="K57" s="302">
        <v>21418.23200380052</v>
      </c>
      <c r="L57" s="302">
        <v>21724.686408187092</v>
      </c>
      <c r="M57" s="302">
        <v>22027.746872444379</v>
      </c>
      <c r="N57" s="302">
        <v>22329.684906358885</v>
      </c>
    </row>
    <row r="58" spans="1:34" x14ac:dyDescent="0.25">
      <c r="B58" s="278" t="s">
        <v>127</v>
      </c>
      <c r="C58" s="297" cm="1">
        <f t="array" ref="C58:N58">TRANSPOSE(I37:I48)</f>
        <v>1226.645607597083</v>
      </c>
      <c r="D58" s="298">
        <v>1219.1606606384962</v>
      </c>
      <c r="E58" s="298">
        <v>1211.4493648050445</v>
      </c>
      <c r="F58" s="298">
        <v>1203.7827874776667</v>
      </c>
      <c r="G58" s="298">
        <v>1195.92663919904</v>
      </c>
      <c r="H58" s="298">
        <v>1187.9575533729349</v>
      </c>
      <c r="I58" s="298">
        <v>1179.9171173176985</v>
      </c>
      <c r="J58" s="298">
        <v>1171.4955252778</v>
      </c>
      <c r="K58" s="298">
        <v>1162.8470152395587</v>
      </c>
      <c r="L58" s="298">
        <v>1153.8573161897623</v>
      </c>
      <c r="M58" s="298">
        <v>1144.5944648069083</v>
      </c>
      <c r="N58" s="298">
        <v>1135.0134828708503</v>
      </c>
    </row>
    <row r="59" spans="1:34" x14ac:dyDescent="0.25">
      <c r="B59" s="278"/>
      <c r="C59" s="277">
        <f>SUM(C53:C58)</f>
        <v>233174.14856976585</v>
      </c>
      <c r="D59" s="277">
        <f t="shared" ref="D59:N59" si="0">SUM(D53:D58)</f>
        <v>226459.47032156424</v>
      </c>
      <c r="E59" s="277">
        <f t="shared" si="0"/>
        <v>227805.34832606366</v>
      </c>
      <c r="F59" s="277">
        <f t="shared" si="0"/>
        <v>231409.14089133273</v>
      </c>
      <c r="G59" s="277">
        <f t="shared" si="0"/>
        <v>236363.79675157316</v>
      </c>
      <c r="H59" s="277">
        <f t="shared" si="0"/>
        <v>239271.18389912517</v>
      </c>
      <c r="I59" s="277">
        <f t="shared" si="0"/>
        <v>240883.31744826373</v>
      </c>
      <c r="J59" s="277">
        <f t="shared" si="0"/>
        <v>242369.18718428613</v>
      </c>
      <c r="K59" s="277">
        <f t="shared" si="0"/>
        <v>243486.03318083586</v>
      </c>
      <c r="L59" s="277">
        <f t="shared" si="0"/>
        <v>244725.9980362943</v>
      </c>
      <c r="M59" s="277">
        <f t="shared" si="0"/>
        <v>246024.22309033462</v>
      </c>
      <c r="N59" s="277">
        <f t="shared" si="0"/>
        <v>247496.99121780784</v>
      </c>
    </row>
    <row r="60" spans="1:34" x14ac:dyDescent="0.25">
      <c r="B60" s="303" t="s">
        <v>1505</v>
      </c>
      <c r="C60" s="304">
        <f>SUM(C55:C57)</f>
        <v>55064.8566022003</v>
      </c>
      <c r="D60" s="304">
        <f t="shared" ref="D60:N60" si="1">SUM(D55:D57)</f>
        <v>53596.191186756128</v>
      </c>
      <c r="E60" s="304">
        <f t="shared" si="1"/>
        <v>54803.622908877151</v>
      </c>
      <c r="F60" s="304">
        <f t="shared" si="1"/>
        <v>55933.943358875142</v>
      </c>
      <c r="G60" s="304">
        <f t="shared" si="1"/>
        <v>57075.513562858556</v>
      </c>
      <c r="H60" s="304">
        <f t="shared" si="1"/>
        <v>57678.318418274932</v>
      </c>
      <c r="I60" s="304">
        <f t="shared" si="1"/>
        <v>58032.211255450093</v>
      </c>
      <c r="J60" s="304">
        <f t="shared" si="1"/>
        <v>58356.867800788867</v>
      </c>
      <c r="K60" s="304">
        <f t="shared" si="1"/>
        <v>58647.154468594112</v>
      </c>
      <c r="L60" s="304">
        <f t="shared" si="1"/>
        <v>58938.927492929724</v>
      </c>
      <c r="M60" s="304">
        <f t="shared" si="1"/>
        <v>59209.765907707566</v>
      </c>
      <c r="N60" s="304">
        <f t="shared" si="1"/>
        <v>59445.175220697362</v>
      </c>
    </row>
    <row r="61" spans="1:34" s="306" customFormat="1" x14ac:dyDescent="0.25">
      <c r="B61" s="305"/>
      <c r="C61" s="373"/>
      <c r="D61" s="373"/>
      <c r="E61" s="373"/>
      <c r="F61" s="373"/>
      <c r="G61" s="373"/>
      <c r="H61" s="373"/>
      <c r="I61" s="373"/>
      <c r="J61" s="373"/>
      <c r="K61" s="373"/>
      <c r="L61" s="373"/>
      <c r="M61" s="373"/>
      <c r="N61" s="373"/>
    </row>
    <row r="62" spans="1:34" s="306" customFormat="1" x14ac:dyDescent="0.25">
      <c r="B62" s="305"/>
      <c r="C62" s="373"/>
      <c r="D62" s="373"/>
      <c r="E62" s="373"/>
      <c r="F62" s="373"/>
      <c r="G62" s="373"/>
      <c r="H62" s="373"/>
      <c r="I62" s="373"/>
      <c r="J62" s="373"/>
      <c r="K62" s="373"/>
      <c r="L62" s="373"/>
      <c r="M62" s="373"/>
      <c r="N62" s="373"/>
    </row>
    <row r="63" spans="1:34" s="306" customFormat="1" x14ac:dyDescent="0.25">
      <c r="A63" s="312" t="s">
        <v>1571</v>
      </c>
      <c r="B63" s="374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6"/>
      <c r="P63" s="376"/>
      <c r="Q63" s="376"/>
      <c r="R63" s="376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</row>
    <row r="64" spans="1:34" s="306" customFormat="1" x14ac:dyDescent="0.25">
      <c r="B64" s="305"/>
      <c r="C64" s="316"/>
      <c r="D64" s="316"/>
      <c r="E64" s="316"/>
      <c r="F64" s="316"/>
      <c r="G64" s="316"/>
      <c r="H64" s="316"/>
      <c r="I64" s="316"/>
      <c r="J64" s="316"/>
      <c r="K64" s="316"/>
      <c r="L64" s="316"/>
      <c r="M64" s="316"/>
      <c r="O64" s="306" t="s">
        <v>1509</v>
      </c>
    </row>
    <row r="65" spans="1:34" x14ac:dyDescent="0.25">
      <c r="A65" s="263" t="s">
        <v>593</v>
      </c>
      <c r="C65" s="307">
        <f>C52</f>
        <v>2019</v>
      </c>
      <c r="D65" s="307">
        <f t="shared" ref="D65:N65" si="2">D52</f>
        <v>2020</v>
      </c>
      <c r="E65" s="307">
        <f t="shared" si="2"/>
        <v>2021</v>
      </c>
      <c r="F65" s="307">
        <f t="shared" si="2"/>
        <v>2022</v>
      </c>
      <c r="G65" s="307">
        <f t="shared" si="2"/>
        <v>2023</v>
      </c>
      <c r="H65" s="307">
        <f t="shared" si="2"/>
        <v>2024</v>
      </c>
      <c r="I65" s="307">
        <f t="shared" si="2"/>
        <v>2025</v>
      </c>
      <c r="J65" s="307">
        <f t="shared" si="2"/>
        <v>2026</v>
      </c>
      <c r="K65" s="307">
        <f t="shared" si="2"/>
        <v>2027</v>
      </c>
      <c r="L65" s="307">
        <f t="shared" si="2"/>
        <v>2028</v>
      </c>
      <c r="M65" s="307">
        <f t="shared" si="2"/>
        <v>2029</v>
      </c>
      <c r="N65" s="307">
        <f t="shared" si="2"/>
        <v>2030</v>
      </c>
      <c r="O65" s="312">
        <v>2031</v>
      </c>
      <c r="P65" s="312">
        <v>2032</v>
      </c>
      <c r="Q65" s="312">
        <v>2033</v>
      </c>
      <c r="R65" s="312">
        <v>2034</v>
      </c>
      <c r="S65" s="312">
        <v>2035</v>
      </c>
      <c r="T65" s="312">
        <v>2036</v>
      </c>
      <c r="U65" s="312">
        <v>2037</v>
      </c>
      <c r="V65" s="312">
        <v>2038</v>
      </c>
      <c r="W65" s="312">
        <v>2039</v>
      </c>
      <c r="X65" s="312">
        <v>2040</v>
      </c>
      <c r="Y65" s="312">
        <v>2041</v>
      </c>
      <c r="Z65" s="312">
        <v>2042</v>
      </c>
      <c r="AA65" s="312">
        <v>2043</v>
      </c>
      <c r="AB65" s="312">
        <v>2044</v>
      </c>
      <c r="AC65" s="312">
        <v>2045</v>
      </c>
      <c r="AD65" s="312">
        <v>2046</v>
      </c>
      <c r="AE65" s="312">
        <v>2047</v>
      </c>
      <c r="AF65" s="312">
        <v>2048</v>
      </c>
      <c r="AG65" s="312">
        <v>2049</v>
      </c>
      <c r="AH65" s="312">
        <v>2050</v>
      </c>
    </row>
    <row r="66" spans="1:34" x14ac:dyDescent="0.25">
      <c r="A66" s="310" t="s">
        <v>1507</v>
      </c>
      <c r="B66" s="299" t="s">
        <v>1502</v>
      </c>
      <c r="C66" s="308">
        <f>C55*btu_per_mwh*1000</f>
        <v>106211208542948.45</v>
      </c>
      <c r="D66" s="308">
        <f>D55*btu_per_mwh*1000</f>
        <v>102289650186982.7</v>
      </c>
      <c r="E66" s="308">
        <f t="shared" ref="E66:N66" si="3">E55*btu_per_mwh*1000</f>
        <v>102971432161480.14</v>
      </c>
      <c r="F66" s="308">
        <f t="shared" si="3"/>
        <v>105445807014945.78</v>
      </c>
      <c r="G66" s="308">
        <f t="shared" si="3"/>
        <v>107815661374842.7</v>
      </c>
      <c r="H66" s="308">
        <f t="shared" si="3"/>
        <v>108809336480353.03</v>
      </c>
      <c r="I66" s="308">
        <f t="shared" si="3"/>
        <v>109131042247702.45</v>
      </c>
      <c r="J66" s="308">
        <f t="shared" si="3"/>
        <v>109487783955061.91</v>
      </c>
      <c r="K66" s="308">
        <f t="shared" si="3"/>
        <v>109739612359810.3</v>
      </c>
      <c r="L66" s="308">
        <f t="shared" si="3"/>
        <v>110003924634900.98</v>
      </c>
      <c r="M66" s="308">
        <f t="shared" si="3"/>
        <v>110167829371572.08</v>
      </c>
      <c r="N66" s="308">
        <f t="shared" si="3"/>
        <v>110238425278598.91</v>
      </c>
      <c r="O66" s="263">
        <f>_xlfn.FORECAST.LINEAR(O$65,$G66:$N66,$G$65:$N$65)</f>
        <v>110850395927966.06</v>
      </c>
      <c r="P66" s="263">
        <f t="shared" ref="P66:AH68" si="4">_xlfn.FORECAST.LINEAR(P$65,$G66:$N66,$G$65:$N$65)</f>
        <v>111167327920212.81</v>
      </c>
      <c r="Q66" s="263">
        <f t="shared" si="4"/>
        <v>111484259912459.69</v>
      </c>
      <c r="R66" s="263">
        <f t="shared" si="4"/>
        <v>111801191904706.44</v>
      </c>
      <c r="S66" s="263">
        <f t="shared" si="4"/>
        <v>112118123896953.31</v>
      </c>
      <c r="T66" s="263">
        <f t="shared" si="4"/>
        <v>112435055889200.19</v>
      </c>
      <c r="U66" s="263">
        <f t="shared" si="4"/>
        <v>112751987881446.94</v>
      </c>
      <c r="V66" s="263">
        <f t="shared" si="4"/>
        <v>113068919873693.81</v>
      </c>
      <c r="W66" s="263">
        <f t="shared" si="4"/>
        <v>113385851865940.56</v>
      </c>
      <c r="X66" s="263">
        <f t="shared" si="4"/>
        <v>113702783858187.44</v>
      </c>
      <c r="Y66" s="263">
        <f t="shared" si="4"/>
        <v>114019715850434.19</v>
      </c>
      <c r="Z66" s="263">
        <f t="shared" si="4"/>
        <v>114336647842681.06</v>
      </c>
      <c r="AA66" s="263">
        <f t="shared" si="4"/>
        <v>114653579834927.81</v>
      </c>
      <c r="AB66" s="263">
        <f t="shared" si="4"/>
        <v>114970511827174.69</v>
      </c>
      <c r="AC66" s="263">
        <f t="shared" si="4"/>
        <v>115287443819421.44</v>
      </c>
      <c r="AD66" s="263">
        <f t="shared" si="4"/>
        <v>115604375811668.31</v>
      </c>
      <c r="AE66" s="263">
        <f t="shared" si="4"/>
        <v>115921307803915.06</v>
      </c>
      <c r="AF66" s="263">
        <f t="shared" si="4"/>
        <v>116238239796161.94</v>
      </c>
      <c r="AG66" s="263">
        <f t="shared" si="4"/>
        <v>116555171788408.81</v>
      </c>
      <c r="AH66" s="263">
        <f t="shared" si="4"/>
        <v>116872103780655.56</v>
      </c>
    </row>
    <row r="67" spans="1:34" x14ac:dyDescent="0.25">
      <c r="A67" s="311" t="s">
        <v>55</v>
      </c>
      <c r="B67" s="299" t="s">
        <v>86</v>
      </c>
      <c r="C67" s="308">
        <f>C56*btu_per_mwh*1000</f>
        <v>18366466310086.254</v>
      </c>
      <c r="D67" s="308">
        <f t="shared" ref="D67:N67" si="5">D56*btu_per_mwh*1000</f>
        <v>17420767492655.789</v>
      </c>
      <c r="E67" s="308">
        <f t="shared" si="5"/>
        <v>17186231140059.99</v>
      </c>
      <c r="F67" s="308">
        <f t="shared" si="5"/>
        <v>17777181717512.941</v>
      </c>
      <c r="G67" s="308">
        <f t="shared" si="5"/>
        <v>18041915925898.41</v>
      </c>
      <c r="H67" s="308">
        <f t="shared" si="5"/>
        <v>17985305577599.695</v>
      </c>
      <c r="I67" s="308">
        <f t="shared" si="5"/>
        <v>17812446403074.938</v>
      </c>
      <c r="J67" s="308">
        <f t="shared" si="5"/>
        <v>17555701558201.133</v>
      </c>
      <c r="K67" s="308">
        <f t="shared" si="5"/>
        <v>17278205670874.08</v>
      </c>
      <c r="L67" s="308">
        <f t="shared" si="5"/>
        <v>16963803392197.725</v>
      </c>
      <c r="M67" s="308">
        <f t="shared" si="5"/>
        <v>16689963311004.451</v>
      </c>
      <c r="N67" s="308">
        <f t="shared" si="5"/>
        <v>16392384391610.824</v>
      </c>
      <c r="O67" s="263">
        <f t="shared" ref="O67:O68" si="6">_xlfn.FORECAST.LINEAR(O$65,$G67:$N67,$G$65:$N$65)</f>
        <v>16223169868471.188</v>
      </c>
      <c r="P67" s="263">
        <f t="shared" si="4"/>
        <v>15974992999507.563</v>
      </c>
      <c r="Q67" s="263">
        <f t="shared" si="4"/>
        <v>15726816130543.875</v>
      </c>
      <c r="R67" s="263">
        <f t="shared" si="4"/>
        <v>15478639261580.188</v>
      </c>
      <c r="S67" s="263">
        <f t="shared" si="4"/>
        <v>15230462392616.563</v>
      </c>
      <c r="T67" s="263">
        <f t="shared" si="4"/>
        <v>14982285523652.875</v>
      </c>
      <c r="U67" s="263">
        <f t="shared" si="4"/>
        <v>14734108654689.188</v>
      </c>
      <c r="V67" s="263">
        <f t="shared" si="4"/>
        <v>14485931785725.563</v>
      </c>
      <c r="W67" s="263">
        <f t="shared" si="4"/>
        <v>14237754916761.875</v>
      </c>
      <c r="X67" s="263">
        <f t="shared" si="4"/>
        <v>13989578047798.188</v>
      </c>
      <c r="Y67" s="263">
        <f t="shared" si="4"/>
        <v>13741401178834.563</v>
      </c>
      <c r="Z67" s="263">
        <f t="shared" si="4"/>
        <v>13493224309870.875</v>
      </c>
      <c r="AA67" s="263">
        <f t="shared" si="4"/>
        <v>13245047440907.188</v>
      </c>
      <c r="AB67" s="263">
        <f t="shared" si="4"/>
        <v>12996870571943.563</v>
      </c>
      <c r="AC67" s="263">
        <f t="shared" si="4"/>
        <v>12748693702979.875</v>
      </c>
      <c r="AD67" s="263">
        <f t="shared" si="4"/>
        <v>12500516834016.188</v>
      </c>
      <c r="AE67" s="263">
        <f t="shared" si="4"/>
        <v>12252339965052.563</v>
      </c>
      <c r="AF67" s="263">
        <f t="shared" si="4"/>
        <v>12004163096088.875</v>
      </c>
      <c r="AG67" s="263">
        <f t="shared" si="4"/>
        <v>11755986227125.188</v>
      </c>
      <c r="AH67" s="263">
        <f t="shared" si="4"/>
        <v>11507809358161.563</v>
      </c>
    </row>
    <row r="68" spans="1:34" x14ac:dyDescent="0.25">
      <c r="A68" s="310" t="s">
        <v>52</v>
      </c>
      <c r="B68" s="301" t="s">
        <v>1492</v>
      </c>
      <c r="C68" s="308">
        <f>C57*btu_per_mwh*1000</f>
        <v>63292869678525.508</v>
      </c>
      <c r="D68" s="308">
        <f t="shared" ref="D68:N68" si="7">D57*btu_per_mwh*1000</f>
        <v>63149327072173.617</v>
      </c>
      <c r="E68" s="308">
        <f t="shared" si="7"/>
        <v>66821602849524.875</v>
      </c>
      <c r="F68" s="308">
        <f t="shared" si="7"/>
        <v>67612710206043.969</v>
      </c>
      <c r="G68" s="308">
        <f t="shared" si="7"/>
        <v>68872936390349.148</v>
      </c>
      <c r="H68" s="308">
        <f t="shared" si="7"/>
        <v>69992524159293.719</v>
      </c>
      <c r="I68" s="308">
        <f t="shared" si="7"/>
        <v>71051090862870.156</v>
      </c>
      <c r="J68" s="308">
        <f t="shared" si="7"/>
        <v>72058758774655.281</v>
      </c>
      <c r="K68" s="308">
        <f t="shared" si="7"/>
        <v>73074827716821.969</v>
      </c>
      <c r="L68" s="308">
        <f t="shared" si="7"/>
        <v>74120390338407</v>
      </c>
      <c r="M68" s="308">
        <f t="shared" si="7"/>
        <v>75154373498616.109</v>
      </c>
      <c r="N68" s="308">
        <f t="shared" si="7"/>
        <v>76184527145543.797</v>
      </c>
      <c r="O68" s="263">
        <f t="shared" si="6"/>
        <v>77235875897520.75</v>
      </c>
      <c r="P68" s="263">
        <f t="shared" si="4"/>
        <v>78274141961232</v>
      </c>
      <c r="Q68" s="263">
        <f t="shared" si="4"/>
        <v>79312408024943.25</v>
      </c>
      <c r="R68" s="263">
        <f t="shared" si="4"/>
        <v>80350674088654.75</v>
      </c>
      <c r="S68" s="263">
        <f t="shared" si="4"/>
        <v>81388940152366</v>
      </c>
      <c r="T68" s="263">
        <f t="shared" si="4"/>
        <v>82427206216077.25</v>
      </c>
      <c r="U68" s="263">
        <f t="shared" si="4"/>
        <v>83465472279788.5</v>
      </c>
      <c r="V68" s="263">
        <f t="shared" si="4"/>
        <v>84503738343500</v>
      </c>
      <c r="W68" s="263">
        <f t="shared" si="4"/>
        <v>85542004407211.25</v>
      </c>
      <c r="X68" s="263">
        <f t="shared" si="4"/>
        <v>86580270470922.5</v>
      </c>
      <c r="Y68" s="263">
        <f t="shared" si="4"/>
        <v>87618536534634</v>
      </c>
      <c r="Z68" s="263">
        <f t="shared" si="4"/>
        <v>88656802598345.25</v>
      </c>
      <c r="AA68" s="263">
        <f t="shared" si="4"/>
        <v>89695068662056.5</v>
      </c>
      <c r="AB68" s="263">
        <f t="shared" si="4"/>
        <v>90733334725768</v>
      </c>
      <c r="AC68" s="263">
        <f t="shared" si="4"/>
        <v>91771600789479.25</v>
      </c>
      <c r="AD68" s="263">
        <f t="shared" si="4"/>
        <v>92809866853190.5</v>
      </c>
      <c r="AE68" s="263">
        <f t="shared" si="4"/>
        <v>93848132916902</v>
      </c>
      <c r="AF68" s="263">
        <f t="shared" si="4"/>
        <v>94886398980613.25</v>
      </c>
      <c r="AG68" s="263">
        <f t="shared" si="4"/>
        <v>95924665044324.5</v>
      </c>
      <c r="AH68" s="263">
        <f t="shared" si="4"/>
        <v>96962931108036</v>
      </c>
    </row>
    <row r="69" spans="1:34" x14ac:dyDescent="0.25">
      <c r="C69" s="309">
        <f t="shared" ref="C69:N69" si="8">SUM(C66:C68)/btu_per_mwh/1000</f>
        <v>55064.8566022003</v>
      </c>
      <c r="D69" s="309">
        <f t="shared" si="8"/>
        <v>53596.191186756136</v>
      </c>
      <c r="E69" s="309">
        <f t="shared" si="8"/>
        <v>54803.622908877158</v>
      </c>
      <c r="F69" s="309">
        <f t="shared" si="8"/>
        <v>55933.943358875142</v>
      </c>
      <c r="G69" s="309">
        <f t="shared" si="8"/>
        <v>57075.513562858549</v>
      </c>
      <c r="H69" s="309">
        <f t="shared" si="8"/>
        <v>57678.318418274932</v>
      </c>
      <c r="I69" s="309">
        <f t="shared" si="8"/>
        <v>58032.2112554501</v>
      </c>
      <c r="J69" s="309">
        <f t="shared" si="8"/>
        <v>58356.867800788859</v>
      </c>
      <c r="K69" s="309">
        <f t="shared" si="8"/>
        <v>58647.154468594112</v>
      </c>
      <c r="L69" s="309">
        <f t="shared" si="8"/>
        <v>58938.927492929717</v>
      </c>
      <c r="M69" s="309">
        <f t="shared" si="8"/>
        <v>59209.765907707559</v>
      </c>
      <c r="N69" s="309">
        <f t="shared" si="8"/>
        <v>59445.175220697369</v>
      </c>
    </row>
    <row r="70" spans="1:34" x14ac:dyDescent="0.25">
      <c r="C70" s="44"/>
    </row>
    <row r="71" spans="1:34" x14ac:dyDescent="0.25">
      <c r="D71" s="308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>
    <tabColor theme="9"/>
  </sheetPr>
  <dimension ref="A1:AC204"/>
  <sheetViews>
    <sheetView zoomScale="80" zoomScaleNormal="80" workbookViewId="0">
      <selection activeCell="J4" sqref="J4"/>
    </sheetView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468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468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4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5"/>
    </row>
    <row r="30" spans="1:29" s="111" customFormat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4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4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4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4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4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4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4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4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4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4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4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4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4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4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4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4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4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4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4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4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4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4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4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4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4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4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4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4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4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4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4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4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4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4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4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/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/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40" t="s">
        <v>1149</v>
      </c>
      <c r="B2" s="241"/>
      <c r="C2" s="242" t="s">
        <v>1145</v>
      </c>
      <c r="D2" s="469" t="s">
        <v>1457</v>
      </c>
      <c r="E2" s="469"/>
      <c r="F2" s="469"/>
      <c r="G2" s="469"/>
      <c r="H2" s="469"/>
      <c r="I2" s="469"/>
      <c r="J2" s="469"/>
      <c r="K2" s="469"/>
      <c r="L2" s="469"/>
    </row>
    <row r="3" spans="1:14" customFormat="1" ht="15" x14ac:dyDescent="0.25">
      <c r="A3" s="247" t="s">
        <v>1148</v>
      </c>
      <c r="B3" s="248" t="s">
        <v>639</v>
      </c>
      <c r="C3" s="248">
        <f>SUMIFS('CPUC_Public Facility Data'!O:O,'CPUC_Public Facility Data'!J:J,'CHP Estimated Industry Breakdow'!B3)</f>
        <v>108</v>
      </c>
      <c r="D3" s="243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47" t="s">
        <v>1148</v>
      </c>
      <c r="B4" s="248" t="s">
        <v>735</v>
      </c>
      <c r="C4" s="248">
        <f>SUMIFS('CPUC_Public Facility Data'!O:O,'CPUC_Public Facility Data'!J:J,'CHP Estimated Industry Breakdow'!B4)</f>
        <v>108.11000000000001</v>
      </c>
      <c r="D4" s="243"/>
    </row>
    <row r="5" spans="1:14" customFormat="1" ht="15" x14ac:dyDescent="0.25">
      <c r="A5" s="247" t="s">
        <v>1148</v>
      </c>
      <c r="B5" s="248" t="s">
        <v>889</v>
      </c>
      <c r="C5" s="248">
        <f>SUMIFS('CPUC_Public Facility Data'!O:O,'CPUC_Public Facility Data'!J:J,'CHP Estimated Industry Breakdow'!B5)</f>
        <v>24.901999999999997</v>
      </c>
      <c r="D5" s="243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13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7">
        <f>IF(SUMIFS('CARB heat data summary'!I$7:I$48,'CARB heat data summary'!$A$7:$A$48,$A7)&gt;0,1,0)</f>
        <v>1</v>
      </c>
      <c r="E7" s="237">
        <f>IF(SUMIFS('CARB heat data summary'!J$7:J$48,'CARB heat data summary'!$A$7:$A$48,$A7)&gt;0,1,0)</f>
        <v>1</v>
      </c>
      <c r="F7" s="237">
        <f>IF(SUMIFS('CARB heat data summary'!K$7:K$48,'CARB heat data summary'!$A$7:$A$48,$A7)&gt;0,1,0)</f>
        <v>0</v>
      </c>
      <c r="G7" s="237">
        <f>IF(SUMIFS('CARB heat data summary'!L$7:L$48,'CARB heat data summary'!$A$7:$A$48,$A7)&gt;0,1,0)</f>
        <v>1</v>
      </c>
      <c r="H7" s="249">
        <v>1</v>
      </c>
      <c r="I7" s="237">
        <f>IF(SUMIFS('CARB heat data summary'!N$7:N$48,'CARB heat data summary'!$A$7:$A$48,$A7)&gt;0,1,0)</f>
        <v>0</v>
      </c>
      <c r="J7" s="237">
        <f>IF(SUMIFS('CARB heat data summary'!O$7:O$48,'CARB heat data summary'!$A$7:$A$48,$A7)&gt;0,1,0)</f>
        <v>1</v>
      </c>
      <c r="K7" s="249">
        <v>1</v>
      </c>
      <c r="L7" s="237">
        <f>IF(SUMIFS('CARB heat data summary'!Q$7:Q$48,'CARB heat data summary'!$A$7:$A$48,$A7)&gt;0,1,0)</f>
        <v>1</v>
      </c>
      <c r="M7" s="250">
        <v>1</v>
      </c>
      <c r="N7" s="3" t="b">
        <f t="shared" ref="N7:N16" si="0">SUM(D7:L7)&gt;0</f>
        <v>1</v>
      </c>
    </row>
    <row r="8" spans="1:14" customFormat="1" ht="15" x14ac:dyDescent="0.25">
      <c r="A8" s="241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7">
        <f>IF(SUMIFS('CARB heat data summary'!I$7:I$48,'CARB heat data summary'!$A$7:$A$48,$A8)&gt;0,1,0)</f>
        <v>1</v>
      </c>
      <c r="E8" s="237">
        <f>IF(SUMIFS('CARB heat data summary'!J$7:J$48,'CARB heat data summary'!$A$7:$A$48,$A8)&gt;0,1,0)</f>
        <v>0</v>
      </c>
      <c r="F8" s="237">
        <f>IF(SUMIFS('CARB heat data summary'!K$7:K$48,'CARB heat data summary'!$A$7:$A$48,$A8)&gt;0,1,0)</f>
        <v>0</v>
      </c>
      <c r="G8" s="237">
        <f>IF(SUMIFS('CARB heat data summary'!L$7:L$48,'CARB heat data summary'!$A$7:$A$48,$A8)&gt;0,1,0)</f>
        <v>0</v>
      </c>
      <c r="H8" s="237">
        <f>IF(SUMIFS('CARB heat data summary'!M$7:M$48,'CARB heat data summary'!$A$7:$A$48,$A8)&gt;0,1,0)</f>
        <v>0</v>
      </c>
      <c r="I8" s="237">
        <f>IF(SUMIFS('CARB heat data summary'!N$7:N$48,'CARB heat data summary'!$A$7:$A$48,$A8)&gt;0,1,0)</f>
        <v>0</v>
      </c>
      <c r="J8" s="237">
        <f>IF(SUMIFS('CARB heat data summary'!O$7:O$48,'CARB heat data summary'!$A$7:$A$48,$A8)&gt;0,1,0)</f>
        <v>0</v>
      </c>
      <c r="K8" s="237">
        <f>IF(SUMIFS('CARB heat data summary'!P$7:P$48,'CARB heat data summary'!$A$7:$A$48,$A8)&gt;0,1,0)</f>
        <v>0</v>
      </c>
      <c r="L8" s="237">
        <f>IF(SUMIFS('CARB heat data summary'!Q$7:Q$48,'CARB heat data summary'!$A$7:$A$48,$A8)&gt;0,1,0)</f>
        <v>0</v>
      </c>
      <c r="M8" s="237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5" x14ac:dyDescent="0.25">
      <c r="A9" s="241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7">
        <f>IF(SUMIFS('CARB heat data summary'!I$7:I$48,'CARB heat data summary'!$A$7:$A$48,$A9)&gt;0,1,0)</f>
        <v>1</v>
      </c>
      <c r="E9" s="237">
        <f>IF(SUMIFS('CARB heat data summary'!J$7:J$48,'CARB heat data summary'!$A$7:$A$48,$A9)&gt;0,1,0)</f>
        <v>0</v>
      </c>
      <c r="F9" s="237">
        <f>IF(SUMIFS('CARB heat data summary'!K$7:K$48,'CARB heat data summary'!$A$7:$A$48,$A9)&gt;0,1,0)</f>
        <v>0</v>
      </c>
      <c r="G9" s="237">
        <f>IF(SUMIFS('CARB heat data summary'!L$7:L$48,'CARB heat data summary'!$A$7:$A$48,$A9)&gt;0,1,0)</f>
        <v>0</v>
      </c>
      <c r="H9" s="237">
        <f>IF(SUMIFS('CARB heat data summary'!M$7:M$48,'CARB heat data summary'!$A$7:$A$48,$A9)&gt;0,1,0)</f>
        <v>0</v>
      </c>
      <c r="I9" s="237">
        <f>IF(SUMIFS('CARB heat data summary'!N$7:N$48,'CARB heat data summary'!$A$7:$A$48,$A9)&gt;0,1,0)</f>
        <v>0</v>
      </c>
      <c r="J9" s="237">
        <f>IF(SUMIFS('CARB heat data summary'!O$7:O$48,'CARB heat data summary'!$A$7:$A$48,$A9)&gt;0,1,0)</f>
        <v>0</v>
      </c>
      <c r="K9" s="237">
        <f>IF(SUMIFS('CARB heat data summary'!P$7:P$48,'CARB heat data summary'!$A$7:$A$48,$A9)&gt;0,1,0)</f>
        <v>0</v>
      </c>
      <c r="L9" s="237">
        <f>IF(SUMIFS('CARB heat data summary'!Q$7:Q$48,'CARB heat data summary'!$A$7:$A$48,$A9)&gt;0,1,0)</f>
        <v>0</v>
      </c>
      <c r="M9" s="237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5" x14ac:dyDescent="0.25">
      <c r="A10" s="241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7">
        <f>IF(SUMIFS('CARB heat data summary'!I$7:I$48,'CARB heat data summary'!$A$7:$A$48,$A10)&gt;0,1,0)</f>
        <v>1</v>
      </c>
      <c r="E10" s="237">
        <f>IF(SUMIFS('CARB heat data summary'!J$7:J$48,'CARB heat data summary'!$A$7:$A$48,$A10)&gt;0,1,0)</f>
        <v>0</v>
      </c>
      <c r="F10" s="237">
        <f>IF(SUMIFS('CARB heat data summary'!K$7:K$48,'CARB heat data summary'!$A$7:$A$48,$A10)&gt;0,1,0)</f>
        <v>0</v>
      </c>
      <c r="G10" s="237">
        <f>IF(SUMIFS('CARB heat data summary'!L$7:L$48,'CARB heat data summary'!$A$7:$A$48,$A10)&gt;0,1,0)</f>
        <v>0</v>
      </c>
      <c r="H10" s="237">
        <f>IF(SUMIFS('CARB heat data summary'!M$7:M$48,'CARB heat data summary'!$A$7:$A$48,$A10)&gt;0,1,0)</f>
        <v>0</v>
      </c>
      <c r="I10" s="237">
        <f>IF(SUMIFS('CARB heat data summary'!N$7:N$48,'CARB heat data summary'!$A$7:$A$48,$A10)&gt;0,1,0)</f>
        <v>0</v>
      </c>
      <c r="J10" s="237">
        <f>IF(SUMIFS('CARB heat data summary'!O$7:O$48,'CARB heat data summary'!$A$7:$A$48,$A10)&gt;0,1,0)</f>
        <v>0</v>
      </c>
      <c r="K10" s="237">
        <f>IF(SUMIFS('CARB heat data summary'!P$7:P$48,'CARB heat data summary'!$A$7:$A$48,$A10)&gt;0,1,0)</f>
        <v>0</v>
      </c>
      <c r="L10" s="237">
        <f>IF(SUMIFS('CARB heat data summary'!Q$7:Q$48,'CARB heat data summary'!$A$7:$A$48,$A10)&gt;0,1,0)</f>
        <v>0</v>
      </c>
      <c r="M10" s="237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5" x14ac:dyDescent="0.25">
      <c r="A11" s="241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7">
        <f>IF(SUMIFS('CARB heat data summary'!I$7:I$48,'CARB heat data summary'!$A$7:$A$48,$A11)&gt;0,1,0)</f>
        <v>0</v>
      </c>
      <c r="E11" s="237">
        <f>IF(SUMIFS('CARB heat data summary'!J$7:J$48,'CARB heat data summary'!$A$7:$A$48,$A11)&gt;0,1,0)</f>
        <v>0</v>
      </c>
      <c r="F11" s="237">
        <f>IF(SUMIFS('CARB heat data summary'!K$7:K$48,'CARB heat data summary'!$A$7:$A$48,$A11)&gt;0,1,0)</f>
        <v>0</v>
      </c>
      <c r="G11" s="237">
        <f>IF(SUMIFS('CARB heat data summary'!L$7:L$48,'CARB heat data summary'!$A$7:$A$48,$A11)&gt;0,1,0)</f>
        <v>0</v>
      </c>
      <c r="H11" s="237">
        <f>IF(SUMIFS('CARB heat data summary'!M$7:M$48,'CARB heat data summary'!$A$7:$A$48,$A11)&gt;0,1,0)</f>
        <v>0</v>
      </c>
      <c r="I11" s="250">
        <v>1</v>
      </c>
      <c r="J11" s="250">
        <v>1</v>
      </c>
      <c r="K11" s="237">
        <f>IF(SUMIFS('CARB heat data summary'!P$7:P$48,'CARB heat data summary'!$A$7:$A$48,$A11)&gt;0,1,0)</f>
        <v>0</v>
      </c>
      <c r="L11" s="237">
        <f>IF(SUMIFS('CARB heat data summary'!Q$7:Q$48,'CARB heat data summary'!$A$7:$A$48,$A11)&gt;0,1,0)</f>
        <v>0</v>
      </c>
      <c r="M11" s="237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5" x14ac:dyDescent="0.25">
      <c r="A12" s="241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7">
        <f>IF(SUMIFS('CARB heat data summary'!I$7:I$48,'CARB heat data summary'!$A$7:$A$48,$A12)&gt;0,1,0)</f>
        <v>1</v>
      </c>
      <c r="E12" s="237">
        <f>IF(SUMIFS('CARB heat data summary'!J$7:J$48,'CARB heat data summary'!$A$7:$A$48,$A12)&gt;0,1,0)</f>
        <v>0</v>
      </c>
      <c r="F12" s="237">
        <f>IF(SUMIFS('CARB heat data summary'!K$7:K$48,'CARB heat data summary'!$A$7:$A$48,$A12)&gt;0,1,0)</f>
        <v>0</v>
      </c>
      <c r="G12" s="237">
        <f>IF(SUMIFS('CARB heat data summary'!L$7:L$48,'CARB heat data summary'!$A$7:$A$48,$A12)&gt;0,1,0)</f>
        <v>0</v>
      </c>
      <c r="H12" s="237">
        <f>IF(SUMIFS('CARB heat data summary'!M$7:M$48,'CARB heat data summary'!$A$7:$A$48,$A12)&gt;0,1,0)</f>
        <v>0</v>
      </c>
      <c r="I12" s="237">
        <f>IF(SUMIFS('CARB heat data summary'!N$7:N$48,'CARB heat data summary'!$A$7:$A$48,$A12)&gt;0,1,0)</f>
        <v>0</v>
      </c>
      <c r="J12" s="237">
        <f>IF(SUMIFS('CARB heat data summary'!O$7:O$48,'CARB heat data summary'!$A$7:$A$48,$A12)&gt;0,1,0)</f>
        <v>0</v>
      </c>
      <c r="K12" s="237">
        <f>IF(SUMIFS('CARB heat data summary'!P$7:P$48,'CARB heat data summary'!$A$7:$A$48,$A12)&gt;0,1,0)</f>
        <v>0</v>
      </c>
      <c r="L12" s="237">
        <f>IF(SUMIFS('CARB heat data summary'!Q$7:Q$48,'CARB heat data summary'!$A$7:$A$48,$A12)&gt;0,1,0)</f>
        <v>0</v>
      </c>
      <c r="M12" s="237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5" x14ac:dyDescent="0.25">
      <c r="A13" s="241" t="s">
        <v>52</v>
      </c>
      <c r="B13" s="152" t="s">
        <v>1064</v>
      </c>
      <c r="C13" s="152">
        <f>SUMIFS('CPUC_Public Facility Data'!O:O,'CPUC_Public Facility Data'!J:J,'CHP Estimated Industry Breakdow'!B13)</f>
        <v>217.85</v>
      </c>
      <c r="D13" s="237">
        <f>IF(SUMIFS('CARB heat data summary'!I$7:I$48,'CARB heat data summary'!$A$7:$A$48,$A13)&gt;0,1,0)</f>
        <v>1</v>
      </c>
      <c r="E13" s="237">
        <f>IF(SUMIFS('CARB heat data summary'!J$7:J$48,'CARB heat data summary'!$A$7:$A$48,$A13)&gt;0,1,0)</f>
        <v>1</v>
      </c>
      <c r="F13" s="237">
        <f>IF(SUMIFS('CARB heat data summary'!K$7:K$48,'CARB heat data summary'!$A$7:$A$48,$A13)&gt;0,1,0)</f>
        <v>1</v>
      </c>
      <c r="G13" s="249">
        <v>1</v>
      </c>
      <c r="H13" s="237">
        <f>IF(SUMIFS('CARB heat data summary'!M$7:M$48,'CARB heat data summary'!$A$7:$A$48,$A13)&gt;0,1,0)</f>
        <v>1</v>
      </c>
      <c r="I13" s="237">
        <f>IF(SUMIFS('CARB heat data summary'!N$7:N$48,'CARB heat data summary'!$A$7:$A$48,$A13)&gt;0,1,0)</f>
        <v>0</v>
      </c>
      <c r="J13" s="237">
        <f>IF(SUMIFS('CARB heat data summary'!O$7:O$48,'CARB heat data summary'!$A$7:$A$48,$A13)&gt;0,1,0)</f>
        <v>0</v>
      </c>
      <c r="K13" s="237">
        <f>IF(SUMIFS('CARB heat data summary'!P$7:P$48,'CARB heat data summary'!$A$7:$A$48,$A13)&gt;0,1,0)</f>
        <v>0</v>
      </c>
      <c r="L13" s="237">
        <f>IF(SUMIFS('CARB heat data summary'!Q$7:Q$48,'CARB heat data summary'!$A$7:$A$48,$A13)&gt;0,1,0)</f>
        <v>0</v>
      </c>
      <c r="M13" s="237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5" x14ac:dyDescent="0.25">
      <c r="A14" s="241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7">
        <f>IF(SUMIFS('CARB heat data summary'!I$7:I$48,'CARB heat data summary'!$A$7:$A$48,$A14)&gt;0,1,0)</f>
        <v>1</v>
      </c>
      <c r="E14" s="237">
        <f>IF(SUMIFS('CARB heat data summary'!J$7:J$48,'CARB heat data summary'!$A$7:$A$48,$A14)&gt;0,1,0)</f>
        <v>0</v>
      </c>
      <c r="F14" s="237">
        <f>IF(SUMIFS('CARB heat data summary'!K$7:K$48,'CARB heat data summary'!$A$7:$A$48,$A14)&gt;0,1,0)</f>
        <v>0</v>
      </c>
      <c r="G14" s="237">
        <f>IF(SUMIFS('CARB heat data summary'!L$7:L$48,'CARB heat data summary'!$A$7:$A$48,$A14)&gt;0,1,0)</f>
        <v>0</v>
      </c>
      <c r="H14" s="237">
        <f>IF(SUMIFS('CARB heat data summary'!M$7:M$48,'CARB heat data summary'!$A$7:$A$48,$A14)&gt;0,1,0)</f>
        <v>0</v>
      </c>
      <c r="I14" s="237">
        <f>IF(SUMIFS('CARB heat data summary'!N$7:N$48,'CARB heat data summary'!$A$7:$A$48,$A14)&gt;0,1,0)</f>
        <v>0</v>
      </c>
      <c r="J14" s="237">
        <f>IF(SUMIFS('CARB heat data summary'!O$7:O$48,'CARB heat data summary'!$A$7:$A$48,$A14)&gt;0,1,0)</f>
        <v>0</v>
      </c>
      <c r="K14" s="237">
        <f>IF(SUMIFS('CARB heat data summary'!P$7:P$48,'CARB heat data summary'!$A$7:$A$48,$A14)&gt;0,1,0)</f>
        <v>0</v>
      </c>
      <c r="L14" s="237">
        <f>IF(SUMIFS('CARB heat data summary'!Q$7:Q$48,'CARB heat data summary'!$A$7:$A$48,$A14)&gt;0,1,0)</f>
        <v>0</v>
      </c>
      <c r="M14" s="237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5" x14ac:dyDescent="0.25">
      <c r="A15" s="241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7">
        <f>IF(SUMIFS('CARB heat data summary'!I$7:I$48,'CARB heat data summary'!$A$7:$A$48,$A15)&gt;0,1,0)</f>
        <v>1</v>
      </c>
      <c r="E15" s="237">
        <f>IF(SUMIFS('CARB heat data summary'!J$7:J$48,'CARB heat data summary'!$A$7:$A$48,$A15)&gt;0,1,0)</f>
        <v>0</v>
      </c>
      <c r="F15" s="237">
        <f>IF(SUMIFS('CARB heat data summary'!K$7:K$48,'CARB heat data summary'!$A$7:$A$48,$A15)&gt;0,1,0)</f>
        <v>0</v>
      </c>
      <c r="G15" s="237">
        <f>IF(SUMIFS('CARB heat data summary'!L$7:L$48,'CARB heat data summary'!$A$7:$A$48,$A15)&gt;0,1,0)</f>
        <v>0</v>
      </c>
      <c r="H15" s="237">
        <f>IF(SUMIFS('CARB heat data summary'!M$7:M$48,'CARB heat data summary'!$A$7:$A$48,$A15)&gt;0,1,0)</f>
        <v>0</v>
      </c>
      <c r="I15" s="237">
        <f>IF(SUMIFS('CARB heat data summary'!N$7:N$48,'CARB heat data summary'!$A$7:$A$48,$A15)&gt;0,1,0)</f>
        <v>0</v>
      </c>
      <c r="J15" s="237">
        <f>IF(SUMIFS('CARB heat data summary'!O$7:O$48,'CARB heat data summary'!$A$7:$A$48,$A15)&gt;0,1,0)</f>
        <v>0</v>
      </c>
      <c r="K15" s="237">
        <f>IF(SUMIFS('CARB heat data summary'!P$7:P$48,'CARB heat data summary'!$A$7:$A$48,$A15)&gt;0,1,0)</f>
        <v>0</v>
      </c>
      <c r="L15" s="237">
        <f>IF(SUMIFS('CARB heat data summary'!Q$7:Q$48,'CARB heat data summary'!$A$7:$A$48,$A15)&gt;0,1,0)</f>
        <v>0</v>
      </c>
      <c r="M15" s="237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5" x14ac:dyDescent="0.25">
      <c r="A16" s="241" t="s">
        <v>66</v>
      </c>
      <c r="B16" s="152" t="s">
        <v>1153</v>
      </c>
      <c r="C16" s="152">
        <f>0.5*C19</f>
        <v>590.65</v>
      </c>
      <c r="D16" s="237">
        <f>IF(SUMIFS('CARB heat data summary'!I$7:I$48,'CARB heat data summary'!$A$7:$A$48,$A16)&gt;0,1,0)</f>
        <v>1</v>
      </c>
      <c r="E16" s="237">
        <f>IF(SUMIFS('CARB heat data summary'!J$7:J$48,'CARB heat data summary'!$A$7:$A$48,$A16)&gt;0,1,0)</f>
        <v>0</v>
      </c>
      <c r="F16" s="237">
        <f>IF(SUMIFS('CARB heat data summary'!K$7:K$48,'CARB heat data summary'!$A$7:$A$48,$A16)&gt;0,1,0)</f>
        <v>0</v>
      </c>
      <c r="G16" s="237">
        <f>IF(SUMIFS('CARB heat data summary'!L$7:L$48,'CARB heat data summary'!$A$7:$A$48,$A16)&gt;0,1,0)</f>
        <v>0</v>
      </c>
      <c r="H16" s="237">
        <f>IF(SUMIFS('CARB heat data summary'!M$7:M$48,'CARB heat data summary'!$A$7:$A$48,$A16)&gt;0,1,0)</f>
        <v>0</v>
      </c>
      <c r="I16" s="237">
        <f>IF(SUMIFS('CARB heat data summary'!N$7:N$48,'CARB heat data summary'!$A$7:$A$48,$A16)&gt;0,1,0)</f>
        <v>0</v>
      </c>
      <c r="J16" s="237">
        <f>IF(SUMIFS('CARB heat data summary'!O$7:O$48,'CARB heat data summary'!$A$7:$A$48,$A16)&gt;0,1,0)</f>
        <v>0</v>
      </c>
      <c r="K16" s="237">
        <f>IF(SUMIFS('CARB heat data summary'!P$7:P$48,'CARB heat data summary'!$A$7:$A$48,$A16)&gt;0,1,0)</f>
        <v>0</v>
      </c>
      <c r="L16" s="237">
        <f>IF(SUMIFS('CARB heat data summary'!Q$7:Q$48,'CARB heat data summary'!$A$7:$A$48,$A16)&gt;0,1,0)</f>
        <v>0</v>
      </c>
      <c r="M16" s="237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5" x14ac:dyDescent="0.25">
      <c r="A17" s="241"/>
      <c r="B17" s="244" t="s">
        <v>1144</v>
      </c>
      <c r="C17" s="245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5" x14ac:dyDescent="0.25">
      <c r="A18" s="241"/>
      <c r="B18" s="244" t="s">
        <v>595</v>
      </c>
      <c r="C18" s="245">
        <f>SUM('CPUC_Public Facility Data'!O19:O203)-C17</f>
        <v>1397.58</v>
      </c>
      <c r="D18" s="243"/>
    </row>
    <row r="19" spans="1:13" s="29" customFormat="1" ht="15" x14ac:dyDescent="0.25">
      <c r="A19" s="45" t="s">
        <v>1152</v>
      </c>
      <c r="B19" s="239" t="s">
        <v>1150</v>
      </c>
      <c r="C19" s="143">
        <f>SUMIFS('CPUC_Public Facility Data'!O:O,'CPUC_Public Facility Data'!J:J,'CHP Estimated Industry Breakdow'!B19)</f>
        <v>1181.3</v>
      </c>
      <c r="D19" s="212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1454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9" t="s">
        <v>1456</v>
      </c>
      <c r="B27" s="210"/>
      <c r="C27" s="210"/>
      <c r="D27" s="210"/>
      <c r="E27" s="246"/>
      <c r="F27" s="210"/>
      <c r="G27" s="210"/>
      <c r="H27" s="210"/>
      <c r="I27" s="210"/>
      <c r="J27" s="210"/>
      <c r="K27" s="210"/>
    </row>
    <row r="28" spans="1:13" s="252" customFormat="1" ht="15" x14ac:dyDescent="0.25">
      <c r="A28" s="251"/>
      <c r="B28" s="253" t="s">
        <v>179</v>
      </c>
      <c r="C28" s="254" t="s">
        <v>184</v>
      </c>
      <c r="D28" s="253" t="s">
        <v>282</v>
      </c>
      <c r="E28" s="253" t="s">
        <v>284</v>
      </c>
      <c r="F28" s="253" t="s">
        <v>241</v>
      </c>
      <c r="G28" s="253" t="s">
        <v>199</v>
      </c>
      <c r="H28" s="253" t="s">
        <v>205</v>
      </c>
      <c r="I28" s="253" t="s">
        <v>208</v>
      </c>
      <c r="J28" s="253" t="s">
        <v>300</v>
      </c>
      <c r="K28" s="40" t="s">
        <v>297</v>
      </c>
      <c r="L28" s="251"/>
      <c r="M28" s="251"/>
    </row>
    <row r="29" spans="1:13" s="252" customFormat="1" ht="15" x14ac:dyDescent="0.25">
      <c r="A29" s="251" t="s">
        <v>60</v>
      </c>
      <c r="B29" s="255">
        <f>IF(D7&gt;0,SUMIFS($C$7:$C$16,$A$7:$A$16,$A29)/SUMIFS($C$7:$C$16,D$7:D$16,1),0)</f>
        <v>0.67092131971960445</v>
      </c>
      <c r="C29" s="255">
        <f>IF(E7&gt;0,SUMIFS($C$7:$C$16,$A$7:$A$16,$A29)/SUMIFS($C$7:$C$16,E$7:E$16,1),0)</f>
        <v>0.95351909621579078</v>
      </c>
      <c r="D29" s="255">
        <f t="shared" ref="D29:K38" si="4">IF(F7&gt;0,SUMIFS($C$7:$C$16,$A$7:$A$16,$A29)/SUMIFS($C$7:$C$16,F$7:F$16,1),0)</f>
        <v>0</v>
      </c>
      <c r="E29" s="255">
        <f t="shared" si="4"/>
        <v>0.95351909621579078</v>
      </c>
      <c r="F29" s="255">
        <f t="shared" si="4"/>
        <v>0.95351909621579078</v>
      </c>
      <c r="G29" s="255">
        <f t="shared" si="4"/>
        <v>0</v>
      </c>
      <c r="H29" s="255">
        <f t="shared" si="4"/>
        <v>0.99812347415019753</v>
      </c>
      <c r="I29" s="255">
        <f t="shared" si="4"/>
        <v>1</v>
      </c>
      <c r="J29" s="255">
        <f>IF(L7&gt;0,SUMIFS($C$7:$C$16,$A$7:$A$16,$A29)/SUMIFS($C$7:$C$16,L$7:L$16,1),0)</f>
        <v>1</v>
      </c>
      <c r="K29" s="255">
        <f>IF(M7&gt;0,SUMIFS($C$7:$C$16,$A$7:$A$16,$A29)/SUMIFS($C$7:$C$16,M$7:M$16,1),0)</f>
        <v>1</v>
      </c>
      <c r="L29" s="251"/>
      <c r="M29" s="251"/>
    </row>
    <row r="30" spans="1:13" s="252" customFormat="1" ht="15" x14ac:dyDescent="0.25">
      <c r="A30" s="251" t="s">
        <v>56</v>
      </c>
      <c r="B30" s="255">
        <f t="shared" ref="B30:C38" si="5">IF(D8&gt;0,SUMIFS($C$7:$C$16,$A$7:$A$16,$A30)/SUMIFS($C$7:$C$16,D$7:D$16,1),0)</f>
        <v>4.6745986838954569E-2</v>
      </c>
      <c r="C30" s="255">
        <f t="shared" si="5"/>
        <v>0</v>
      </c>
      <c r="D30" s="255">
        <f t="shared" si="4"/>
        <v>0</v>
      </c>
      <c r="E30" s="255">
        <f t="shared" si="4"/>
        <v>0</v>
      </c>
      <c r="F30" s="255">
        <f t="shared" si="4"/>
        <v>0</v>
      </c>
      <c r="G30" s="255">
        <f t="shared" si="4"/>
        <v>0</v>
      </c>
      <c r="H30" s="255">
        <f t="shared" si="4"/>
        <v>0</v>
      </c>
      <c r="I30" s="255">
        <f t="shared" si="4"/>
        <v>0</v>
      </c>
      <c r="J30" s="255">
        <f t="shared" si="4"/>
        <v>0</v>
      </c>
      <c r="K30" s="255">
        <f t="shared" si="4"/>
        <v>0</v>
      </c>
      <c r="L30" s="251"/>
      <c r="M30" s="251"/>
    </row>
    <row r="31" spans="1:13" s="252" customFormat="1" ht="15" x14ac:dyDescent="0.25">
      <c r="A31" s="251" t="s">
        <v>73</v>
      </c>
      <c r="B31" s="255">
        <f t="shared" si="5"/>
        <v>2.9543518929005027E-2</v>
      </c>
      <c r="C31" s="255">
        <f t="shared" si="5"/>
        <v>0</v>
      </c>
      <c r="D31" s="255">
        <f t="shared" si="4"/>
        <v>0</v>
      </c>
      <c r="E31" s="255">
        <f t="shared" si="4"/>
        <v>0</v>
      </c>
      <c r="F31" s="255">
        <f t="shared" si="4"/>
        <v>0</v>
      </c>
      <c r="G31" s="255">
        <f t="shared" si="4"/>
        <v>0</v>
      </c>
      <c r="H31" s="255">
        <f t="shared" si="4"/>
        <v>0</v>
      </c>
      <c r="I31" s="255">
        <f t="shared" si="4"/>
        <v>0</v>
      </c>
      <c r="J31" s="255">
        <f t="shared" si="4"/>
        <v>0</v>
      </c>
      <c r="K31" s="255">
        <f t="shared" si="4"/>
        <v>0</v>
      </c>
      <c r="L31" s="251"/>
      <c r="M31" s="251"/>
    </row>
    <row r="32" spans="1:13" s="252" customFormat="1" ht="15" x14ac:dyDescent="0.25">
      <c r="A32" s="251" t="s">
        <v>69</v>
      </c>
      <c r="B32" s="255">
        <f t="shared" si="5"/>
        <v>1.4439828368653993E-2</v>
      </c>
      <c r="C32" s="255">
        <f t="shared" si="5"/>
        <v>0</v>
      </c>
      <c r="D32" s="255">
        <f t="shared" si="4"/>
        <v>0</v>
      </c>
      <c r="E32" s="255">
        <f t="shared" si="4"/>
        <v>0</v>
      </c>
      <c r="F32" s="255">
        <f t="shared" si="4"/>
        <v>0</v>
      </c>
      <c r="G32" s="255">
        <f t="shared" si="4"/>
        <v>0</v>
      </c>
      <c r="H32" s="255">
        <f t="shared" si="4"/>
        <v>0</v>
      </c>
      <c r="I32" s="255">
        <f t="shared" si="4"/>
        <v>0</v>
      </c>
      <c r="J32" s="255">
        <f t="shared" si="4"/>
        <v>0</v>
      </c>
      <c r="K32" s="255">
        <f t="shared" si="4"/>
        <v>0</v>
      </c>
      <c r="L32" s="251"/>
      <c r="M32" s="251"/>
    </row>
    <row r="33" spans="1:13" s="252" customFormat="1" ht="15" x14ac:dyDescent="0.25">
      <c r="A33" s="251" t="s">
        <v>75</v>
      </c>
      <c r="B33" s="255">
        <f t="shared" si="5"/>
        <v>0</v>
      </c>
      <c r="C33" s="255">
        <f t="shared" si="5"/>
        <v>0</v>
      </c>
      <c r="D33" s="255">
        <f t="shared" si="4"/>
        <v>0</v>
      </c>
      <c r="E33" s="255">
        <f t="shared" si="4"/>
        <v>0</v>
      </c>
      <c r="F33" s="255">
        <f t="shared" si="4"/>
        <v>0</v>
      </c>
      <c r="G33" s="255">
        <f t="shared" si="4"/>
        <v>1</v>
      </c>
      <c r="H33" s="255">
        <f t="shared" si="4"/>
        <v>1.8765258498024422E-3</v>
      </c>
      <c r="I33" s="255">
        <f t="shared" si="4"/>
        <v>0</v>
      </c>
      <c r="J33" s="255">
        <f t="shared" si="4"/>
        <v>0</v>
      </c>
      <c r="K33" s="255">
        <f t="shared" si="4"/>
        <v>0</v>
      </c>
      <c r="L33" s="251"/>
      <c r="M33" s="251"/>
    </row>
    <row r="34" spans="1:13" s="252" customFormat="1" ht="15" x14ac:dyDescent="0.25">
      <c r="A34" s="251" t="s">
        <v>61</v>
      </c>
      <c r="B34" s="255">
        <f t="shared" si="5"/>
        <v>9.6163936429565361E-2</v>
      </c>
      <c r="C34" s="255">
        <f t="shared" si="5"/>
        <v>0</v>
      </c>
      <c r="D34" s="255">
        <f t="shared" si="4"/>
        <v>0</v>
      </c>
      <c r="E34" s="255">
        <f t="shared" si="4"/>
        <v>0</v>
      </c>
      <c r="F34" s="255">
        <f t="shared" si="4"/>
        <v>0</v>
      </c>
      <c r="G34" s="255">
        <f t="shared" si="4"/>
        <v>0</v>
      </c>
      <c r="H34" s="255">
        <f t="shared" si="4"/>
        <v>0</v>
      </c>
      <c r="I34" s="255">
        <f t="shared" si="4"/>
        <v>0</v>
      </c>
      <c r="J34" s="255">
        <f t="shared" si="4"/>
        <v>0</v>
      </c>
      <c r="K34" s="255">
        <f t="shared" si="4"/>
        <v>0</v>
      </c>
      <c r="L34" s="251"/>
      <c r="M34" s="251"/>
    </row>
    <row r="35" spans="1:13" s="252" customFormat="1" ht="15" x14ac:dyDescent="0.25">
      <c r="A35" s="251" t="s">
        <v>52</v>
      </c>
      <c r="B35" s="255">
        <f t="shared" si="5"/>
        <v>3.2705196395567585E-2</v>
      </c>
      <c r="C35" s="255">
        <f t="shared" si="5"/>
        <v>4.6480903784209118E-2</v>
      </c>
      <c r="D35" s="255">
        <f t="shared" si="4"/>
        <v>1</v>
      </c>
      <c r="E35" s="255">
        <f t="shared" si="4"/>
        <v>4.6480903784209118E-2</v>
      </c>
      <c r="F35" s="255">
        <f t="shared" si="4"/>
        <v>4.6480903784209118E-2</v>
      </c>
      <c r="G35" s="255">
        <f t="shared" si="4"/>
        <v>0</v>
      </c>
      <c r="H35" s="255">
        <f t="shared" si="4"/>
        <v>0</v>
      </c>
      <c r="I35" s="255">
        <f t="shared" si="4"/>
        <v>0</v>
      </c>
      <c r="J35" s="255">
        <f t="shared" si="4"/>
        <v>0</v>
      </c>
      <c r="K35" s="255">
        <f t="shared" si="4"/>
        <v>0</v>
      </c>
      <c r="L35" s="251"/>
      <c r="M35" s="251"/>
    </row>
    <row r="36" spans="1:13" s="252" customFormat="1" ht="15" x14ac:dyDescent="0.25">
      <c r="A36" s="251" t="s">
        <v>55</v>
      </c>
      <c r="B36" s="255">
        <f t="shared" si="5"/>
        <v>1.1409662272495461E-2</v>
      </c>
      <c r="C36" s="255">
        <f t="shared" si="5"/>
        <v>0</v>
      </c>
      <c r="D36" s="255">
        <f t="shared" si="4"/>
        <v>0</v>
      </c>
      <c r="E36" s="255">
        <f t="shared" si="4"/>
        <v>0</v>
      </c>
      <c r="F36" s="255">
        <f t="shared" si="4"/>
        <v>0</v>
      </c>
      <c r="G36" s="255">
        <f t="shared" si="4"/>
        <v>0</v>
      </c>
      <c r="H36" s="255">
        <f t="shared" si="4"/>
        <v>0</v>
      </c>
      <c r="I36" s="255">
        <f t="shared" si="4"/>
        <v>0</v>
      </c>
      <c r="J36" s="255">
        <f t="shared" si="4"/>
        <v>0</v>
      </c>
      <c r="K36" s="255">
        <f t="shared" si="4"/>
        <v>0</v>
      </c>
      <c r="L36" s="251"/>
      <c r="M36" s="251"/>
    </row>
    <row r="37" spans="1:13" s="252" customFormat="1" ht="15" x14ac:dyDescent="0.25">
      <c r="A37" s="251" t="s">
        <v>59</v>
      </c>
      <c r="B37" s="255">
        <f t="shared" si="5"/>
        <v>9.397958661292314E-3</v>
      </c>
      <c r="C37" s="255">
        <f t="shared" si="5"/>
        <v>0</v>
      </c>
      <c r="D37" s="255">
        <f t="shared" si="4"/>
        <v>0</v>
      </c>
      <c r="E37" s="255">
        <f t="shared" si="4"/>
        <v>0</v>
      </c>
      <c r="F37" s="255">
        <f t="shared" si="4"/>
        <v>0</v>
      </c>
      <c r="G37" s="255">
        <f t="shared" si="4"/>
        <v>0</v>
      </c>
      <c r="H37" s="255">
        <f t="shared" si="4"/>
        <v>0</v>
      </c>
      <c r="I37" s="255">
        <f t="shared" si="4"/>
        <v>0</v>
      </c>
      <c r="J37" s="255">
        <f t="shared" si="4"/>
        <v>0</v>
      </c>
      <c r="K37" s="255">
        <f t="shared" si="4"/>
        <v>0</v>
      </c>
      <c r="L37" s="251"/>
      <c r="M37" s="251"/>
    </row>
    <row r="38" spans="1:13" s="252" customFormat="1" ht="15" x14ac:dyDescent="0.25">
      <c r="A38" s="251" t="s">
        <v>66</v>
      </c>
      <c r="B38" s="255">
        <f t="shared" si="5"/>
        <v>8.867259238486111E-2</v>
      </c>
      <c r="C38" s="255">
        <f t="shared" si="5"/>
        <v>0</v>
      </c>
      <c r="D38" s="255">
        <f t="shared" si="4"/>
        <v>0</v>
      </c>
      <c r="E38" s="255">
        <f t="shared" si="4"/>
        <v>0</v>
      </c>
      <c r="F38" s="255">
        <f t="shared" si="4"/>
        <v>0</v>
      </c>
      <c r="G38" s="255">
        <f t="shared" si="4"/>
        <v>0</v>
      </c>
      <c r="H38" s="255">
        <f t="shared" si="4"/>
        <v>0</v>
      </c>
      <c r="I38" s="255">
        <f t="shared" si="4"/>
        <v>0</v>
      </c>
      <c r="J38" s="255">
        <f t="shared" si="4"/>
        <v>0</v>
      </c>
      <c r="K38" s="255">
        <f t="shared" si="4"/>
        <v>0</v>
      </c>
      <c r="L38" s="251"/>
      <c r="M38" s="251"/>
    </row>
    <row r="39" spans="1:13" s="252" customFormat="1" ht="15" x14ac:dyDescent="0.25">
      <c r="A39" s="251"/>
      <c r="B39" s="251"/>
      <c r="C39" s="251"/>
      <c r="D39" s="251"/>
      <c r="F39" s="251"/>
      <c r="G39" s="251"/>
      <c r="H39" s="251"/>
      <c r="I39" s="251"/>
      <c r="J39" s="251"/>
      <c r="K39" s="251"/>
      <c r="L39" s="251"/>
      <c r="M39" s="251"/>
    </row>
    <row r="40" spans="1:13" s="252" customFormat="1" ht="15" x14ac:dyDescent="0.25">
      <c r="A40" s="251"/>
      <c r="B40" s="256">
        <f>SUM(B29:B38)</f>
        <v>0.99999999999999989</v>
      </c>
      <c r="C40" s="256">
        <f t="shared" ref="C40:K40" si="6">SUM(C29:C38)</f>
        <v>0.99999999999999989</v>
      </c>
      <c r="D40" s="256">
        <f t="shared" si="6"/>
        <v>1</v>
      </c>
      <c r="E40" s="256">
        <f t="shared" si="6"/>
        <v>0.99999999999999989</v>
      </c>
      <c r="F40" s="256">
        <f t="shared" si="6"/>
        <v>0.99999999999999989</v>
      </c>
      <c r="G40" s="256">
        <f t="shared" si="6"/>
        <v>1</v>
      </c>
      <c r="H40" s="256">
        <f t="shared" si="6"/>
        <v>1</v>
      </c>
      <c r="I40" s="256">
        <f t="shared" si="6"/>
        <v>1</v>
      </c>
      <c r="J40" s="256">
        <f t="shared" si="6"/>
        <v>1</v>
      </c>
      <c r="K40" s="256">
        <f t="shared" si="6"/>
        <v>1</v>
      </c>
      <c r="L40" s="251"/>
      <c r="M40" s="251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39" workbookViewId="0">
      <selection activeCell="H57" sqref="H57"/>
    </sheetView>
  </sheetViews>
  <sheetFormatPr defaultRowHeight="15" x14ac:dyDescent="0.25"/>
  <cols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20" customWidth="1"/>
    <col min="7" max="7" width="9" style="322" customWidth="1"/>
    <col min="8" max="36" width="9" customWidth="1"/>
  </cols>
  <sheetData>
    <row r="1" spans="2:37" x14ac:dyDescent="0.25">
      <c r="E1" s="46">
        <v>2018</v>
      </c>
      <c r="F1" s="240">
        <v>2019</v>
      </c>
      <c r="G1" s="321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57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25">
      <c r="B4" s="257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25">
      <c r="B5" s="257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25">
      <c r="B6" s="257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25">
      <c r="B7" s="257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25">
      <c r="B8" s="257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25">
      <c r="B9" s="257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25">
      <c r="B10" s="257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25">
      <c r="B11" s="257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25">
      <c r="B12" s="257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25">
      <c r="B13" s="257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25">
      <c r="B14" s="257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25">
      <c r="B15" s="257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25">
      <c r="B16" s="257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25">
      <c r="B17" s="257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25">
      <c r="B18" s="257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25">
      <c r="B19" s="257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25">
      <c r="B20" s="257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25">
      <c r="B21" s="257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25">
      <c r="B22" s="257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25">
      <c r="B23" s="257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25">
      <c r="B24" s="257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25">
      <c r="B25" s="257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25">
      <c r="B26" s="257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25">
      <c r="B27" s="257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25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25">
      <c r="A30" s="1" t="s">
        <v>1527</v>
      </c>
      <c r="B30" s="1" t="s">
        <v>1458</v>
      </c>
      <c r="C30" s="46" t="s">
        <v>1160</v>
      </c>
      <c r="D30" s="240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25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25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25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25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25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25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25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25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25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25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25">
      <c r="A41" s="1" t="s">
        <v>1527</v>
      </c>
      <c r="B41" s="1" t="s">
        <v>1458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'AEO Industrial growth rate'!D$22</f>
        <v>-1.0102393753638578E-2</v>
      </c>
      <c r="I41" s="147">
        <f>'AEO Industrial growth rate'!E$22</f>
        <v>-8.5613506386770025E-4</v>
      </c>
      <c r="J41" s="147">
        <f>'AEO Industrial growth rate'!F$22</f>
        <v>-5.4450190061985163E-3</v>
      </c>
      <c r="K41" s="147">
        <f>'AEO Industrial growth rate'!G$22</f>
        <v>-1.7944590938666488E-2</v>
      </c>
      <c r="L41" s="147">
        <f>'AEO Industrial growth rate'!H$22</f>
        <v>-3.0615389883908169E-2</v>
      </c>
      <c r="M41" s="147">
        <f>'AEO Industrial growth rate'!I$22</f>
        <v>-4.4519023321119226E-2</v>
      </c>
      <c r="N41" s="147">
        <f>'AEO Industrial growth rate'!J$22</f>
        <v>-6.0511626314167365E-2</v>
      </c>
      <c r="O41" s="147">
        <f>'AEO Industrial growth rate'!K$22</f>
        <v>-7.7805554604294364E-2</v>
      </c>
      <c r="P41" s="147">
        <f>'AEO Industrial growth rate'!L$22</f>
        <v>-9.2942022533474916E-2</v>
      </c>
      <c r="Q41" s="147">
        <f>'AEO Industrial growth rate'!M$22</f>
        <v>-0.10852368069586664</v>
      </c>
      <c r="R41" s="147">
        <f>'AEO Industrial growth rate'!N$22</f>
        <v>-0.12136570665388179</v>
      </c>
      <c r="S41" s="147">
        <f>'AEO Industrial growth rate'!O$22</f>
        <v>-0.13615972055751516</v>
      </c>
      <c r="T41" s="147">
        <f>'AEO Industrial growth rate'!P$22</f>
        <v>-0.15006335399472623</v>
      </c>
      <c r="U41" s="147">
        <f>'AEO Industrial growth rate'!Q$22</f>
        <v>-0.16317934317317906</v>
      </c>
      <c r="V41" s="147">
        <f>'AEO Industrial growth rate'!R$22</f>
        <v>-0.16609020239032909</v>
      </c>
      <c r="W41" s="147">
        <f>'AEO Industrial growth rate'!S$22</f>
        <v>-0.16954898804835453</v>
      </c>
      <c r="X41" s="147">
        <f>'AEO Industrial growth rate'!T$22</f>
        <v>-0.17259682887572353</v>
      </c>
      <c r="Y41" s="147">
        <f>'AEO Industrial growth rate'!U$22</f>
        <v>-0.16985719667134697</v>
      </c>
      <c r="Z41" s="147">
        <f>'AEO Industrial growth rate'!V$22</f>
        <v>-0.17146673059141812</v>
      </c>
      <c r="AA41" s="147">
        <f>'AEO Industrial growth rate'!W$22</f>
        <v>-0.17252833807061405</v>
      </c>
      <c r="AB41" s="147">
        <f>'AEO Industrial growth rate'!X$22</f>
        <v>-0.17232286565528582</v>
      </c>
      <c r="AC41" s="147">
        <f>'AEO Industrial growth rate'!Y$22</f>
        <v>-0.17102154035820696</v>
      </c>
      <c r="AD41" s="147">
        <f>'AEO Industrial growth rate'!Z$22</f>
        <v>-0.169035307010034</v>
      </c>
      <c r="AE41" s="147">
        <f>'AEO Industrial growth rate'!AA$22</f>
        <v>-0.16722030067463448</v>
      </c>
      <c r="AF41" s="147">
        <f>'AEO Industrial growth rate'!AB$22</f>
        <v>-0.16526831272901613</v>
      </c>
      <c r="AG41" s="147">
        <f>'AEO Industrial growth rate'!AC$22</f>
        <v>-0.16246018971953019</v>
      </c>
      <c r="AH41" s="147">
        <f>'AEO Industrial growth rate'!AD$22</f>
        <v>-0.15992602993048186</v>
      </c>
      <c r="AI41" s="147">
        <f>'AEO Industrial growth rate'!AE$22</f>
        <v>-0.15756309715420708</v>
      </c>
      <c r="AJ41" s="147">
        <f>'AEO Industrial growth rate'!AF$22</f>
        <v>-0.1506112804356016</v>
      </c>
      <c r="AK41" s="147">
        <f>'AEO Industrial growth rate'!AG$22</f>
        <v>-0.14739221259545912</v>
      </c>
    </row>
    <row r="42" spans="1:37" x14ac:dyDescent="0.25">
      <c r="A42" s="1" t="s">
        <v>1527</v>
      </c>
      <c r="B42" s="1" t="s">
        <v>1458</v>
      </c>
      <c r="C42" s="144" t="s">
        <v>1160</v>
      </c>
      <c r="D42" s="258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25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25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25">
      <c r="A45" s="1" t="s">
        <v>1527</v>
      </c>
      <c r="B45" s="1" t="s">
        <v>1458</v>
      </c>
      <c r="C45" s="144" t="s">
        <v>1160</v>
      </c>
      <c r="D45" s="258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25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25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25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25">
      <c r="A49" s="1" t="s">
        <v>1527</v>
      </c>
      <c r="B49" s="1" t="s">
        <v>1458</v>
      </c>
      <c r="C49" s="144" t="s">
        <v>1160</v>
      </c>
      <c r="D49" s="258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25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25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25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25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25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57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25">
      <c r="B56" s="257" t="s">
        <v>1159</v>
      </c>
      <c r="C56" s="240" t="s">
        <v>1161</v>
      </c>
      <c r="D56" s="240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25">
      <c r="B57" s="257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25">
      <c r="B58" s="257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25">
      <c r="B59" s="257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25">
      <c r="B60" s="257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25">
      <c r="B61" s="257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25">
      <c r="B62" s="257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25">
      <c r="B63" s="257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25">
      <c r="B64" s="257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2:38" x14ac:dyDescent="0.25">
      <c r="B65" s="257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2:38" x14ac:dyDescent="0.25">
      <c r="B66" s="257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2:38" x14ac:dyDescent="0.25">
      <c r="B67" s="257" t="s">
        <v>1159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44">
        <f>IFERROR((SUMIFS('Pathways-natural gas'!J$4:J$40,'Pathways-natural gas'!$A$4:$A$40,$D67)-SUMIFS('Pathways-natural gas'!$G$4:$G$40,'Pathways-natural gas'!$A$4:$A$40,$D67))/SUMIFS('Pathways-natural gas'!$G$4:$G$40,'Pathways-natural gas'!$A$4:$A$40,$D67),0)</f>
        <v>6.8179999538257249E-3</v>
      </c>
      <c r="I67" s="44">
        <f>IFERROR((SUMIFS('Pathways-natural gas'!K$4:K$40,'Pathways-natural gas'!$A$4:$A$40,$D67)-SUMIFS('Pathways-natural gas'!$G$4:$G$40,'Pathways-natural gas'!$A$4:$A$40,$D67))/SUMIFS('Pathways-natural gas'!$G$4:$G$40,'Pathways-natural gas'!$A$4:$A$40,$D67),0)</f>
        <v>6.9339899811708718E-3</v>
      </c>
      <c r="J67" s="44">
        <f>IFERROR((SUMIFS('Pathways-natural gas'!L$4:L$40,'Pathways-natural gas'!$A$4:$A$40,$D67)-SUMIFS('Pathways-natural gas'!$G$4:$G$40,'Pathways-natural gas'!$A$4:$A$40,$D67))/SUMIFS('Pathways-natural gas'!$G$4:$G$40,'Pathways-natural gas'!$A$4:$A$40,$D67),0)</f>
        <v>6.9761479598536378E-3</v>
      </c>
      <c r="K67" s="44">
        <f>IFERROR((SUMIFS('Pathways-natural gas'!M$4:M$40,'Pathways-natural gas'!$A$4:$A$40,$D67)-SUMIFS('Pathways-natural gas'!$G$4:$G$40,'Pathways-natural gas'!$A$4:$A$40,$D67))/SUMIFS('Pathways-natural gas'!$G$4:$G$40,'Pathways-natural gas'!$A$4:$A$40,$D67),0)</f>
        <v>5.4763270390883519E-3</v>
      </c>
      <c r="L67" s="44">
        <f>IFERROR((SUMIFS('Pathways-natural gas'!N$4:N$40,'Pathways-natural gas'!$A$4:$A$40,$D67)-SUMIFS('Pathways-natural gas'!$G$4:$G$40,'Pathways-natural gas'!$A$4:$A$40,$D67))/SUMIFS('Pathways-natural gas'!$G$4:$G$40,'Pathways-natural gas'!$A$4:$A$40,$D67),0)</f>
        <v>3.4224651057249587E-3</v>
      </c>
      <c r="M67" s="44">
        <f>IFERROR((SUMIFS('Pathways-natural gas'!O$4:O$40,'Pathways-natural gas'!$A$4:$A$40,$D67)-SUMIFS('Pathways-natural gas'!$G$4:$G$40,'Pathways-natural gas'!$A$4:$A$40,$D67))/SUMIFS('Pathways-natural gas'!$G$4:$G$40,'Pathways-natural gas'!$A$4:$A$40,$D67),0)</f>
        <v>3.1412191573825031E-3</v>
      </c>
      <c r="N67" s="44">
        <f>IFERROR((SUMIFS('Pathways-natural gas'!P$4:P$40,'Pathways-natural gas'!$A$4:$A$40,$D67)-SUMIFS('Pathways-natural gas'!$G$4:$G$40,'Pathways-natural gas'!$A$4:$A$40,$D67))/SUMIFS('Pathways-natural gas'!$G$4:$G$40,'Pathways-natural gas'!$A$4:$A$40,$D67),0)</f>
        <v>2.8009157703945305E-3</v>
      </c>
      <c r="O67" s="44">
        <f>IFERROR((SUMIFS('Pathways-natural gas'!Q$4:Q$40,'Pathways-natural gas'!$A$4:$A$40,$D67)-SUMIFS('Pathways-natural gas'!$G$4:$G$40,'Pathways-natural gas'!$A$4:$A$40,$D67))/SUMIFS('Pathways-natural gas'!$G$4:$G$40,'Pathways-natural gas'!$A$4:$A$40,$D67),0)</f>
        <v>2.4015549447579825E-3</v>
      </c>
      <c r="P67" s="44">
        <f>IFERROR((SUMIFS('Pathways-natural gas'!R$4:R$40,'Pathways-natural gas'!$A$4:$A$40,$D67)-SUMIFS('Pathways-natural gas'!$G$4:$G$40,'Pathways-natural gas'!$A$4:$A$40,$D67))/SUMIFS('Pathways-natural gas'!$G$4:$G$40,'Pathways-natural gas'!$A$4:$A$40,$D67),0)</f>
        <v>1.9431366804724521E-3</v>
      </c>
      <c r="Q67" s="44">
        <f>IFERROR((SUMIFS('Pathways-natural gas'!S$4:S$40,'Pathways-natural gas'!$A$4:$A$40,$D67)-SUMIFS('Pathways-natural gas'!$G$4:$G$40,'Pathways-natural gas'!$A$4:$A$40,$D67))/SUMIFS('Pathways-natural gas'!$G$4:$G$40,'Pathways-natural gas'!$A$4:$A$40,$D67),0)</f>
        <v>1.4256609775383467E-3</v>
      </c>
      <c r="R67" s="44">
        <f>IFERROR((SUMIFS('Pathways-natural gas'!T$4:T$40,'Pathways-natural gas'!$A$4:$A$40,$D67)-SUMIFS('Pathways-natural gas'!$G$4:$G$40,'Pathways-natural gas'!$A$4:$A$40,$D67))/SUMIFS('Pathways-natural gas'!$G$4:$G$40,'Pathways-natural gas'!$A$4:$A$40,$D67),0)</f>
        <v>7.221004372899382E-3</v>
      </c>
      <c r="S67" s="44">
        <f>IFERROR((SUMIFS('Pathways-natural gas'!U$4:U$40,'Pathways-natural gas'!$A$4:$A$40,$D67)-SUMIFS('Pathways-natural gas'!$G$4:$G$40,'Pathways-natural gas'!$A$4:$A$40,$D67))/SUMIFS('Pathways-natural gas'!$G$4:$G$40,'Pathways-natural gas'!$A$4:$A$40,$D67),0)</f>
        <v>1.3022235774633267E-2</v>
      </c>
      <c r="T67" s="44">
        <f>IFERROR((SUMIFS('Pathways-natural gas'!V$4:V$40,'Pathways-natural gas'!$A$4:$A$40,$D67)-SUMIFS('Pathways-natural gas'!$G$4:$G$40,'Pathways-natural gas'!$A$4:$A$40,$D67))/SUMIFS('Pathways-natural gas'!$G$4:$G$40,'Pathways-natural gas'!$A$4:$A$40,$D67),0)</f>
        <v>1.8817579169994506E-2</v>
      </c>
      <c r="U67" s="44">
        <f>IFERROR((SUMIFS('Pathways-natural gas'!W$4:W$40,'Pathways-natural gas'!$A$4:$A$40,$D67)-SUMIFS('Pathways-natural gas'!$G$4:$G$40,'Pathways-natural gas'!$A$4:$A$40,$D67))/SUMIFS('Pathways-natural gas'!$G$4:$G$40,'Pathways-natural gas'!$A$4:$A$40,$D67),0)</f>
        <v>2.4618810571731653E-2</v>
      </c>
      <c r="V67" s="44">
        <f>IFERROR((SUMIFS('Pathways-natural gas'!X$4:X$40,'Pathways-natural gas'!$A$4:$A$40,$D67)-SUMIFS('Pathways-natural gas'!$G$4:$G$40,'Pathways-natural gas'!$A$4:$A$40,$D67))/SUMIFS('Pathways-natural gas'!$G$4:$G$40,'Pathways-natural gas'!$A$4:$A$40,$D67),0)</f>
        <v>3.0414153967089224E-2</v>
      </c>
      <c r="W67" s="44">
        <f>IFERROR((SUMIFS('Pathways-natural gas'!Y$4:Y$40,'Pathways-natural gas'!$A$4:$A$40,$D67)-SUMIFS('Pathways-natural gas'!$G$4:$G$40,'Pathways-natural gas'!$A$4:$A$40,$D67))/SUMIFS('Pathways-natural gas'!$G$4:$G$40,'Pathways-natural gas'!$A$4:$A$40,$D67),0)</f>
        <v>3.6215385368826576E-2</v>
      </c>
      <c r="X67" s="44">
        <f>IFERROR((SUMIFS('Pathways-natural gas'!Z$4:Z$40,'Pathways-natural gas'!$A$4:$A$40,$D67)-SUMIFS('Pathways-natural gas'!$G$4:$G$40,'Pathways-natural gas'!$A$4:$A$40,$D67))/SUMIFS('Pathways-natural gas'!$G$4:$G$40,'Pathways-natural gas'!$A$4:$A$40,$D67),0)</f>
        <v>4.2010728764184144E-2</v>
      </c>
      <c r="Y67" s="44">
        <f>IFERROR((SUMIFS('Pathways-natural gas'!AA$4:AA$40,'Pathways-natural gas'!$A$4:$A$40,$D67)-SUMIFS('Pathways-natural gas'!$G$4:$G$40,'Pathways-natural gas'!$A$4:$A$40,$D67))/SUMIFS('Pathways-natural gas'!$G$4:$G$40,'Pathways-natural gas'!$A$4:$A$40,$D67),0)</f>
        <v>4.7811960165921492E-2</v>
      </c>
      <c r="Z67" s="44">
        <f>IFERROR((SUMIFS('Pathways-natural gas'!AB$4:AB$40,'Pathways-natural gas'!$A$4:$A$40,$D67)-SUMIFS('Pathways-natural gas'!$G$4:$G$40,'Pathways-natural gas'!$A$4:$A$40,$D67))/SUMIFS('Pathways-natural gas'!$G$4:$G$40,'Pathways-natural gas'!$A$4:$A$40,$D67),0)</f>
        <v>5.3607303561282529E-2</v>
      </c>
      <c r="AA67" s="44">
        <f>IFERROR((SUMIFS('Pathways-natural gas'!AC$4:AC$40,'Pathways-natural gas'!$A$4:$A$40,$D67)-SUMIFS('Pathways-natural gas'!$G$4:$G$40,'Pathways-natural gas'!$A$4:$A$40,$D67))/SUMIFS('Pathways-natural gas'!$G$4:$G$40,'Pathways-natural gas'!$A$4:$A$40,$D67),0)</f>
        <v>5.9408534963016416E-2</v>
      </c>
      <c r="AB67" s="44">
        <f>IFERROR((SUMIFS('Pathways-natural gas'!AD$4:AD$40,'Pathways-natural gas'!$A$4:$A$40,$D67)-SUMIFS('Pathways-natural gas'!$G$4:$G$40,'Pathways-natural gas'!$A$4:$A$40,$D67))/SUMIFS('Pathways-natural gas'!$G$4:$G$40,'Pathways-natural gas'!$A$4:$A$40,$D67),0)</f>
        <v>6.5203878358377251E-2</v>
      </c>
      <c r="AC67" s="44">
        <f>IFERROR((SUMIFS('Pathways-natural gas'!AE$4:AE$40,'Pathways-natural gas'!$A$4:$A$40,$D67)-SUMIFS('Pathways-natural gas'!$G$4:$G$40,'Pathways-natural gas'!$A$4:$A$40,$D67))/SUMIFS('Pathways-natural gas'!$G$4:$G$40,'Pathways-natural gas'!$A$4:$A$40,$D67),0)</f>
        <v>7.1005109760111138E-2</v>
      </c>
      <c r="AD67" s="44">
        <f>IFERROR((SUMIFS('Pathways-natural gas'!AF$4:AF$40,'Pathways-natural gas'!$A$4:$A$40,$D67)-SUMIFS('Pathways-natural gas'!$G$4:$G$40,'Pathways-natural gas'!$A$4:$A$40,$D67))/SUMIFS('Pathways-natural gas'!$G$4:$G$40,'Pathways-natural gas'!$A$4:$A$40,$D67),0)</f>
        <v>7.6800453155472376E-2</v>
      </c>
      <c r="AE67" s="44">
        <f>IFERROR((SUMIFS('Pathways-natural gas'!AG$4:AG$40,'Pathways-natural gas'!$A$4:$A$40,$D67)-SUMIFS('Pathways-natural gas'!$G$4:$G$40,'Pathways-natural gas'!$A$4:$A$40,$D67))/SUMIFS('Pathways-natural gas'!$G$4:$G$40,'Pathways-natural gas'!$A$4:$A$40,$D67),0)</f>
        <v>8.2601684557209717E-2</v>
      </c>
      <c r="AF67" s="44">
        <f>IFERROR((SUMIFS('Pathways-natural gas'!AH$4:AH$40,'Pathways-natural gas'!$A$4:$A$40,$D67)-SUMIFS('Pathways-natural gas'!$G$4:$G$40,'Pathways-natural gas'!$A$4:$A$40,$D67))/SUMIFS('Pathways-natural gas'!$G$4:$G$40,'Pathways-natural gas'!$A$4:$A$40,$D67),0)</f>
        <v>8.8397027952566889E-2</v>
      </c>
      <c r="AG67" s="44">
        <f>IFERROR((SUMIFS('Pathways-natural gas'!AI$4:AI$40,'Pathways-natural gas'!$A$4:$A$40,$D67)-SUMIFS('Pathways-natural gas'!$G$4:$G$40,'Pathways-natural gas'!$A$4:$A$40,$D67))/SUMIFS('Pathways-natural gas'!$G$4:$G$40,'Pathways-natural gas'!$A$4:$A$40,$D67),0)</f>
        <v>9.4198259354304439E-2</v>
      </c>
      <c r="AH67" s="44">
        <f>IFERROR((SUMIFS('Pathways-natural gas'!AJ$4:AJ$40,'Pathways-natural gas'!$A$4:$A$40,$D67)-SUMIFS('Pathways-natural gas'!$G$4:$G$40,'Pathways-natural gas'!$A$4:$A$40,$D67))/SUMIFS('Pathways-natural gas'!$G$4:$G$40,'Pathways-natural gas'!$A$4:$A$40,$D67),0)</f>
        <v>9.9993602749662E-2</v>
      </c>
      <c r="AI67" s="44">
        <f>IFERROR((SUMIFS('Pathways-natural gas'!AK$4:AK$40,'Pathways-natural gas'!$A$4:$A$40,$D67)-SUMIFS('Pathways-natural gas'!$G$4:$G$40,'Pathways-natural gas'!$A$4:$A$40,$D67))/SUMIFS('Pathways-natural gas'!$G$4:$G$40,'Pathways-natural gas'!$A$4:$A$40,$D67),0)</f>
        <v>0.10579483415139956</v>
      </c>
      <c r="AJ67" s="44">
        <f>IFERROR((SUMIFS('Pathways-natural gas'!AL$4:AL$40,'Pathways-natural gas'!$A$4:$A$40,$D67)-SUMIFS('Pathways-natural gas'!$G$4:$G$40,'Pathways-natural gas'!$A$4:$A$40,$D67))/SUMIFS('Pathways-natural gas'!$G$4:$G$40,'Pathways-natural gas'!$A$4:$A$40,$D67),0)</f>
        <v>0.11159017754676059</v>
      </c>
      <c r="AK67" s="44">
        <f>IFERROR((SUMIFS('Pathways-natural gas'!AM$4:AM$40,'Pathways-natural gas'!$A$4:$A$40,$D67)-SUMIFS('Pathways-natural gas'!$G$4:$G$40,'Pathways-natural gas'!$A$4:$A$40,$D67))/SUMIFS('Pathways-natural gas'!$G$4:$G$40,'Pathways-natural gas'!$A$4:$A$40,$D67),0)</f>
        <v>0.11739140894849427</v>
      </c>
    </row>
    <row r="68" spans="2:38" x14ac:dyDescent="0.25">
      <c r="B68" s="257" t="s">
        <v>1159</v>
      </c>
      <c r="C68" s="46" t="s">
        <v>1161</v>
      </c>
      <c r="D68" s="258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2:38" x14ac:dyDescent="0.25">
      <c r="B69" s="257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2:38" x14ac:dyDescent="0.25">
      <c r="B70" s="257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2:38" x14ac:dyDescent="0.25">
      <c r="B71" s="257" t="s">
        <v>1159</v>
      </c>
      <c r="C71" s="46" t="s">
        <v>1161</v>
      </c>
      <c r="D71" s="258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2:38" x14ac:dyDescent="0.25">
      <c r="B72" s="257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2:38" x14ac:dyDescent="0.25">
      <c r="B73" s="257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2:38" x14ac:dyDescent="0.25">
      <c r="B74" s="257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2:38" x14ac:dyDescent="0.25">
      <c r="B75" s="257" t="s">
        <v>1159</v>
      </c>
      <c r="C75" s="46" t="s">
        <v>1161</v>
      </c>
      <c r="D75" s="258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2:38" x14ac:dyDescent="0.25">
      <c r="B76" s="257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2:38" x14ac:dyDescent="0.25">
      <c r="B77" s="257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2:38" x14ac:dyDescent="0.25">
      <c r="B78" s="257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2:38" x14ac:dyDescent="0.25">
      <c r="B79" s="257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25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25">
      <c r="A82" s="1" t="s">
        <v>1527</v>
      </c>
      <c r="B82" s="1" t="s">
        <v>1458</v>
      </c>
      <c r="C82" s="46" t="s">
        <v>1162</v>
      </c>
      <c r="D82" s="240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25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25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25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25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25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25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25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25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25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25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25">
      <c r="A93" s="1" t="s">
        <v>1527</v>
      </c>
      <c r="B93" s="1" t="s">
        <v>1458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44">
        <f>'AEO Industrial growth rate'!D$24</f>
        <v>7.1371474249243478E-5</v>
      </c>
      <c r="I93" s="44">
        <f>'AEO Industrial growth rate'!E$24</f>
        <v>3.5707148566860851E-2</v>
      </c>
      <c r="J93" s="44">
        <f>'AEO Industrial growth rate'!F$24</f>
        <v>4.5156731757451378E-2</v>
      </c>
      <c r="K93" s="44">
        <f>'AEO Industrial growth rate'!G$24</f>
        <v>5.6676087701267586E-2</v>
      </c>
      <c r="L93" s="44">
        <f>'AEO Industrial growth rate'!H$24</f>
        <v>7.0657759506680518E-2</v>
      </c>
      <c r="M93" s="44">
        <f>'AEO Industrial growth rate'!I$24</f>
        <v>7.9664839556925937E-2</v>
      </c>
      <c r="N93" s="44">
        <f>'AEO Industrial growth rate'!J$24</f>
        <v>8.5410243233984287E-2</v>
      </c>
      <c r="O93" s="44">
        <f>'AEO Industrial growth rate'!K$24</f>
        <v>8.7394370218111278E-2</v>
      </c>
      <c r="P93" s="44">
        <f>'AEO Industrial growth rate'!L$24</f>
        <v>9.1062863994518822E-2</v>
      </c>
      <c r="Q93" s="44">
        <f>'AEO Industrial growth rate'!M$24</f>
        <v>9.9227760648624153E-2</v>
      </c>
      <c r="R93" s="44">
        <f>'AEO Industrial growth rate'!N$24</f>
        <v>0.10803500057097189</v>
      </c>
      <c r="S93" s="44">
        <f>'AEO Industrial growth rate'!O$24</f>
        <v>0.11257422633321922</v>
      </c>
      <c r="T93" s="44">
        <f>'AEO Industrial growth rate'!P$24</f>
        <v>0.11393028434395346</v>
      </c>
      <c r="U93" s="44">
        <f>'AEO Industrial growth rate'!Q$24</f>
        <v>0.11526493091241312</v>
      </c>
      <c r="V93" s="44">
        <f>'AEO Industrial growth rate'!R$24</f>
        <v>0.12244490122187969</v>
      </c>
      <c r="W93" s="44">
        <f>'AEO Industrial growth rate'!S$24</f>
        <v>0.1286756309238325</v>
      </c>
      <c r="X93" s="44">
        <f>'AEO Industrial growth rate'!T$24</f>
        <v>0.13491349777321004</v>
      </c>
      <c r="Y93" s="44">
        <f>'AEO Industrial growth rate'!U$24</f>
        <v>0.14644712801187629</v>
      </c>
      <c r="Z93" s="44">
        <f>'AEO Industrial growth rate'!V$24</f>
        <v>0.15708147767500288</v>
      </c>
      <c r="AA93" s="44">
        <f>'AEO Industrial growth rate'!W$24</f>
        <v>0.16638118076967018</v>
      </c>
      <c r="AB93" s="44">
        <f>'AEO Industrial growth rate'!X$24</f>
        <v>0.1797419207491151</v>
      </c>
      <c r="AC93" s="44">
        <f>'AEO Industrial growth rate'!Y$24</f>
        <v>0.1945086787712689</v>
      </c>
      <c r="AD93" s="44">
        <f>'AEO Industrial growth rate'!Z$24</f>
        <v>0.21077423775265505</v>
      </c>
      <c r="AE93" s="44">
        <f>'AEO Industrial growth rate'!AA$24</f>
        <v>0.22711830535571556</v>
      </c>
      <c r="AF93" s="44">
        <f>'AEO Industrial growth rate'!AB$24</f>
        <v>0.24443302500856459</v>
      </c>
      <c r="AG93" s="44">
        <f>'AEO Industrial growth rate'!AC$24</f>
        <v>0.26174774466141382</v>
      </c>
      <c r="AH93" s="44">
        <f>'AEO Industrial growth rate'!AD$24</f>
        <v>0.28008307639602609</v>
      </c>
      <c r="AI93" s="44">
        <f>'AEO Industrial growth rate'!AE$24</f>
        <v>0.29828280232956511</v>
      </c>
      <c r="AJ93" s="44">
        <f>'AEO Industrial growth rate'!AF$24</f>
        <v>0.31815975790795942</v>
      </c>
      <c r="AK93" s="44">
        <f>'AEO Industrial growth rate'!AG$24</f>
        <v>0.33850776521639853</v>
      </c>
    </row>
    <row r="94" spans="1:37" x14ac:dyDescent="0.25">
      <c r="A94" s="1" t="s">
        <v>1527</v>
      </c>
      <c r="B94" s="1" t="s">
        <v>1458</v>
      </c>
      <c r="C94" s="46" t="s">
        <v>1162</v>
      </c>
      <c r="D94" s="258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25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25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25">
      <c r="A97" s="1" t="s">
        <v>1527</v>
      </c>
      <c r="B97" s="1" t="s">
        <v>1458</v>
      </c>
      <c r="C97" s="46" t="s">
        <v>1162</v>
      </c>
      <c r="D97" s="258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25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25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25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25">
      <c r="A101" s="1" t="s">
        <v>1527</v>
      </c>
      <c r="B101" s="1" t="s">
        <v>1458</v>
      </c>
      <c r="C101" s="46" t="s">
        <v>1162</v>
      </c>
      <c r="D101" s="258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25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25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25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25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25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25">
      <c r="B108" s="1" t="s">
        <v>1159</v>
      </c>
      <c r="C108" s="46" t="s">
        <v>1163</v>
      </c>
      <c r="D108" s="240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25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25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25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25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2:37" x14ac:dyDescent="0.25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2:37" x14ac:dyDescent="0.25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2:37" x14ac:dyDescent="0.25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2:37" x14ac:dyDescent="0.25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2:37" x14ac:dyDescent="0.25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2:37" x14ac:dyDescent="0.25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2:37" x14ac:dyDescent="0.25">
      <c r="B119" s="1" t="s">
        <v>1159</v>
      </c>
      <c r="C119" s="46" t="s">
        <v>1163</v>
      </c>
      <c r="D119" s="46" t="s">
        <v>64</v>
      </c>
      <c r="E119" s="44">
        <f>IFERROR((SUMIFS('Pathways-petroleum diesel'!G$4:G$40,'Pathways-petroleum diesel'!$A$4:$A$40,$D119)-SUMIFS('Pathways-petroleum diesel'!$G$4:$G$40,'Pathways-petroleum diesel'!$A$4:$A$40,$D119))/SUMIFS('Pathways-petroleum diesel'!$G$4:$G$40,'Pathways-petroleum diesel'!$A$4:$A$40,$D119),0)</f>
        <v>0</v>
      </c>
      <c r="F119" s="181">
        <f>IFERROR((SUMIFS('Pathways-petroleum diesel'!H$4:H$40,'Pathways-petroleum diesel'!$A$4:$A$40,$D119)-SUMIFS('Pathways-petroleum diesel'!$G$4:$G$40,'Pathways-petroleum diesel'!$A$4:$A$40,$D119))/SUMIFS('Pathways-petroleum diesel'!$G$4:$G$40,'Pathways-petroleum diesel'!$A$4:$A$40,$D119),0)</f>
        <v>1.4651723689721181E-2</v>
      </c>
      <c r="G119" s="178">
        <f>IFERROR((SUMIFS('Pathways-petroleum diesel'!I$4:I$40,'Pathways-petroleum diesel'!$A$4:$A$40,$D119)-SUMIFS('Pathways-petroleum diesel'!$G$4:$G$40,'Pathways-petroleum diesel'!$A$4:$A$40,$D119))/SUMIFS('Pathways-petroleum diesel'!$G$4:$G$40,'Pathways-petroleum diesel'!$A$4:$A$40,$D119),0)</f>
        <v>2.9303447379442363E-2</v>
      </c>
      <c r="H119" s="44">
        <f>IFERROR((SUMIFS('Pathways-petroleum diesel'!J$4:J$40,'Pathways-petroleum diesel'!$A$4:$A$40,$D119)-SUMIFS('Pathways-petroleum diesel'!$G$4:$G$40,'Pathways-petroleum diesel'!$A$4:$A$40,$D119))/SUMIFS('Pathways-petroleum diesel'!$G$4:$G$40,'Pathways-petroleum diesel'!$A$4:$A$40,$D119),0)</f>
        <v>4.3955171069163544E-2</v>
      </c>
      <c r="I119" s="44">
        <f>IFERROR((SUMIFS('Pathways-petroleum diesel'!K$4:K$40,'Pathways-petroleum diesel'!$A$4:$A$40,$D119)-SUMIFS('Pathways-petroleum diesel'!$G$4:$G$40,'Pathways-petroleum diesel'!$A$4:$A$40,$D119))/SUMIFS('Pathways-petroleum diesel'!$G$4:$G$40,'Pathways-petroleum diesel'!$A$4:$A$40,$D119),0)</f>
        <v>5.8606894758884545E-2</v>
      </c>
      <c r="J119" s="44">
        <f>IFERROR((SUMIFS('Pathways-petroleum diesel'!L$4:L$40,'Pathways-petroleum diesel'!$A$4:$A$40,$D119)-SUMIFS('Pathways-petroleum diesel'!$G$4:$G$40,'Pathways-petroleum diesel'!$A$4:$A$40,$D119))/SUMIFS('Pathways-petroleum diesel'!$G$4:$G$40,'Pathways-petroleum diesel'!$A$4:$A$40,$D119),0)</f>
        <v>7.3258618448605733E-2</v>
      </c>
      <c r="K119" s="44">
        <f>IFERROR((SUMIFS('Pathways-petroleum diesel'!M$4:M$40,'Pathways-petroleum diesel'!$A$4:$A$40,$D119)-SUMIFS('Pathways-petroleum diesel'!$G$4:$G$40,'Pathways-petroleum diesel'!$A$4:$A$40,$D119))/SUMIFS('Pathways-petroleum diesel'!$G$4:$G$40,'Pathways-petroleum diesel'!$A$4:$A$40,$D119),0)</f>
        <v>8.7910342138330738E-2</v>
      </c>
      <c r="L119" s="44">
        <f>IFERROR((SUMIFS('Pathways-petroleum diesel'!N$4:N$40,'Pathways-petroleum diesel'!$A$4:$A$40,$D119)-SUMIFS('Pathways-petroleum diesel'!$G$4:$G$40,'Pathways-petroleum diesel'!$A$4:$A$40,$D119))/SUMIFS('Pathways-petroleum diesel'!$G$4:$G$40,'Pathways-petroleum diesel'!$A$4:$A$40,$D119),0)</f>
        <v>0.10256206582805193</v>
      </c>
      <c r="M119" s="44">
        <f>IFERROR((SUMIFS('Pathways-petroleum diesel'!O$4:O$40,'Pathways-petroleum diesel'!$A$4:$A$40,$D119)-SUMIFS('Pathways-petroleum diesel'!$G$4:$G$40,'Pathways-petroleum diesel'!$A$4:$A$40,$D119))/SUMIFS('Pathways-petroleum diesel'!$G$4:$G$40,'Pathways-petroleum diesel'!$A$4:$A$40,$D119),0)</f>
        <v>0.1172137895177731</v>
      </c>
      <c r="N119" s="44">
        <f>IFERROR((SUMIFS('Pathways-petroleum diesel'!P$4:P$40,'Pathways-petroleum diesel'!$A$4:$A$40,$D119)-SUMIFS('Pathways-petroleum diesel'!$G$4:$G$40,'Pathways-petroleum diesel'!$A$4:$A$40,$D119))/SUMIFS('Pathways-petroleum diesel'!$G$4:$G$40,'Pathways-petroleum diesel'!$A$4:$A$40,$D119),0)</f>
        <v>0.13186551320749429</v>
      </c>
      <c r="O119" s="44">
        <f>IFERROR((SUMIFS('Pathways-petroleum diesel'!Q$4:Q$40,'Pathways-petroleum diesel'!$A$4:$A$40,$D119)-SUMIFS('Pathways-petroleum diesel'!$G$4:$G$40,'Pathways-petroleum diesel'!$A$4:$A$40,$D119))/SUMIFS('Pathways-petroleum diesel'!$G$4:$G$40,'Pathways-petroleum diesel'!$A$4:$A$40,$D119),0)</f>
        <v>0.1465172368972153</v>
      </c>
      <c r="P119" s="44">
        <f>IFERROR((SUMIFS('Pathways-petroleum diesel'!R$4:R$40,'Pathways-petroleum diesel'!$A$4:$A$40,$D119)-SUMIFS('Pathways-petroleum diesel'!$G$4:$G$40,'Pathways-petroleum diesel'!$A$4:$A$40,$D119))/SUMIFS('Pathways-petroleum diesel'!$G$4:$G$40,'Pathways-petroleum diesel'!$A$4:$A$40,$D119),0)</f>
        <v>0.16116896058693647</v>
      </c>
      <c r="Q119" s="44">
        <f>IFERROR((SUMIFS('Pathways-petroleum diesel'!S$4:S$40,'Pathways-petroleum diesel'!$A$4:$A$40,$D119)-SUMIFS('Pathways-petroleum diesel'!$G$4:$G$40,'Pathways-petroleum diesel'!$A$4:$A$40,$D119))/SUMIFS('Pathways-petroleum diesel'!$G$4:$G$40,'Pathways-petroleum diesel'!$A$4:$A$40,$D119),0)</f>
        <v>0.17582068427665765</v>
      </c>
      <c r="R119" s="44">
        <f>IFERROR((SUMIFS('Pathways-petroleum diesel'!T$4:T$40,'Pathways-petroleum diesel'!$A$4:$A$40,$D119)-SUMIFS('Pathways-petroleum diesel'!$G$4:$G$40,'Pathways-petroleum diesel'!$A$4:$A$40,$D119))/SUMIFS('Pathways-petroleum diesel'!$G$4:$G$40,'Pathways-petroleum diesel'!$A$4:$A$40,$D119),0)</f>
        <v>0.19047240796637882</v>
      </c>
      <c r="S119" s="44">
        <f>IFERROR((SUMIFS('Pathways-petroleum diesel'!U$4:U$40,'Pathways-petroleum diesel'!$A$4:$A$40,$D119)-SUMIFS('Pathways-petroleum diesel'!$G$4:$G$40,'Pathways-petroleum diesel'!$A$4:$A$40,$D119))/SUMIFS('Pathways-petroleum diesel'!$G$4:$G$40,'Pathways-petroleum diesel'!$A$4:$A$40,$D119),0)</f>
        <v>0.20512413165610002</v>
      </c>
      <c r="T119" s="44">
        <f>IFERROR((SUMIFS('Pathways-petroleum diesel'!V$4:V$40,'Pathways-petroleum diesel'!$A$4:$A$40,$D119)-SUMIFS('Pathways-petroleum diesel'!$G$4:$G$40,'Pathways-petroleum diesel'!$A$4:$A$40,$D119))/SUMIFS('Pathways-petroleum diesel'!$G$4:$G$40,'Pathways-petroleum diesel'!$A$4:$A$40,$D119),0)</f>
        <v>0.2197758553458212</v>
      </c>
      <c r="U119" s="44">
        <f>IFERROR((SUMIFS('Pathways-petroleum diesel'!W$4:W$40,'Pathways-petroleum diesel'!$A$4:$A$40,$D119)-SUMIFS('Pathways-petroleum diesel'!$G$4:$G$40,'Pathways-petroleum diesel'!$A$4:$A$40,$D119))/SUMIFS('Pathways-petroleum diesel'!$G$4:$G$40,'Pathways-petroleum diesel'!$A$4:$A$40,$D119),0)</f>
        <v>0.23442757903554237</v>
      </c>
      <c r="V119" s="44">
        <f>IFERROR((SUMIFS('Pathways-petroleum diesel'!X$4:X$40,'Pathways-petroleum diesel'!$A$4:$A$40,$D119)-SUMIFS('Pathways-petroleum diesel'!$G$4:$G$40,'Pathways-petroleum diesel'!$A$4:$A$40,$D119))/SUMIFS('Pathways-petroleum diesel'!$G$4:$G$40,'Pathways-petroleum diesel'!$A$4:$A$40,$D119),0)</f>
        <v>0.24907930272526355</v>
      </c>
      <c r="W119" s="44">
        <f>IFERROR((SUMIFS('Pathways-petroleum diesel'!Y$4:Y$40,'Pathways-petroleum diesel'!$A$4:$A$40,$D119)-SUMIFS('Pathways-petroleum diesel'!$G$4:$G$40,'Pathways-petroleum diesel'!$A$4:$A$40,$D119))/SUMIFS('Pathways-petroleum diesel'!$G$4:$G$40,'Pathways-petroleum diesel'!$A$4:$A$40,$D119),0)</f>
        <v>0.26373102641498475</v>
      </c>
      <c r="X119" s="44">
        <f>IFERROR((SUMIFS('Pathways-petroleum diesel'!Z$4:Z$40,'Pathways-petroleum diesel'!$A$4:$A$40,$D119)-SUMIFS('Pathways-petroleum diesel'!$G$4:$G$40,'Pathways-petroleum diesel'!$A$4:$A$40,$D119))/SUMIFS('Pathways-petroleum diesel'!$G$4:$G$40,'Pathways-petroleum diesel'!$A$4:$A$40,$D119),0)</f>
        <v>0.27838275010470959</v>
      </c>
      <c r="Y119" s="44">
        <f>IFERROR((SUMIFS('Pathways-petroleum diesel'!AA$4:AA$40,'Pathways-petroleum diesel'!$A$4:$A$40,$D119)-SUMIFS('Pathways-petroleum diesel'!$G$4:$G$40,'Pathways-petroleum diesel'!$A$4:$A$40,$D119))/SUMIFS('Pathways-petroleum diesel'!$G$4:$G$40,'Pathways-petroleum diesel'!$A$4:$A$40,$D119),0)</f>
        <v>0.29303447379443076</v>
      </c>
      <c r="Z119" s="44">
        <f>IFERROR((SUMIFS('Pathways-petroleum diesel'!AB$4:AB$40,'Pathways-petroleum diesel'!$A$4:$A$40,$D119)-SUMIFS('Pathways-petroleum diesel'!$G$4:$G$40,'Pathways-petroleum diesel'!$A$4:$A$40,$D119))/SUMIFS('Pathways-petroleum diesel'!$G$4:$G$40,'Pathways-petroleum diesel'!$A$4:$A$40,$D119),0)</f>
        <v>0.30768619748415194</v>
      </c>
      <c r="AA119" s="44">
        <f>IFERROR((SUMIFS('Pathways-petroleum diesel'!AC$4:AC$40,'Pathways-petroleum diesel'!$A$4:$A$40,$D119)-SUMIFS('Pathways-petroleum diesel'!$G$4:$G$40,'Pathways-petroleum diesel'!$A$4:$A$40,$D119))/SUMIFS('Pathways-petroleum diesel'!$G$4:$G$40,'Pathways-petroleum diesel'!$A$4:$A$40,$D119),0)</f>
        <v>0.32233792117387311</v>
      </c>
      <c r="AB119" s="44">
        <f>IFERROR((SUMIFS('Pathways-petroleum diesel'!AD$4:AD$40,'Pathways-petroleum diesel'!$A$4:$A$40,$D119)-SUMIFS('Pathways-petroleum diesel'!$G$4:$G$40,'Pathways-petroleum diesel'!$A$4:$A$40,$D119))/SUMIFS('Pathways-petroleum diesel'!$G$4:$G$40,'Pathways-petroleum diesel'!$A$4:$A$40,$D119),0)</f>
        <v>0.33698964486359428</v>
      </c>
      <c r="AC119" s="44">
        <f>IFERROR((SUMIFS('Pathways-petroleum diesel'!AE$4:AE$40,'Pathways-petroleum diesel'!$A$4:$A$40,$D119)-SUMIFS('Pathways-petroleum diesel'!$G$4:$G$40,'Pathways-petroleum diesel'!$A$4:$A$40,$D119))/SUMIFS('Pathways-petroleum diesel'!$G$4:$G$40,'Pathways-petroleum diesel'!$A$4:$A$40,$D119),0)</f>
        <v>0.35164136855331546</v>
      </c>
      <c r="AD119" s="44">
        <f>IFERROR((SUMIFS('Pathways-petroleum diesel'!AF$4:AF$40,'Pathways-petroleum diesel'!$A$4:$A$40,$D119)-SUMIFS('Pathways-petroleum diesel'!$G$4:$G$40,'Pathways-petroleum diesel'!$A$4:$A$40,$D119))/SUMIFS('Pathways-petroleum diesel'!$G$4:$G$40,'Pathways-petroleum diesel'!$A$4:$A$40,$D119),0)</f>
        <v>0.36629309224303663</v>
      </c>
      <c r="AE119" s="44">
        <f>IFERROR((SUMIFS('Pathways-petroleum diesel'!AG$4:AG$40,'Pathways-petroleum diesel'!$A$4:$A$40,$D119)-SUMIFS('Pathways-petroleum diesel'!$G$4:$G$40,'Pathways-petroleum diesel'!$A$4:$A$40,$D119))/SUMIFS('Pathways-petroleum diesel'!$G$4:$G$40,'Pathways-petroleum diesel'!$A$4:$A$40,$D119),0)</f>
        <v>0.38094481593275786</v>
      </c>
      <c r="AF119" s="44">
        <f>IFERROR((SUMIFS('Pathways-petroleum diesel'!AH$4:AH$40,'Pathways-petroleum diesel'!$A$4:$A$40,$D119)-SUMIFS('Pathways-petroleum diesel'!$G$4:$G$40,'Pathways-petroleum diesel'!$A$4:$A$40,$D119))/SUMIFS('Pathways-petroleum diesel'!$G$4:$G$40,'Pathways-petroleum diesel'!$A$4:$A$40,$D119),0)</f>
        <v>0.39559653962247904</v>
      </c>
      <c r="AG119" s="44">
        <f>IFERROR((SUMIFS('Pathways-petroleum diesel'!AI$4:AI$40,'Pathways-petroleum diesel'!$A$4:$A$40,$D119)-SUMIFS('Pathways-petroleum diesel'!$G$4:$G$40,'Pathways-petroleum diesel'!$A$4:$A$40,$D119))/SUMIFS('Pathways-petroleum diesel'!$G$4:$G$40,'Pathways-petroleum diesel'!$A$4:$A$40,$D119),0)</f>
        <v>0.41024826331220005</v>
      </c>
      <c r="AH119" s="44">
        <f>IFERROR((SUMIFS('Pathways-petroleum diesel'!AJ$4:AJ$40,'Pathways-petroleum diesel'!$A$4:$A$40,$D119)-SUMIFS('Pathways-petroleum diesel'!$G$4:$G$40,'Pathways-petroleum diesel'!$A$4:$A$40,$D119))/SUMIFS('Pathways-petroleum diesel'!$G$4:$G$40,'Pathways-petroleum diesel'!$A$4:$A$40,$D119),0)</f>
        <v>0.42489998700192122</v>
      </c>
      <c r="AI119" s="44">
        <f>IFERROR((SUMIFS('Pathways-petroleum diesel'!AK$4:AK$40,'Pathways-petroleum diesel'!$A$4:$A$40,$D119)-SUMIFS('Pathways-petroleum diesel'!$G$4:$G$40,'Pathways-petroleum diesel'!$A$4:$A$40,$D119))/SUMIFS('Pathways-petroleum diesel'!$G$4:$G$40,'Pathways-petroleum diesel'!$A$4:$A$40,$D119),0)</f>
        <v>0.43955171069164239</v>
      </c>
      <c r="AJ119" s="44">
        <f>IFERROR((SUMIFS('Pathways-petroleum diesel'!AL$4:AL$40,'Pathways-petroleum diesel'!$A$4:$A$40,$D119)-SUMIFS('Pathways-petroleum diesel'!$G$4:$G$40,'Pathways-petroleum diesel'!$A$4:$A$40,$D119))/SUMIFS('Pathways-petroleum diesel'!$G$4:$G$40,'Pathways-petroleum diesel'!$A$4:$A$40,$D119),0)</f>
        <v>0.45420343438136357</v>
      </c>
      <c r="AK119" s="44">
        <f>IFERROR((SUMIFS('Pathways-petroleum diesel'!AM$4:AM$40,'Pathways-petroleum diesel'!$A$4:$A$40,$D119)-SUMIFS('Pathways-petroleum diesel'!$G$4:$G$40,'Pathways-petroleum diesel'!$A$4:$A$40,$D119))/SUMIFS('Pathways-petroleum diesel'!$G$4:$G$40,'Pathways-petroleum diesel'!$A$4:$A$40,$D119),0)</f>
        <v>0.46885515807108474</v>
      </c>
    </row>
    <row r="120" spans="2:37" x14ac:dyDescent="0.25">
      <c r="B120" s="1" t="s">
        <v>1159</v>
      </c>
      <c r="C120" s="46" t="s">
        <v>1163</v>
      </c>
      <c r="D120" s="258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2:37" x14ac:dyDescent="0.25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2:37" x14ac:dyDescent="0.25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2:37" x14ac:dyDescent="0.25">
      <c r="B123" s="1" t="s">
        <v>1159</v>
      </c>
      <c r="C123" s="46" t="s">
        <v>1163</v>
      </c>
      <c r="D123" s="258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2:37" x14ac:dyDescent="0.25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2:37" x14ac:dyDescent="0.25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2:37" x14ac:dyDescent="0.25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2:37" x14ac:dyDescent="0.25">
      <c r="B127" s="1" t="s">
        <v>1159</v>
      </c>
      <c r="C127" s="46" t="s">
        <v>1163</v>
      </c>
      <c r="D127" s="258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2:37" x14ac:dyDescent="0.25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25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25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25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25">
      <c r="C133" s="46" t="s">
        <v>1164</v>
      </c>
      <c r="D133" s="46" t="s">
        <v>52</v>
      </c>
    </row>
    <row r="134" spans="2:37" hidden="1" x14ac:dyDescent="0.25">
      <c r="C134" s="46" t="s">
        <v>1164</v>
      </c>
      <c r="D134" s="46" t="s">
        <v>53</v>
      </c>
    </row>
    <row r="135" spans="2:37" hidden="1" x14ac:dyDescent="0.25">
      <c r="C135" s="46" t="s">
        <v>1164</v>
      </c>
      <c r="D135" s="46" t="s">
        <v>54</v>
      </c>
    </row>
    <row r="136" spans="2:37" hidden="1" x14ac:dyDescent="0.25">
      <c r="C136" s="46" t="s">
        <v>1164</v>
      </c>
      <c r="D136" s="46" t="s">
        <v>55</v>
      </c>
    </row>
    <row r="137" spans="2:37" hidden="1" x14ac:dyDescent="0.25">
      <c r="C137" s="46" t="s">
        <v>1164</v>
      </c>
      <c r="D137" s="46" t="s">
        <v>56</v>
      </c>
    </row>
    <row r="138" spans="2:37" hidden="1" x14ac:dyDescent="0.25">
      <c r="C138" s="46" t="s">
        <v>1164</v>
      </c>
      <c r="D138" s="46" t="s">
        <v>57</v>
      </c>
    </row>
    <row r="139" spans="2:37" hidden="1" x14ac:dyDescent="0.25">
      <c r="C139" s="46" t="s">
        <v>1164</v>
      </c>
      <c r="D139" s="46" t="s">
        <v>58</v>
      </c>
    </row>
    <row r="140" spans="2:37" hidden="1" x14ac:dyDescent="0.25">
      <c r="C140" s="46" t="s">
        <v>1164</v>
      </c>
      <c r="D140" s="46" t="s">
        <v>59</v>
      </c>
    </row>
    <row r="141" spans="2:37" hidden="1" x14ac:dyDescent="0.25">
      <c r="C141" s="46" t="s">
        <v>1164</v>
      </c>
      <c r="D141" s="46" t="s">
        <v>60</v>
      </c>
    </row>
    <row r="142" spans="2:37" hidden="1" x14ac:dyDescent="0.25">
      <c r="C142" s="46" t="s">
        <v>1164</v>
      </c>
      <c r="D142" s="46" t="s">
        <v>61</v>
      </c>
    </row>
    <row r="143" spans="2:37" hidden="1" x14ac:dyDescent="0.25">
      <c r="C143" s="46" t="s">
        <v>1164</v>
      </c>
      <c r="D143" s="46" t="s">
        <v>62</v>
      </c>
    </row>
    <row r="144" spans="2:37" hidden="1" x14ac:dyDescent="0.25">
      <c r="C144" s="46" t="s">
        <v>1164</v>
      </c>
      <c r="D144" s="46" t="s">
        <v>63</v>
      </c>
    </row>
    <row r="145" spans="3:4" hidden="1" x14ac:dyDescent="0.25">
      <c r="C145" s="46" t="s">
        <v>1164</v>
      </c>
      <c r="D145" s="46" t="s">
        <v>64</v>
      </c>
    </row>
    <row r="146" spans="3:4" hidden="1" x14ac:dyDescent="0.25">
      <c r="C146" s="46" t="s">
        <v>1164</v>
      </c>
      <c r="D146" s="46" t="s">
        <v>65</v>
      </c>
    </row>
    <row r="147" spans="3:4" hidden="1" x14ac:dyDescent="0.25">
      <c r="C147" s="46" t="s">
        <v>1164</v>
      </c>
      <c r="D147" s="46" t="s">
        <v>66</v>
      </c>
    </row>
    <row r="148" spans="3:4" hidden="1" x14ac:dyDescent="0.25">
      <c r="C148" s="46" t="s">
        <v>1164</v>
      </c>
      <c r="D148" s="46" t="s">
        <v>67</v>
      </c>
    </row>
    <row r="149" spans="3:4" hidden="1" x14ac:dyDescent="0.25">
      <c r="C149" s="46" t="s">
        <v>1164</v>
      </c>
      <c r="D149" s="46" t="s">
        <v>68</v>
      </c>
    </row>
    <row r="150" spans="3:4" hidden="1" x14ac:dyDescent="0.25">
      <c r="C150" s="46" t="s">
        <v>1164</v>
      </c>
      <c r="D150" s="46" t="s">
        <v>69</v>
      </c>
    </row>
    <row r="151" spans="3:4" hidden="1" x14ac:dyDescent="0.25">
      <c r="C151" s="46" t="s">
        <v>1164</v>
      </c>
      <c r="D151" s="46" t="s">
        <v>70</v>
      </c>
    </row>
    <row r="152" spans="3:4" hidden="1" x14ac:dyDescent="0.25">
      <c r="C152" s="46" t="s">
        <v>1164</v>
      </c>
      <c r="D152" s="46" t="s">
        <v>71</v>
      </c>
    </row>
    <row r="153" spans="3:4" hidden="1" x14ac:dyDescent="0.25">
      <c r="C153" s="46" t="s">
        <v>1164</v>
      </c>
      <c r="D153" s="46" t="s">
        <v>72</v>
      </c>
    </row>
    <row r="154" spans="3:4" hidden="1" x14ac:dyDescent="0.25">
      <c r="C154" s="46" t="s">
        <v>1164</v>
      </c>
      <c r="D154" s="46" t="s">
        <v>73</v>
      </c>
    </row>
    <row r="155" spans="3:4" hidden="1" x14ac:dyDescent="0.25">
      <c r="C155" s="46" t="s">
        <v>1164</v>
      </c>
      <c r="D155" s="46" t="s">
        <v>74</v>
      </c>
    </row>
    <row r="156" spans="3:4" hidden="1" x14ac:dyDescent="0.25">
      <c r="C156" s="46" t="s">
        <v>1164</v>
      </c>
      <c r="D156" s="46" t="s">
        <v>75</v>
      </c>
    </row>
    <row r="157" spans="3:4" hidden="1" x14ac:dyDescent="0.25">
      <c r="C157" s="46" t="s">
        <v>1164</v>
      </c>
      <c r="D157" s="46" t="s">
        <v>76</v>
      </c>
    </row>
    <row r="158" spans="3:4" hidden="1" x14ac:dyDescent="0.25"/>
    <row r="159" spans="3:4" hidden="1" x14ac:dyDescent="0.25">
      <c r="C159" s="46" t="s">
        <v>1166</v>
      </c>
      <c r="D159" s="46" t="s">
        <v>52</v>
      </c>
    </row>
    <row r="160" spans="3:4" hidden="1" x14ac:dyDescent="0.25">
      <c r="C160" s="46" t="s">
        <v>1166</v>
      </c>
      <c r="D160" s="46" t="s">
        <v>53</v>
      </c>
    </row>
    <row r="161" spans="3:4" hidden="1" x14ac:dyDescent="0.25">
      <c r="C161" s="46" t="s">
        <v>1166</v>
      </c>
      <c r="D161" s="46" t="s">
        <v>54</v>
      </c>
    </row>
    <row r="162" spans="3:4" hidden="1" x14ac:dyDescent="0.25">
      <c r="C162" s="46" t="s">
        <v>1166</v>
      </c>
      <c r="D162" s="46" t="s">
        <v>55</v>
      </c>
    </row>
    <row r="163" spans="3:4" hidden="1" x14ac:dyDescent="0.25">
      <c r="C163" s="46" t="s">
        <v>1166</v>
      </c>
      <c r="D163" s="46" t="s">
        <v>56</v>
      </c>
    </row>
    <row r="164" spans="3:4" hidden="1" x14ac:dyDescent="0.25">
      <c r="C164" s="46" t="s">
        <v>1166</v>
      </c>
      <c r="D164" s="46" t="s">
        <v>57</v>
      </c>
    </row>
    <row r="165" spans="3:4" hidden="1" x14ac:dyDescent="0.25">
      <c r="C165" s="46" t="s">
        <v>1166</v>
      </c>
      <c r="D165" s="46" t="s">
        <v>58</v>
      </c>
    </row>
    <row r="166" spans="3:4" hidden="1" x14ac:dyDescent="0.25">
      <c r="C166" s="46" t="s">
        <v>1166</v>
      </c>
      <c r="D166" s="46" t="s">
        <v>59</v>
      </c>
    </row>
    <row r="167" spans="3:4" hidden="1" x14ac:dyDescent="0.25">
      <c r="C167" s="46" t="s">
        <v>1166</v>
      </c>
      <c r="D167" s="46" t="s">
        <v>60</v>
      </c>
    </row>
    <row r="168" spans="3:4" hidden="1" x14ac:dyDescent="0.25">
      <c r="C168" s="46" t="s">
        <v>1166</v>
      </c>
      <c r="D168" s="46" t="s">
        <v>61</v>
      </c>
    </row>
    <row r="169" spans="3:4" hidden="1" x14ac:dyDescent="0.25">
      <c r="C169" s="46" t="s">
        <v>1166</v>
      </c>
      <c r="D169" s="46" t="s">
        <v>62</v>
      </c>
    </row>
    <row r="170" spans="3:4" hidden="1" x14ac:dyDescent="0.25">
      <c r="C170" s="46" t="s">
        <v>1166</v>
      </c>
      <c r="D170" s="46" t="s">
        <v>63</v>
      </c>
    </row>
    <row r="171" spans="3:4" hidden="1" x14ac:dyDescent="0.25">
      <c r="C171" s="46" t="s">
        <v>1166</v>
      </c>
      <c r="D171" s="46" t="s">
        <v>64</v>
      </c>
    </row>
    <row r="172" spans="3:4" hidden="1" x14ac:dyDescent="0.25">
      <c r="C172" s="46" t="s">
        <v>1166</v>
      </c>
      <c r="D172" s="46" t="s">
        <v>65</v>
      </c>
    </row>
    <row r="173" spans="3:4" hidden="1" x14ac:dyDescent="0.25">
      <c r="C173" s="46" t="s">
        <v>1166</v>
      </c>
      <c r="D173" s="46" t="s">
        <v>66</v>
      </c>
    </row>
    <row r="174" spans="3:4" hidden="1" x14ac:dyDescent="0.25">
      <c r="C174" s="46" t="s">
        <v>1166</v>
      </c>
      <c r="D174" s="46" t="s">
        <v>67</v>
      </c>
    </row>
    <row r="175" spans="3:4" hidden="1" x14ac:dyDescent="0.25">
      <c r="C175" s="46" t="s">
        <v>1166</v>
      </c>
      <c r="D175" s="46" t="s">
        <v>68</v>
      </c>
    </row>
    <row r="176" spans="3:4" hidden="1" x14ac:dyDescent="0.25">
      <c r="C176" s="46" t="s">
        <v>1166</v>
      </c>
      <c r="D176" s="46" t="s">
        <v>69</v>
      </c>
    </row>
    <row r="177" spans="1:37" hidden="1" x14ac:dyDescent="0.25">
      <c r="C177" s="46" t="s">
        <v>1166</v>
      </c>
      <c r="D177" s="46" t="s">
        <v>70</v>
      </c>
    </row>
    <row r="178" spans="1:37" hidden="1" x14ac:dyDescent="0.25">
      <c r="C178" s="46" t="s">
        <v>1166</v>
      </c>
      <c r="D178" s="46" t="s">
        <v>71</v>
      </c>
    </row>
    <row r="179" spans="1:37" hidden="1" x14ac:dyDescent="0.25">
      <c r="C179" s="46" t="s">
        <v>1166</v>
      </c>
      <c r="D179" s="46" t="s">
        <v>72</v>
      </c>
    </row>
    <row r="180" spans="1:37" hidden="1" x14ac:dyDescent="0.25">
      <c r="C180" s="46" t="s">
        <v>1166</v>
      </c>
      <c r="D180" s="46" t="s">
        <v>73</v>
      </c>
    </row>
    <row r="181" spans="1:37" hidden="1" x14ac:dyDescent="0.25">
      <c r="C181" s="46" t="s">
        <v>1166</v>
      </c>
      <c r="D181" s="46" t="s">
        <v>74</v>
      </c>
    </row>
    <row r="182" spans="1:37" hidden="1" x14ac:dyDescent="0.25">
      <c r="C182" s="46" t="s">
        <v>1166</v>
      </c>
      <c r="D182" s="46" t="s">
        <v>75</v>
      </c>
    </row>
    <row r="183" spans="1:37" hidden="1" x14ac:dyDescent="0.25">
      <c r="C183" s="46" t="s">
        <v>1166</v>
      </c>
      <c r="D183" s="46" t="s">
        <v>76</v>
      </c>
    </row>
    <row r="185" spans="1:37" x14ac:dyDescent="0.25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20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25">
      <c r="A186" s="1" t="s">
        <v>1527</v>
      </c>
      <c r="B186" s="1" t="s">
        <v>1458</v>
      </c>
      <c r="C186" s="46" t="s">
        <v>1167</v>
      </c>
      <c r="D186" s="240" t="s">
        <v>53</v>
      </c>
      <c r="E186" s="3">
        <v>0</v>
      </c>
      <c r="F186" s="320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25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20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25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20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25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20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25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20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25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20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25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20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25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20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25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20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25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20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25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20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25">
      <c r="A197" s="1" t="s">
        <v>1527</v>
      </c>
      <c r="B197" s="1" t="s">
        <v>1458</v>
      </c>
      <c r="C197" s="46" t="s">
        <v>1167</v>
      </c>
      <c r="D197" s="46" t="s">
        <v>64</v>
      </c>
      <c r="E197" s="3">
        <v>0</v>
      </c>
      <c r="F197" s="320">
        <v>0</v>
      </c>
      <c r="G197" s="178">
        <f>'AEO Industrial growth rate'!C$9</f>
        <v>0</v>
      </c>
      <c r="H197" s="44">
        <f>'AEO Industrial growth rate'!D$9</f>
        <v>-4.1699449252557121E-2</v>
      </c>
      <c r="I197" s="44">
        <f>'AEO Industrial growth rate'!E$9</f>
        <v>3.77655389457121E-2</v>
      </c>
      <c r="J197" s="44">
        <f>'AEO Industrial growth rate'!F$9</f>
        <v>0.12903225806451621</v>
      </c>
      <c r="K197" s="44">
        <f>'AEO Industrial growth rate'!G$9</f>
        <v>0.17466561762391816</v>
      </c>
      <c r="L197" s="44">
        <f>'AEO Industrial growth rate'!H$9</f>
        <v>0.22187254130605816</v>
      </c>
      <c r="M197" s="44">
        <f>'AEO Industrial growth rate'!I$9</f>
        <v>0.25413060582218722</v>
      </c>
      <c r="N197" s="44">
        <f>'AEO Industrial growth rate'!J$9</f>
        <v>0.27616050354051924</v>
      </c>
      <c r="O197" s="44">
        <f>'AEO Industrial growth rate'!K$9</f>
        <v>0.28717545239968534</v>
      </c>
      <c r="P197" s="44">
        <f>'AEO Industrial growth rate'!L$9</f>
        <v>0.30055074744295829</v>
      </c>
      <c r="Q197" s="44">
        <f>'AEO Industrial growth rate'!M$9</f>
        <v>0.31707317073170727</v>
      </c>
      <c r="R197" s="44">
        <f>'AEO Industrial growth rate'!N$9</f>
        <v>0.33123524783634928</v>
      </c>
      <c r="S197" s="44">
        <f>'AEO Industrial growth rate'!O$9</f>
        <v>0.32887490165224231</v>
      </c>
      <c r="T197" s="44">
        <f>'AEO Industrial growth rate'!P$9</f>
        <v>0.3320220298977184</v>
      </c>
      <c r="U197" s="44">
        <f>'AEO Industrial growth rate'!Q$9</f>
        <v>0.33280881195908735</v>
      </c>
      <c r="V197" s="44">
        <f>'AEO Industrial growth rate'!R$9</f>
        <v>0.32730133752950424</v>
      </c>
      <c r="W197" s="44">
        <f>'AEO Industrial growth rate'!S$9</f>
        <v>0.3210070810385523</v>
      </c>
      <c r="X197" s="44">
        <f>'AEO Industrial growth rate'!T$9</f>
        <v>0.31864673485444528</v>
      </c>
      <c r="Y197" s="44">
        <f>'AEO Industrial growth rate'!U$9</f>
        <v>0.3147128245476003</v>
      </c>
      <c r="Z197" s="44">
        <f>'AEO Industrial growth rate'!V$9</f>
        <v>0.31235247836349334</v>
      </c>
      <c r="AA197" s="44">
        <f>'AEO Industrial growth rate'!W$9</f>
        <v>0.30763178599527935</v>
      </c>
      <c r="AB197" s="44">
        <f>'AEO Industrial growth rate'!X$9</f>
        <v>0.30448465774980327</v>
      </c>
      <c r="AC197" s="44">
        <f>'AEO Industrial growth rate'!Y$9</f>
        <v>0.30920535011801725</v>
      </c>
      <c r="AD197" s="44">
        <f>'AEO Industrial growth rate'!Z$9</f>
        <v>0.31549960660896942</v>
      </c>
      <c r="AE197" s="44">
        <f>'AEO Industrial growth rate'!AA$9</f>
        <v>0.31785995279307638</v>
      </c>
      <c r="AF197" s="44">
        <f>'AEO Industrial growth rate'!AB$9</f>
        <v>0.31313926042486223</v>
      </c>
      <c r="AG197" s="44">
        <f>'AEO Industrial growth rate'!AC$9</f>
        <v>0.31313926042486223</v>
      </c>
      <c r="AH197" s="44">
        <f>'AEO Industrial growth rate'!AD$9</f>
        <v>0.31313926042486223</v>
      </c>
      <c r="AI197" s="44">
        <f>'AEO Industrial growth rate'!AE$9</f>
        <v>0.30999213217938631</v>
      </c>
      <c r="AJ197" s="44">
        <f>'AEO Industrial growth rate'!AF$9</f>
        <v>0.3084185680566483</v>
      </c>
      <c r="AK197" s="44">
        <f>'AEO Industrial growth rate'!AG$9</f>
        <v>0.3021243115656963</v>
      </c>
    </row>
    <row r="198" spans="1:37" x14ac:dyDescent="0.25">
      <c r="A198" s="1" t="s">
        <v>1527</v>
      </c>
      <c r="B198" s="1" t="s">
        <v>1458</v>
      </c>
      <c r="C198" s="46" t="s">
        <v>1167</v>
      </c>
      <c r="D198" s="258" t="s">
        <v>65</v>
      </c>
      <c r="E198" s="3">
        <v>0</v>
      </c>
      <c r="F198" s="320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25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20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25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20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25">
      <c r="A201" s="1" t="s">
        <v>1527</v>
      </c>
      <c r="B201" s="1" t="s">
        <v>1458</v>
      </c>
      <c r="C201" s="46" t="s">
        <v>1167</v>
      </c>
      <c r="D201" s="258" t="s">
        <v>68</v>
      </c>
      <c r="E201" s="3">
        <v>0</v>
      </c>
      <c r="F201" s="320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25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20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25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20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25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20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25">
      <c r="A205" s="1" t="s">
        <v>1527</v>
      </c>
      <c r="B205" s="1" t="s">
        <v>1458</v>
      </c>
      <c r="C205" s="46" t="s">
        <v>1167</v>
      </c>
      <c r="D205" s="258" t="s">
        <v>72</v>
      </c>
      <c r="E205" s="3">
        <v>0</v>
      </c>
      <c r="F205" s="320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25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20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25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20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25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20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25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20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25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20">
        <v>0</v>
      </c>
      <c r="G211" s="323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25">
      <c r="A212" s="1" t="s">
        <v>1527</v>
      </c>
      <c r="B212" s="1" t="s">
        <v>1458</v>
      </c>
      <c r="C212" s="46" t="s">
        <v>1168</v>
      </c>
      <c r="D212" s="240" t="s">
        <v>53</v>
      </c>
      <c r="E212" s="3">
        <v>0</v>
      </c>
      <c r="F212" s="320">
        <v>0</v>
      </c>
      <c r="G212" s="323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25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20">
        <v>0</v>
      </c>
      <c r="G213" s="323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25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20">
        <v>0</v>
      </c>
      <c r="G214" s="323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25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20">
        <v>0</v>
      </c>
      <c r="G215" s="323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25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20">
        <v>0</v>
      </c>
      <c r="G216" s="323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25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20">
        <v>0</v>
      </c>
      <c r="G217" s="323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25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20">
        <v>0</v>
      </c>
      <c r="G218" s="323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25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20">
        <v>0</v>
      </c>
      <c r="G219" s="323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25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20">
        <v>0</v>
      </c>
      <c r="G220" s="323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25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20">
        <v>0</v>
      </c>
      <c r="G221" s="323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25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20">
        <v>0</v>
      </c>
      <c r="G222" s="323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25">
      <c r="A223" s="1" t="s">
        <v>1527</v>
      </c>
      <c r="B223" s="1" t="s">
        <v>1458</v>
      </c>
      <c r="C223" s="46" t="s">
        <v>1168</v>
      </c>
      <c r="D223" s="46" t="s">
        <v>64</v>
      </c>
      <c r="E223" s="3">
        <v>0</v>
      </c>
      <c r="F223" s="320">
        <v>0</v>
      </c>
      <c r="G223" s="323">
        <f>'AEO Industrial growth rate'!C$6</f>
        <v>0</v>
      </c>
      <c r="H223" s="147">
        <f>'AEO Industrial growth rate'!D$6</f>
        <v>-0.11894074211798461</v>
      </c>
      <c r="I223" s="147">
        <f>'AEO Industrial growth rate'!E$6</f>
        <v>-0.22406969640627911</v>
      </c>
      <c r="J223" s="147">
        <f>'AEO Industrial growth rate'!F$6</f>
        <v>-0.20770804005418472</v>
      </c>
      <c r="K223" s="147">
        <f>'AEO Industrial growth rate'!G$6</f>
        <v>-0.2103907142287976</v>
      </c>
      <c r="L223" s="147">
        <f>'AEO Industrial growth rate'!H$6</f>
        <v>-0.20372387048792803</v>
      </c>
      <c r="M223" s="147">
        <f>'AEO Industrial growth rate'!I$6</f>
        <v>-0.19904911153018673</v>
      </c>
      <c r="N223" s="147">
        <f>'AEO Industrial growth rate'!J$6</f>
        <v>-0.19283380700682626</v>
      </c>
      <c r="O223" s="147">
        <f>'AEO Industrial growth rate'!K$6</f>
        <v>-0.18866370952747752</v>
      </c>
      <c r="P223" s="147">
        <f>'AEO Industrial growth rate'!L$6</f>
        <v>-0.18215623256925823</v>
      </c>
      <c r="Q223" s="147">
        <f>'AEO Industrial growth rate'!M$6</f>
        <v>-0.17158490265345694</v>
      </c>
      <c r="R223" s="147">
        <f>'AEO Industrial growth rate'!N$6</f>
        <v>-0.16417434726021937</v>
      </c>
      <c r="S223" s="147">
        <f>'AEO Industrial growth rate'!O$6</f>
        <v>-0.15604664134505578</v>
      </c>
      <c r="T223" s="147">
        <f>'AEO Industrial growth rate'!P$6</f>
        <v>-0.14706897925575713</v>
      </c>
      <c r="U223" s="147">
        <f>'AEO Industrial growth rate'!Q$6</f>
        <v>-0.13724136099232395</v>
      </c>
      <c r="V223" s="147">
        <f>'AEO Industrial growth rate'!R$6</f>
        <v>-0.12767935403330763</v>
      </c>
      <c r="W223" s="147">
        <f>'AEO Industrial growth rate'!S$6</f>
        <v>-0.11992350394432801</v>
      </c>
      <c r="X223" s="147">
        <f>'AEO Industrial growth rate'!T$6</f>
        <v>-0.11259263194241545</v>
      </c>
      <c r="Y223" s="147">
        <f>'AEO Industrial growth rate'!U$6</f>
        <v>-0.10459773167946038</v>
      </c>
      <c r="Z223" s="147">
        <f>'AEO Industrial growth rate'!V$6</f>
        <v>-9.710749289489759E-2</v>
      </c>
      <c r="AA223" s="147">
        <f>'AEO Industrial growth rate'!W$6</f>
        <v>-9.2060878110972494E-2</v>
      </c>
      <c r="AB223" s="147">
        <f>'AEO Industrial growth rate'!X$6</f>
        <v>-8.388004993492526E-2</v>
      </c>
      <c r="AC223" s="147">
        <f>'AEO Industrial growth rate'!Y$6</f>
        <v>-7.3494647932215953E-2</v>
      </c>
      <c r="AD223" s="147">
        <f>'AEO Industrial growth rate'!Z$6</f>
        <v>-6.3401418364365594E-2</v>
      </c>
      <c r="AE223" s="147">
        <f>'AEO Industrial growth rate'!AA$6</f>
        <v>-5.3201944274748454E-2</v>
      </c>
      <c r="AF223" s="147">
        <f>'AEO Industrial growth rate'!AB$6</f>
        <v>-4.159473027172049E-2</v>
      </c>
      <c r="AG223" s="147">
        <f>'AEO Industrial growth rate'!AC$6</f>
        <v>-3.2165528964912843E-2</v>
      </c>
      <c r="AH223" s="147">
        <f>'AEO Industrial growth rate'!AD$6</f>
        <v>-2.2205105049270986E-2</v>
      </c>
      <c r="AI223" s="147">
        <f>'AEO Industrial growth rate'!AE$6</f>
        <v>-1.1102552524635493E-2</v>
      </c>
      <c r="AJ223" s="147">
        <f>'AEO Industrial growth rate'!AF$6</f>
        <v>2.5498685224042833E-3</v>
      </c>
      <c r="AK223" s="147">
        <f>'AEO Industrial growth rate'!AG$6</f>
        <v>1.5910117134585126E-2</v>
      </c>
    </row>
    <row r="224" spans="1:37" x14ac:dyDescent="0.25">
      <c r="A224" s="1" t="s">
        <v>1527</v>
      </c>
      <c r="B224" s="1" t="s">
        <v>1458</v>
      </c>
      <c r="C224" s="46" t="s">
        <v>1168</v>
      </c>
      <c r="D224" s="258" t="s">
        <v>65</v>
      </c>
      <c r="E224" s="3">
        <v>0</v>
      </c>
      <c r="F224" s="320">
        <v>0</v>
      </c>
      <c r="G224" s="323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25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20">
        <v>0</v>
      </c>
      <c r="G225" s="323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25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20">
        <v>0</v>
      </c>
      <c r="G226" s="323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25">
      <c r="A227" s="1" t="s">
        <v>1527</v>
      </c>
      <c r="B227" s="1" t="s">
        <v>1458</v>
      </c>
      <c r="C227" s="46" t="s">
        <v>1168</v>
      </c>
      <c r="D227" s="258" t="s">
        <v>68</v>
      </c>
      <c r="E227" s="3">
        <v>0</v>
      </c>
      <c r="F227" s="320">
        <v>0</v>
      </c>
      <c r="G227" s="323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25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20">
        <v>0</v>
      </c>
      <c r="G228" s="323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25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20">
        <v>0</v>
      </c>
      <c r="G229" s="323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25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20">
        <v>0</v>
      </c>
      <c r="G230" s="323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25">
      <c r="A231" s="1" t="s">
        <v>1527</v>
      </c>
      <c r="B231" s="1" t="s">
        <v>1458</v>
      </c>
      <c r="C231" s="46" t="s">
        <v>1168</v>
      </c>
      <c r="D231" s="258" t="s">
        <v>72</v>
      </c>
      <c r="E231" s="3">
        <v>0</v>
      </c>
      <c r="F231" s="320">
        <v>0</v>
      </c>
      <c r="G231" s="323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25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20">
        <v>0</v>
      </c>
      <c r="G232" s="323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25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20">
        <v>0</v>
      </c>
      <c r="G233" s="323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25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20">
        <v>0</v>
      </c>
      <c r="G234" s="323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25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20">
        <v>0</v>
      </c>
      <c r="G235" s="323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>
    <tabColor rgb="FFC00000"/>
  </sheetPr>
  <dimension ref="A1:K247"/>
  <sheetViews>
    <sheetView tabSelected="1" workbookViewId="0">
      <selection activeCell="J19" sqref="J19"/>
    </sheetView>
  </sheetViews>
  <sheetFormatPr defaultColWidth="8" defaultRowHeight="14.25" x14ac:dyDescent="0.2"/>
  <cols>
    <col min="1" max="1" width="13.375" style="407" customWidth="1"/>
    <col min="2" max="2" width="7.625" style="407" customWidth="1"/>
    <col min="3" max="3" width="31.875" style="407" customWidth="1"/>
    <col min="4" max="8" width="14.125" style="407" customWidth="1"/>
    <col min="9" max="9" width="10" style="407" customWidth="1"/>
    <col min="10" max="10" width="7.5" style="407" bestFit="1" customWidth="1"/>
    <col min="11" max="11" width="15.875" style="407" bestFit="1" customWidth="1"/>
    <col min="12" max="16384" width="8" style="4"/>
  </cols>
  <sheetData>
    <row r="1" spans="1:11" x14ac:dyDescent="0.2">
      <c r="A1" s="402" t="s">
        <v>1592</v>
      </c>
      <c r="B1" s="4"/>
      <c r="C1" s="4"/>
      <c r="D1" s="403"/>
      <c r="E1" s="4"/>
      <c r="F1" s="4"/>
      <c r="G1" s="4"/>
      <c r="H1" s="4"/>
      <c r="I1" s="404" t="s">
        <v>163</v>
      </c>
      <c r="J1" s="405">
        <f>SUBTOTAL(9,J195:J202)</f>
        <v>66495116499136.055</v>
      </c>
      <c r="K1" s="405"/>
    </row>
    <row r="2" spans="1:11" ht="25.5" customHeight="1" x14ac:dyDescent="0.2">
      <c r="A2" s="284" t="s">
        <v>164</v>
      </c>
      <c r="B2" s="285" t="s">
        <v>165</v>
      </c>
      <c r="C2" s="286" t="s">
        <v>166</v>
      </c>
      <c r="D2" s="286" t="s">
        <v>167</v>
      </c>
      <c r="E2" s="286" t="s">
        <v>168</v>
      </c>
      <c r="F2" s="286" t="s">
        <v>169</v>
      </c>
      <c r="G2" s="286" t="s">
        <v>170</v>
      </c>
      <c r="H2" s="286" t="s">
        <v>171</v>
      </c>
      <c r="I2" s="287" t="s">
        <v>591</v>
      </c>
      <c r="J2" s="288">
        <v>2019</v>
      </c>
      <c r="K2" s="406" t="s">
        <v>592</v>
      </c>
    </row>
    <row r="3" spans="1:11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1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1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1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1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314205088000.00012</v>
      </c>
      <c r="K132" s="42" t="s">
        <v>384</v>
      </c>
    </row>
    <row r="133" spans="1:11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1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1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1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1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1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1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1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1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1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1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1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1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4853114683917.2988</v>
      </c>
      <c r="K145" s="38" t="s">
        <v>407</v>
      </c>
    </row>
    <row r="146" spans="1:11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1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1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1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1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1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1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1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1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1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1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1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1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1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1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</sheetData>
  <autoFilter ref="A2:K247" xr:uid="{9D905BED-114C-4347-9A7F-C8A5FDA4A969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workbookViewId="0"/>
  </sheetViews>
  <sheetFormatPr defaultRowHeight="14.25" x14ac:dyDescent="0.2"/>
  <cols>
    <col min="1" max="1" width="9" style="29"/>
    <col min="3" max="3" width="19.875" customWidth="1"/>
    <col min="4" max="4" width="10.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22" t="s">
        <v>1453</v>
      </c>
      <c r="B1" s="223"/>
      <c r="C1" s="223"/>
      <c r="D1" s="223"/>
      <c r="E1" s="223"/>
      <c r="F1" s="223"/>
      <c r="G1" s="223"/>
      <c r="H1" s="223"/>
      <c r="I1" s="223"/>
      <c r="J1" s="223"/>
    </row>
    <row r="2" spans="1:26" s="29" customFormat="1" ht="42.75" customHeight="1" x14ac:dyDescent="0.2">
      <c r="A2" s="470" t="s">
        <v>1583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26" s="29" customFormat="1" ht="15" x14ac:dyDescent="0.25">
      <c r="A3" s="222"/>
      <c r="B3" s="223"/>
      <c r="C3" s="223"/>
      <c r="D3" s="223"/>
      <c r="E3" s="223"/>
      <c r="F3" s="223"/>
      <c r="G3" s="223"/>
      <c r="H3" s="223"/>
      <c r="I3" s="223"/>
      <c r="J3" s="223"/>
    </row>
    <row r="4" spans="1:26" s="29" customFormat="1" ht="15" x14ac:dyDescent="0.25">
      <c r="A4" s="222"/>
      <c r="B4" s="223"/>
      <c r="C4" s="223"/>
      <c r="D4" s="223"/>
      <c r="E4" s="223"/>
      <c r="F4" s="223"/>
      <c r="G4" s="223"/>
      <c r="H4" s="223"/>
      <c r="I4" s="223"/>
      <c r="J4" s="223"/>
    </row>
    <row r="5" spans="1:26" s="29" customFormat="1" x14ac:dyDescent="0.2"/>
    <row r="6" spans="1:26" ht="15" x14ac:dyDescent="0.25">
      <c r="B6" s="225" t="s">
        <v>1451</v>
      </c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183"/>
      <c r="Q6" s="214" t="s">
        <v>1450</v>
      </c>
      <c r="R6" s="215"/>
      <c r="S6" s="215"/>
      <c r="T6" s="215"/>
      <c r="U6" s="215"/>
      <c r="V6" s="215"/>
      <c r="W6" s="215"/>
      <c r="X6" s="215"/>
      <c r="Y6" s="183"/>
      <c r="Z6" s="183"/>
    </row>
    <row r="7" spans="1:26" ht="60" x14ac:dyDescent="0.25">
      <c r="B7" s="224"/>
      <c r="C7" s="284" t="s">
        <v>164</v>
      </c>
      <c r="D7" s="285" t="s">
        <v>165</v>
      </c>
      <c r="E7" s="286" t="s">
        <v>166</v>
      </c>
      <c r="F7" s="286" t="s">
        <v>167</v>
      </c>
      <c r="G7" s="286" t="s">
        <v>168</v>
      </c>
      <c r="H7" s="286" t="s">
        <v>169</v>
      </c>
      <c r="I7" s="286" t="s">
        <v>170</v>
      </c>
      <c r="J7" s="286" t="s">
        <v>171</v>
      </c>
      <c r="K7" s="287" t="s">
        <v>591</v>
      </c>
      <c r="L7" s="288">
        <v>2019</v>
      </c>
      <c r="M7" s="183"/>
      <c r="N7" s="216" t="s">
        <v>60</v>
      </c>
      <c r="O7" s="216" t="s">
        <v>56</v>
      </c>
      <c r="P7" s="216" t="s">
        <v>73</v>
      </c>
      <c r="Q7" s="216" t="s">
        <v>69</v>
      </c>
      <c r="R7" s="216" t="s">
        <v>75</v>
      </c>
      <c r="S7" s="216" t="s">
        <v>61</v>
      </c>
      <c r="T7" s="216" t="s">
        <v>52</v>
      </c>
      <c r="U7" s="216" t="s">
        <v>55</v>
      </c>
      <c r="V7" s="216" t="s">
        <v>59</v>
      </c>
      <c r="W7" s="216" t="s">
        <v>66</v>
      </c>
      <c r="Y7" s="183"/>
      <c r="Z7" s="183"/>
    </row>
    <row r="8" spans="1:26" ht="15" x14ac:dyDescent="0.25">
      <c r="B8" s="224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36" t="s">
        <v>282</v>
      </c>
      <c r="K8" s="37" t="s">
        <v>593</v>
      </c>
      <c r="L8" s="38">
        <v>22047661796808.285</v>
      </c>
      <c r="M8" s="238" t="s">
        <v>1455</v>
      </c>
      <c r="N8" s="217">
        <f>IFERROR(INDEX('CHP Estimated Industry Breakdow'!$B$29:$K$38,MATCH(N$7,'CHP Estimated Industry Breakdow'!$A$29:$A$38,0),MATCH($J8,'CHP Estimated Industry Breakdow'!$B$28:$K$28,0)),"")</f>
        <v>0</v>
      </c>
      <c r="O8" s="217">
        <f>IFERROR(INDEX('CHP Estimated Industry Breakdow'!$B$29:$K$38,MATCH(O$7,'CHP Estimated Industry Breakdow'!$A$29:$A$38,0),MATCH($J8,'CHP Estimated Industry Breakdow'!$B$28:$K$28,0)),"")</f>
        <v>0</v>
      </c>
      <c r="P8" s="217">
        <f>IFERROR(INDEX('CHP Estimated Industry Breakdow'!$B$29:$K$38,MATCH(P$7,'CHP Estimated Industry Breakdow'!$A$29:$A$38,0),MATCH($J8,'CHP Estimated Industry Breakdow'!$B$28:$K$28,0)),"")</f>
        <v>0</v>
      </c>
      <c r="Q8" s="217">
        <f>IFERROR(INDEX('CHP Estimated Industry Breakdow'!$B$29:$K$38,MATCH(Q$7,'CHP Estimated Industry Breakdow'!$A$29:$A$38,0),MATCH($J8,'CHP Estimated Industry Breakdow'!$B$28:$K$28,0)),"")</f>
        <v>0</v>
      </c>
      <c r="R8" s="217">
        <f>IFERROR(INDEX('CHP Estimated Industry Breakdow'!$B$29:$K$38,MATCH(R$7,'CHP Estimated Industry Breakdow'!$A$29:$A$38,0),MATCH($J8,'CHP Estimated Industry Breakdow'!$B$28:$K$28,0)),"")</f>
        <v>0</v>
      </c>
      <c r="S8" s="217">
        <f>IFERROR(INDEX('CHP Estimated Industry Breakdow'!$B$29:$K$38,MATCH(S$7,'CHP Estimated Industry Breakdow'!$A$29:$A$38,0),MATCH($J8,'CHP Estimated Industry Breakdow'!$B$28:$K$28,0)),"")</f>
        <v>0</v>
      </c>
      <c r="T8" s="217">
        <f>IFERROR(INDEX('CHP Estimated Industry Breakdow'!$B$29:$K$38,MATCH(T$7,'CHP Estimated Industry Breakdow'!$A$29:$A$38,0),MATCH($J8,'CHP Estimated Industry Breakdow'!$B$28:$K$28,0)),"")</f>
        <v>1</v>
      </c>
      <c r="U8" s="217">
        <f>IFERROR(INDEX('CHP Estimated Industry Breakdow'!$B$29:$K$38,MATCH(U$7,'CHP Estimated Industry Breakdow'!$A$29:$A$38,0),MATCH($J8,'CHP Estimated Industry Breakdow'!$B$28:$K$28,0)),"")</f>
        <v>0</v>
      </c>
      <c r="V8" s="217">
        <f>IFERROR(INDEX('CHP Estimated Industry Breakdow'!$B$29:$K$38,MATCH(V$7,'CHP Estimated Industry Breakdow'!$A$29:$A$38,0),MATCH($J8,'CHP Estimated Industry Breakdow'!$B$28:$K$28,0)),"")</f>
        <v>0</v>
      </c>
      <c r="W8" s="217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5" x14ac:dyDescent="0.25">
      <c r="B9" s="224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8" t="s">
        <v>1455</v>
      </c>
      <c r="N9" s="217">
        <f>IFERROR(INDEX('CHP Estimated Industry Breakdow'!$B$29:$K$38,MATCH(N$7,'CHP Estimated Industry Breakdow'!$A$29:$A$38,0),MATCH($J9,'CHP Estimated Industry Breakdow'!$B$28:$K$28,0)),"")</f>
        <v>0.95351909621579078</v>
      </c>
      <c r="O9" s="217">
        <f>IFERROR(INDEX('CHP Estimated Industry Breakdow'!$B$29:$K$38,MATCH(O$7,'CHP Estimated Industry Breakdow'!$A$29:$A$38,0),MATCH($J9,'CHP Estimated Industry Breakdow'!$B$28:$K$28,0)),"")</f>
        <v>0</v>
      </c>
      <c r="P9" s="217">
        <f>IFERROR(INDEX('CHP Estimated Industry Breakdow'!$B$29:$K$38,MATCH(P$7,'CHP Estimated Industry Breakdow'!$A$29:$A$38,0),MATCH($J9,'CHP Estimated Industry Breakdow'!$B$28:$K$28,0)),"")</f>
        <v>0</v>
      </c>
      <c r="Q9" s="217">
        <f>IFERROR(INDEX('CHP Estimated Industry Breakdow'!$B$29:$K$38,MATCH(Q$7,'CHP Estimated Industry Breakdow'!$A$29:$A$38,0),MATCH($J9,'CHP Estimated Industry Breakdow'!$B$28:$K$28,0)),"")</f>
        <v>0</v>
      </c>
      <c r="R9" s="217">
        <f>IFERROR(INDEX('CHP Estimated Industry Breakdow'!$B$29:$K$38,MATCH(R$7,'CHP Estimated Industry Breakdow'!$A$29:$A$38,0),MATCH($J9,'CHP Estimated Industry Breakdow'!$B$28:$K$28,0)),"")</f>
        <v>0</v>
      </c>
      <c r="S9" s="217">
        <f>IFERROR(INDEX('CHP Estimated Industry Breakdow'!$B$29:$K$38,MATCH(S$7,'CHP Estimated Industry Breakdow'!$A$29:$A$38,0),MATCH($J9,'CHP Estimated Industry Breakdow'!$B$28:$K$28,0)),"")</f>
        <v>0</v>
      </c>
      <c r="T9" s="217">
        <f>IFERROR(INDEX('CHP Estimated Industry Breakdow'!$B$29:$K$38,MATCH(T$7,'CHP Estimated Industry Breakdow'!$A$29:$A$38,0),MATCH($J9,'CHP Estimated Industry Breakdow'!$B$28:$K$28,0)),"")</f>
        <v>4.6480903784209118E-2</v>
      </c>
      <c r="U9" s="217">
        <f>IFERROR(INDEX('CHP Estimated Industry Breakdow'!$B$29:$K$38,MATCH(U$7,'CHP Estimated Industry Breakdow'!$A$29:$A$38,0),MATCH($J9,'CHP Estimated Industry Breakdow'!$B$28:$K$28,0)),"")</f>
        <v>0</v>
      </c>
      <c r="V9" s="217">
        <f>IFERROR(INDEX('CHP Estimated Industry Breakdow'!$B$29:$K$38,MATCH(V$7,'CHP Estimated Industry Breakdow'!$A$29:$A$38,0),MATCH($J9,'CHP Estimated Industry Breakdow'!$B$28:$K$28,0)),"")</f>
        <v>0</v>
      </c>
      <c r="W9" s="217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5" x14ac:dyDescent="0.25">
      <c r="B10" s="224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8" t="s">
        <v>1455</v>
      </c>
      <c r="N10" s="217" t="str">
        <f>IFERROR(INDEX('CHP Estimated Industry Breakdow'!$B$29:$K$38,MATCH(N$7,'CHP Estimated Industry Breakdow'!$A$29:$A$38,0),MATCH($J10,'CHP Estimated Industry Breakdow'!$B$28:$K$28,0)),"")</f>
        <v/>
      </c>
      <c r="O10" s="217" t="str">
        <f>IFERROR(INDEX('CHP Estimated Industry Breakdow'!$B$29:$K$38,MATCH(O$7,'CHP Estimated Industry Breakdow'!$A$29:$A$38,0),MATCH($J10,'CHP Estimated Industry Breakdow'!$B$28:$K$28,0)),"")</f>
        <v/>
      </c>
      <c r="P10" s="217" t="str">
        <f>IFERROR(INDEX('CHP Estimated Industry Breakdow'!$B$29:$K$38,MATCH(P$7,'CHP Estimated Industry Breakdow'!$A$29:$A$38,0),MATCH($J10,'CHP Estimated Industry Breakdow'!$B$28:$K$28,0)),"")</f>
        <v/>
      </c>
      <c r="Q10" s="217" t="str">
        <f>IFERROR(INDEX('CHP Estimated Industry Breakdow'!$B$29:$K$38,MATCH(Q$7,'CHP Estimated Industry Breakdow'!$A$29:$A$38,0),MATCH($J10,'CHP Estimated Industry Breakdow'!$B$28:$K$28,0)),"")</f>
        <v/>
      </c>
      <c r="R10" s="217" t="str">
        <f>IFERROR(INDEX('CHP Estimated Industry Breakdow'!$B$29:$K$38,MATCH(R$7,'CHP Estimated Industry Breakdow'!$A$29:$A$38,0),MATCH($J10,'CHP Estimated Industry Breakdow'!$B$28:$K$28,0)),"")</f>
        <v/>
      </c>
      <c r="S10" s="217" t="str">
        <f>IFERROR(INDEX('CHP Estimated Industry Breakdow'!$B$29:$K$38,MATCH(S$7,'CHP Estimated Industry Breakdow'!$A$29:$A$38,0),MATCH($J10,'CHP Estimated Industry Breakdow'!$B$28:$K$28,0)),"")</f>
        <v/>
      </c>
      <c r="T10" s="217" t="str">
        <f>IFERROR(INDEX('CHP Estimated Industry Breakdow'!$B$29:$K$38,MATCH(T$7,'CHP Estimated Industry Breakdow'!$A$29:$A$38,0),MATCH($J10,'CHP Estimated Industry Breakdow'!$B$28:$K$28,0)),"")</f>
        <v/>
      </c>
      <c r="U10" s="217" t="str">
        <f>IFERROR(INDEX('CHP Estimated Industry Breakdow'!$B$29:$K$38,MATCH(U$7,'CHP Estimated Industry Breakdow'!$A$29:$A$38,0),MATCH($J10,'CHP Estimated Industry Breakdow'!$B$28:$K$28,0)),"")</f>
        <v/>
      </c>
      <c r="V10" s="217" t="str">
        <f>IFERROR(INDEX('CHP Estimated Industry Breakdow'!$B$29:$K$38,MATCH(V$7,'CHP Estimated Industry Breakdow'!$A$29:$A$38,0),MATCH($J10,'CHP Estimated Industry Breakdow'!$B$28:$K$28,0)),"")</f>
        <v/>
      </c>
      <c r="W10" s="217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5" x14ac:dyDescent="0.25">
      <c r="B11" s="224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7">
        <f>IFERROR(INDEX('CHP Estimated Industry Breakdow'!$B$29:$K$38,MATCH(N$7,'CHP Estimated Industry Breakdow'!$A$29:$A$38,0),MATCH($J11,'CHP Estimated Industry Breakdow'!$B$28:$K$28,0)),"")</f>
        <v>0.95351909621579078</v>
      </c>
      <c r="O11" s="217">
        <f>IFERROR(INDEX('CHP Estimated Industry Breakdow'!$B$29:$K$38,MATCH(O$7,'CHP Estimated Industry Breakdow'!$A$29:$A$38,0),MATCH($J11,'CHP Estimated Industry Breakdow'!$B$28:$K$28,0)),"")</f>
        <v>0</v>
      </c>
      <c r="P11" s="217">
        <f>IFERROR(INDEX('CHP Estimated Industry Breakdow'!$B$29:$K$38,MATCH(P$7,'CHP Estimated Industry Breakdow'!$A$29:$A$38,0),MATCH($J11,'CHP Estimated Industry Breakdow'!$B$28:$K$28,0)),"")</f>
        <v>0</v>
      </c>
      <c r="Q11" s="217">
        <f>IFERROR(INDEX('CHP Estimated Industry Breakdow'!$B$29:$K$38,MATCH(Q$7,'CHP Estimated Industry Breakdow'!$A$29:$A$38,0),MATCH($J11,'CHP Estimated Industry Breakdow'!$B$28:$K$28,0)),"")</f>
        <v>0</v>
      </c>
      <c r="R11" s="217">
        <f>IFERROR(INDEX('CHP Estimated Industry Breakdow'!$B$29:$K$38,MATCH(R$7,'CHP Estimated Industry Breakdow'!$A$29:$A$38,0),MATCH($J11,'CHP Estimated Industry Breakdow'!$B$28:$K$28,0)),"")</f>
        <v>0</v>
      </c>
      <c r="S11" s="217">
        <f>IFERROR(INDEX('CHP Estimated Industry Breakdow'!$B$29:$K$38,MATCH(S$7,'CHP Estimated Industry Breakdow'!$A$29:$A$38,0),MATCH($J11,'CHP Estimated Industry Breakdow'!$B$28:$K$28,0)),"")</f>
        <v>0</v>
      </c>
      <c r="T11" s="217">
        <f>IFERROR(INDEX('CHP Estimated Industry Breakdow'!$B$29:$K$38,MATCH(T$7,'CHP Estimated Industry Breakdow'!$A$29:$A$38,0),MATCH($J11,'CHP Estimated Industry Breakdow'!$B$28:$K$28,0)),"")</f>
        <v>4.6480903784209118E-2</v>
      </c>
      <c r="U11" s="217">
        <f>IFERROR(INDEX('CHP Estimated Industry Breakdow'!$B$29:$K$38,MATCH(U$7,'CHP Estimated Industry Breakdow'!$A$29:$A$38,0),MATCH($J11,'CHP Estimated Industry Breakdow'!$B$28:$K$28,0)),"")</f>
        <v>0</v>
      </c>
      <c r="V11" s="217">
        <f>IFERROR(INDEX('CHP Estimated Industry Breakdow'!$B$29:$K$38,MATCH(V$7,'CHP Estimated Industry Breakdow'!$A$29:$A$38,0),MATCH($J11,'CHP Estimated Industry Breakdow'!$B$28:$K$28,0)),"")</f>
        <v>0</v>
      </c>
      <c r="W11" s="217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5" x14ac:dyDescent="0.25">
      <c r="B12" s="224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36" t="s">
        <v>197</v>
      </c>
      <c r="K12" s="37" t="s">
        <v>593</v>
      </c>
      <c r="L12" s="38"/>
      <c r="M12" s="238" t="s">
        <v>1455</v>
      </c>
      <c r="N12" s="217" t="str">
        <f>IFERROR(INDEX('CHP Estimated Industry Breakdow'!$B$29:$K$38,MATCH(N$7,'CHP Estimated Industry Breakdow'!$A$29:$A$38,0),MATCH($J12,'CHP Estimated Industry Breakdow'!$B$28:$K$28,0)),"")</f>
        <v/>
      </c>
      <c r="O12" s="217" t="str">
        <f>IFERROR(INDEX('CHP Estimated Industry Breakdow'!$B$29:$K$38,MATCH(O$7,'CHP Estimated Industry Breakdow'!$A$29:$A$38,0),MATCH($J12,'CHP Estimated Industry Breakdow'!$B$28:$K$28,0)),"")</f>
        <v/>
      </c>
      <c r="P12" s="217" t="str">
        <f>IFERROR(INDEX('CHP Estimated Industry Breakdow'!$B$29:$K$38,MATCH(P$7,'CHP Estimated Industry Breakdow'!$A$29:$A$38,0),MATCH($J12,'CHP Estimated Industry Breakdow'!$B$28:$K$28,0)),"")</f>
        <v/>
      </c>
      <c r="Q12" s="217" t="str">
        <f>IFERROR(INDEX('CHP Estimated Industry Breakdow'!$B$29:$K$38,MATCH(Q$7,'CHP Estimated Industry Breakdow'!$A$29:$A$38,0),MATCH($J12,'CHP Estimated Industry Breakdow'!$B$28:$K$28,0)),"")</f>
        <v/>
      </c>
      <c r="R12" s="217" t="str">
        <f>IFERROR(INDEX('CHP Estimated Industry Breakdow'!$B$29:$K$38,MATCH(R$7,'CHP Estimated Industry Breakdow'!$A$29:$A$38,0),MATCH($J12,'CHP Estimated Industry Breakdow'!$B$28:$K$28,0)),"")</f>
        <v/>
      </c>
      <c r="S12" s="217" t="str">
        <f>IFERROR(INDEX('CHP Estimated Industry Breakdow'!$B$29:$K$38,MATCH(S$7,'CHP Estimated Industry Breakdow'!$A$29:$A$38,0),MATCH($J12,'CHP Estimated Industry Breakdow'!$B$28:$K$28,0)),"")</f>
        <v/>
      </c>
      <c r="T12" s="217" t="str">
        <f>IFERROR(INDEX('CHP Estimated Industry Breakdow'!$B$29:$K$38,MATCH(T$7,'CHP Estimated Industry Breakdow'!$A$29:$A$38,0),MATCH($J12,'CHP Estimated Industry Breakdow'!$B$28:$K$28,0)),"")</f>
        <v/>
      </c>
      <c r="U12" s="217" t="str">
        <f>IFERROR(INDEX('CHP Estimated Industry Breakdow'!$B$29:$K$38,MATCH(U$7,'CHP Estimated Industry Breakdow'!$A$29:$A$38,0),MATCH($J12,'CHP Estimated Industry Breakdow'!$B$28:$K$28,0)),"")</f>
        <v/>
      </c>
      <c r="V12" s="217" t="str">
        <f>IFERROR(INDEX('CHP Estimated Industry Breakdow'!$B$29:$K$38,MATCH(V$7,'CHP Estimated Industry Breakdow'!$A$29:$A$38,0),MATCH($J12,'CHP Estimated Industry Breakdow'!$B$28:$K$28,0)),"")</f>
        <v/>
      </c>
      <c r="W12" s="217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5" x14ac:dyDescent="0.25">
      <c r="B13" s="224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8" t="s">
        <v>1455</v>
      </c>
      <c r="N13" s="217">
        <f>IFERROR(INDEX('CHP Estimated Industry Breakdow'!$B$29:$K$38,MATCH(N$7,'CHP Estimated Industry Breakdow'!$A$29:$A$38,0),MATCH($J13,'CHP Estimated Industry Breakdow'!$B$28:$K$28,0)),"")</f>
        <v>0</v>
      </c>
      <c r="O13" s="217">
        <f>IFERROR(INDEX('CHP Estimated Industry Breakdow'!$B$29:$K$38,MATCH(O$7,'CHP Estimated Industry Breakdow'!$A$29:$A$38,0),MATCH($J13,'CHP Estimated Industry Breakdow'!$B$28:$K$28,0)),"")</f>
        <v>0</v>
      </c>
      <c r="P13" s="217">
        <f>IFERROR(INDEX('CHP Estimated Industry Breakdow'!$B$29:$K$38,MATCH(P$7,'CHP Estimated Industry Breakdow'!$A$29:$A$38,0),MATCH($J13,'CHP Estimated Industry Breakdow'!$B$28:$K$28,0)),"")</f>
        <v>0</v>
      </c>
      <c r="Q13" s="217">
        <f>IFERROR(INDEX('CHP Estimated Industry Breakdow'!$B$29:$K$38,MATCH(Q$7,'CHP Estimated Industry Breakdow'!$A$29:$A$38,0),MATCH($J13,'CHP Estimated Industry Breakdow'!$B$28:$K$28,0)),"")</f>
        <v>0</v>
      </c>
      <c r="R13" s="217">
        <f>IFERROR(INDEX('CHP Estimated Industry Breakdow'!$B$29:$K$38,MATCH(R$7,'CHP Estimated Industry Breakdow'!$A$29:$A$38,0),MATCH($J13,'CHP Estimated Industry Breakdow'!$B$28:$K$28,0)),"")</f>
        <v>1</v>
      </c>
      <c r="S13" s="217">
        <f>IFERROR(INDEX('CHP Estimated Industry Breakdow'!$B$29:$K$38,MATCH(S$7,'CHP Estimated Industry Breakdow'!$A$29:$A$38,0),MATCH($J13,'CHP Estimated Industry Breakdow'!$B$28:$K$28,0)),"")</f>
        <v>0</v>
      </c>
      <c r="T13" s="217">
        <f>IFERROR(INDEX('CHP Estimated Industry Breakdow'!$B$29:$K$38,MATCH(T$7,'CHP Estimated Industry Breakdow'!$A$29:$A$38,0),MATCH($J13,'CHP Estimated Industry Breakdow'!$B$28:$K$28,0)),"")</f>
        <v>0</v>
      </c>
      <c r="U13" s="217">
        <f>IFERROR(INDEX('CHP Estimated Industry Breakdow'!$B$29:$K$38,MATCH(U$7,'CHP Estimated Industry Breakdow'!$A$29:$A$38,0),MATCH($J13,'CHP Estimated Industry Breakdow'!$B$28:$K$28,0)),"")</f>
        <v>0</v>
      </c>
      <c r="V13" s="217">
        <f>IFERROR(INDEX('CHP Estimated Industry Breakdow'!$B$29:$K$38,MATCH(V$7,'CHP Estimated Industry Breakdow'!$A$29:$A$38,0),MATCH($J13,'CHP Estimated Industry Breakdow'!$B$28:$K$28,0)),"")</f>
        <v>0</v>
      </c>
      <c r="W13" s="217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5" x14ac:dyDescent="0.25">
      <c r="B14" s="224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7">
        <f>IFERROR(INDEX('CHP Estimated Industry Breakdow'!$B$29:$K$38,MATCH(N$7,'CHP Estimated Industry Breakdow'!$A$29:$A$38,0),MATCH($J14,'CHP Estimated Industry Breakdow'!$B$28:$K$28,0)),"")</f>
        <v>0.95351909621579078</v>
      </c>
      <c r="O14" s="217">
        <f>IFERROR(INDEX('CHP Estimated Industry Breakdow'!$B$29:$K$38,MATCH(O$7,'CHP Estimated Industry Breakdow'!$A$29:$A$38,0),MATCH($J14,'CHP Estimated Industry Breakdow'!$B$28:$K$28,0)),"")</f>
        <v>0</v>
      </c>
      <c r="P14" s="217">
        <f>IFERROR(INDEX('CHP Estimated Industry Breakdow'!$B$29:$K$38,MATCH(P$7,'CHP Estimated Industry Breakdow'!$A$29:$A$38,0),MATCH($J14,'CHP Estimated Industry Breakdow'!$B$28:$K$28,0)),"")</f>
        <v>0</v>
      </c>
      <c r="Q14" s="217">
        <f>IFERROR(INDEX('CHP Estimated Industry Breakdow'!$B$29:$K$38,MATCH(Q$7,'CHP Estimated Industry Breakdow'!$A$29:$A$38,0),MATCH($J14,'CHP Estimated Industry Breakdow'!$B$28:$K$28,0)),"")</f>
        <v>0</v>
      </c>
      <c r="R14" s="217">
        <f>IFERROR(INDEX('CHP Estimated Industry Breakdow'!$B$29:$K$38,MATCH(R$7,'CHP Estimated Industry Breakdow'!$A$29:$A$38,0),MATCH($J14,'CHP Estimated Industry Breakdow'!$B$28:$K$28,0)),"")</f>
        <v>0</v>
      </c>
      <c r="S14" s="217">
        <f>IFERROR(INDEX('CHP Estimated Industry Breakdow'!$B$29:$K$38,MATCH(S$7,'CHP Estimated Industry Breakdow'!$A$29:$A$38,0),MATCH($J14,'CHP Estimated Industry Breakdow'!$B$28:$K$28,0)),"")</f>
        <v>0</v>
      </c>
      <c r="T14" s="217">
        <f>IFERROR(INDEX('CHP Estimated Industry Breakdow'!$B$29:$K$38,MATCH(T$7,'CHP Estimated Industry Breakdow'!$A$29:$A$38,0),MATCH($J14,'CHP Estimated Industry Breakdow'!$B$28:$K$28,0)),"")</f>
        <v>4.6480903784209118E-2</v>
      </c>
      <c r="U14" s="217">
        <f>IFERROR(INDEX('CHP Estimated Industry Breakdow'!$B$29:$K$38,MATCH(U$7,'CHP Estimated Industry Breakdow'!$A$29:$A$38,0),MATCH($J14,'CHP Estimated Industry Breakdow'!$B$28:$K$28,0)),"")</f>
        <v>0</v>
      </c>
      <c r="V14" s="217">
        <f>IFERROR(INDEX('CHP Estimated Industry Breakdow'!$B$29:$K$38,MATCH(V$7,'CHP Estimated Industry Breakdow'!$A$29:$A$38,0),MATCH($J14,'CHP Estimated Industry Breakdow'!$B$28:$K$28,0)),"")</f>
        <v>0</v>
      </c>
      <c r="W14" s="217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5" x14ac:dyDescent="0.25">
      <c r="B15" s="224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8" t="s">
        <v>1455</v>
      </c>
      <c r="N15" s="217" t="str">
        <f>IFERROR(INDEX('CHP Estimated Industry Breakdow'!$B$29:$K$38,MATCH(N$7,'CHP Estimated Industry Breakdow'!$A$29:$A$38,0),MATCH($J15,'CHP Estimated Industry Breakdow'!$B$28:$K$28,0)),"")</f>
        <v/>
      </c>
      <c r="O15" s="217" t="str">
        <f>IFERROR(INDEX('CHP Estimated Industry Breakdow'!$B$29:$K$38,MATCH(O$7,'CHP Estimated Industry Breakdow'!$A$29:$A$38,0),MATCH($J15,'CHP Estimated Industry Breakdow'!$B$28:$K$28,0)),"")</f>
        <v/>
      </c>
      <c r="P15" s="217" t="str">
        <f>IFERROR(INDEX('CHP Estimated Industry Breakdow'!$B$29:$K$38,MATCH(P$7,'CHP Estimated Industry Breakdow'!$A$29:$A$38,0),MATCH($J15,'CHP Estimated Industry Breakdow'!$B$28:$K$28,0)),"")</f>
        <v/>
      </c>
      <c r="Q15" s="217" t="str">
        <f>IFERROR(INDEX('CHP Estimated Industry Breakdow'!$B$29:$K$38,MATCH(Q$7,'CHP Estimated Industry Breakdow'!$A$29:$A$38,0),MATCH($J15,'CHP Estimated Industry Breakdow'!$B$28:$K$28,0)),"")</f>
        <v/>
      </c>
      <c r="R15" s="217" t="str">
        <f>IFERROR(INDEX('CHP Estimated Industry Breakdow'!$B$29:$K$38,MATCH(R$7,'CHP Estimated Industry Breakdow'!$A$29:$A$38,0),MATCH($J15,'CHP Estimated Industry Breakdow'!$B$28:$K$28,0)),"")</f>
        <v/>
      </c>
      <c r="S15" s="217" t="str">
        <f>IFERROR(INDEX('CHP Estimated Industry Breakdow'!$B$29:$K$38,MATCH(S$7,'CHP Estimated Industry Breakdow'!$A$29:$A$38,0),MATCH($J15,'CHP Estimated Industry Breakdow'!$B$28:$K$28,0)),"")</f>
        <v/>
      </c>
      <c r="T15" s="217" t="str">
        <f>IFERROR(INDEX('CHP Estimated Industry Breakdow'!$B$29:$K$38,MATCH(T$7,'CHP Estimated Industry Breakdow'!$A$29:$A$38,0),MATCH($J15,'CHP Estimated Industry Breakdow'!$B$28:$K$28,0)),"")</f>
        <v/>
      </c>
      <c r="U15" s="217" t="str">
        <f>IFERROR(INDEX('CHP Estimated Industry Breakdow'!$B$29:$K$38,MATCH(U$7,'CHP Estimated Industry Breakdow'!$A$29:$A$38,0),MATCH($J15,'CHP Estimated Industry Breakdow'!$B$28:$K$28,0)),"")</f>
        <v/>
      </c>
      <c r="V15" s="217" t="str">
        <f>IFERROR(INDEX('CHP Estimated Industry Breakdow'!$B$29:$K$38,MATCH(V$7,'CHP Estimated Industry Breakdow'!$A$29:$A$38,0),MATCH($J15,'CHP Estimated Industry Breakdow'!$B$28:$K$28,0)),"")</f>
        <v/>
      </c>
      <c r="W15" s="217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5" x14ac:dyDescent="0.25">
      <c r="B16" s="224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7">
        <f>IFERROR(INDEX('CHP Estimated Industry Breakdow'!$B$29:$K$38,MATCH(N$7,'CHP Estimated Industry Breakdow'!$A$29:$A$38,0),MATCH($J16,'CHP Estimated Industry Breakdow'!$B$28:$K$28,0)),"")</f>
        <v>0.99812347415019753</v>
      </c>
      <c r="O16" s="217">
        <f>IFERROR(INDEX('CHP Estimated Industry Breakdow'!$B$29:$K$38,MATCH(O$7,'CHP Estimated Industry Breakdow'!$A$29:$A$38,0),MATCH($J16,'CHP Estimated Industry Breakdow'!$B$28:$K$28,0)),"")</f>
        <v>0</v>
      </c>
      <c r="P16" s="217">
        <f>IFERROR(INDEX('CHP Estimated Industry Breakdow'!$B$29:$K$38,MATCH(P$7,'CHP Estimated Industry Breakdow'!$A$29:$A$38,0),MATCH($J16,'CHP Estimated Industry Breakdow'!$B$28:$K$28,0)),"")</f>
        <v>0</v>
      </c>
      <c r="Q16" s="217">
        <f>IFERROR(INDEX('CHP Estimated Industry Breakdow'!$B$29:$K$38,MATCH(Q$7,'CHP Estimated Industry Breakdow'!$A$29:$A$38,0),MATCH($J16,'CHP Estimated Industry Breakdow'!$B$28:$K$28,0)),"")</f>
        <v>0</v>
      </c>
      <c r="R16" s="217">
        <f>IFERROR(INDEX('CHP Estimated Industry Breakdow'!$B$29:$K$38,MATCH(R$7,'CHP Estimated Industry Breakdow'!$A$29:$A$38,0),MATCH($J16,'CHP Estimated Industry Breakdow'!$B$28:$K$28,0)),"")</f>
        <v>1.8765258498024422E-3</v>
      </c>
      <c r="S16" s="217">
        <f>IFERROR(INDEX('CHP Estimated Industry Breakdow'!$B$29:$K$38,MATCH(S$7,'CHP Estimated Industry Breakdow'!$A$29:$A$38,0),MATCH($J16,'CHP Estimated Industry Breakdow'!$B$28:$K$28,0)),"")</f>
        <v>0</v>
      </c>
      <c r="T16" s="217">
        <f>IFERROR(INDEX('CHP Estimated Industry Breakdow'!$B$29:$K$38,MATCH(T$7,'CHP Estimated Industry Breakdow'!$A$29:$A$38,0),MATCH($J16,'CHP Estimated Industry Breakdow'!$B$28:$K$28,0)),"")</f>
        <v>0</v>
      </c>
      <c r="U16" s="217">
        <f>IFERROR(INDEX('CHP Estimated Industry Breakdow'!$B$29:$K$38,MATCH(U$7,'CHP Estimated Industry Breakdow'!$A$29:$A$38,0),MATCH($J16,'CHP Estimated Industry Breakdow'!$B$28:$K$28,0)),"")</f>
        <v>0</v>
      </c>
      <c r="V16" s="217">
        <f>IFERROR(INDEX('CHP Estimated Industry Breakdow'!$B$29:$K$38,MATCH(V$7,'CHP Estimated Industry Breakdow'!$A$29:$A$38,0),MATCH($J16,'CHP Estimated Industry Breakdow'!$B$28:$K$28,0)),"")</f>
        <v>0</v>
      </c>
      <c r="W16" s="217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5" x14ac:dyDescent="0.25">
      <c r="B17" s="224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8" t="s">
        <v>1455</v>
      </c>
      <c r="N17" s="217" t="str">
        <f>IFERROR(INDEX('CHP Estimated Industry Breakdow'!$B$29:$K$38,MATCH(N$7,'CHP Estimated Industry Breakdow'!$A$29:$A$38,0),MATCH($J17,'CHP Estimated Industry Breakdow'!$B$28:$K$28,0)),"")</f>
        <v/>
      </c>
      <c r="O17" s="217" t="str">
        <f>IFERROR(INDEX('CHP Estimated Industry Breakdow'!$B$29:$K$38,MATCH(O$7,'CHP Estimated Industry Breakdow'!$A$29:$A$38,0),MATCH($J17,'CHP Estimated Industry Breakdow'!$B$28:$K$28,0)),"")</f>
        <v/>
      </c>
      <c r="P17" s="217" t="str">
        <f>IFERROR(INDEX('CHP Estimated Industry Breakdow'!$B$29:$K$38,MATCH(P$7,'CHP Estimated Industry Breakdow'!$A$29:$A$38,0),MATCH($J17,'CHP Estimated Industry Breakdow'!$B$28:$K$28,0)),"")</f>
        <v/>
      </c>
      <c r="Q17" s="217" t="str">
        <f>IFERROR(INDEX('CHP Estimated Industry Breakdow'!$B$29:$K$38,MATCH(Q$7,'CHP Estimated Industry Breakdow'!$A$29:$A$38,0),MATCH($J17,'CHP Estimated Industry Breakdow'!$B$28:$K$28,0)),"")</f>
        <v/>
      </c>
      <c r="R17" s="217" t="str">
        <f>IFERROR(INDEX('CHP Estimated Industry Breakdow'!$B$29:$K$38,MATCH(R$7,'CHP Estimated Industry Breakdow'!$A$29:$A$38,0),MATCH($J17,'CHP Estimated Industry Breakdow'!$B$28:$K$28,0)),"")</f>
        <v/>
      </c>
      <c r="S17" s="217" t="str">
        <f>IFERROR(INDEX('CHP Estimated Industry Breakdow'!$B$29:$K$38,MATCH(S$7,'CHP Estimated Industry Breakdow'!$A$29:$A$38,0),MATCH($J17,'CHP Estimated Industry Breakdow'!$B$28:$K$28,0)),"")</f>
        <v/>
      </c>
      <c r="T17" s="217" t="str">
        <f>IFERROR(INDEX('CHP Estimated Industry Breakdow'!$B$29:$K$38,MATCH(T$7,'CHP Estimated Industry Breakdow'!$A$29:$A$38,0),MATCH($J17,'CHP Estimated Industry Breakdow'!$B$28:$K$28,0)),"")</f>
        <v/>
      </c>
      <c r="U17" s="217" t="str">
        <f>IFERROR(INDEX('CHP Estimated Industry Breakdow'!$B$29:$K$38,MATCH(U$7,'CHP Estimated Industry Breakdow'!$A$29:$A$38,0),MATCH($J17,'CHP Estimated Industry Breakdow'!$B$28:$K$28,0)),"")</f>
        <v/>
      </c>
      <c r="V17" s="217" t="str">
        <f>IFERROR(INDEX('CHP Estimated Industry Breakdow'!$B$29:$K$38,MATCH(V$7,'CHP Estimated Industry Breakdow'!$A$29:$A$38,0),MATCH($J17,'CHP Estimated Industry Breakdow'!$B$28:$K$28,0)),"")</f>
        <v/>
      </c>
      <c r="W17" s="217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5" x14ac:dyDescent="0.25">
      <c r="B18" s="224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7">
        <f>IFERROR(INDEX('CHP Estimated Industry Breakdow'!$B$29:$K$38,MATCH(N$7,'CHP Estimated Industry Breakdow'!$A$29:$A$38,0),MATCH($J18,'CHP Estimated Industry Breakdow'!$B$28:$K$28,0)),"")</f>
        <v>0.67092131971960445</v>
      </c>
      <c r="O18" s="217">
        <f>IFERROR(INDEX('CHP Estimated Industry Breakdow'!$B$29:$K$38,MATCH(O$7,'CHP Estimated Industry Breakdow'!$A$29:$A$38,0),MATCH($J18,'CHP Estimated Industry Breakdow'!$B$28:$K$28,0)),"")</f>
        <v>4.6745986838954569E-2</v>
      </c>
      <c r="P18" s="217">
        <f>IFERROR(INDEX('CHP Estimated Industry Breakdow'!$B$29:$K$38,MATCH(P$7,'CHP Estimated Industry Breakdow'!$A$29:$A$38,0),MATCH($J18,'CHP Estimated Industry Breakdow'!$B$28:$K$28,0)),"")</f>
        <v>2.9543518929005027E-2</v>
      </c>
      <c r="Q18" s="217">
        <f>IFERROR(INDEX('CHP Estimated Industry Breakdow'!$B$29:$K$38,MATCH(Q$7,'CHP Estimated Industry Breakdow'!$A$29:$A$38,0),MATCH($J18,'CHP Estimated Industry Breakdow'!$B$28:$K$28,0)),"")</f>
        <v>1.4439828368653993E-2</v>
      </c>
      <c r="R18" s="217">
        <f>IFERROR(INDEX('CHP Estimated Industry Breakdow'!$B$29:$K$38,MATCH(R$7,'CHP Estimated Industry Breakdow'!$A$29:$A$38,0),MATCH($J18,'CHP Estimated Industry Breakdow'!$B$28:$K$28,0)),"")</f>
        <v>0</v>
      </c>
      <c r="S18" s="217">
        <f>IFERROR(INDEX('CHP Estimated Industry Breakdow'!$B$29:$K$38,MATCH(S$7,'CHP Estimated Industry Breakdow'!$A$29:$A$38,0),MATCH($J18,'CHP Estimated Industry Breakdow'!$B$28:$K$28,0)),"")</f>
        <v>9.6163936429565361E-2</v>
      </c>
      <c r="T18" s="217">
        <f>IFERROR(INDEX('CHP Estimated Industry Breakdow'!$B$29:$K$38,MATCH(T$7,'CHP Estimated Industry Breakdow'!$A$29:$A$38,0),MATCH($J18,'CHP Estimated Industry Breakdow'!$B$28:$K$28,0)),"")</f>
        <v>3.2705196395567585E-2</v>
      </c>
      <c r="U18" s="217">
        <f>IFERROR(INDEX('CHP Estimated Industry Breakdow'!$B$29:$K$38,MATCH(U$7,'CHP Estimated Industry Breakdow'!$A$29:$A$38,0),MATCH($J18,'CHP Estimated Industry Breakdow'!$B$28:$K$28,0)),"")</f>
        <v>1.1409662272495461E-2</v>
      </c>
      <c r="V18" s="217">
        <f>IFERROR(INDEX('CHP Estimated Industry Breakdow'!$B$29:$K$38,MATCH(V$7,'CHP Estimated Industry Breakdow'!$A$29:$A$38,0),MATCH($J18,'CHP Estimated Industry Breakdow'!$B$28:$K$28,0)),"")</f>
        <v>9.397958661292314E-3</v>
      </c>
      <c r="W18" s="217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5" x14ac:dyDescent="0.25">
      <c r="B19" s="224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20" t="s">
        <v>297</v>
      </c>
      <c r="K19" s="421" t="s">
        <v>593</v>
      </c>
      <c r="L19" s="422">
        <v>935572295975.1792</v>
      </c>
      <c r="M19" s="238" t="s">
        <v>1455</v>
      </c>
      <c r="N19" s="217">
        <f>IFERROR(INDEX('CHP Estimated Industry Breakdow'!$B$29:$K$38,MATCH(N$7,'CHP Estimated Industry Breakdow'!$A$29:$A$38,0),MATCH($J19,'CHP Estimated Industry Breakdow'!$B$28:$K$28,0)),"")</f>
        <v>1</v>
      </c>
      <c r="O19" s="217">
        <f>IFERROR(INDEX('CHP Estimated Industry Breakdow'!$B$29:$K$38,MATCH(O$7,'CHP Estimated Industry Breakdow'!$A$29:$A$38,0),MATCH($J19,'CHP Estimated Industry Breakdow'!$B$28:$K$28,0)),"")</f>
        <v>0</v>
      </c>
      <c r="P19" s="217">
        <f>IFERROR(INDEX('CHP Estimated Industry Breakdow'!$B$29:$K$38,MATCH(P$7,'CHP Estimated Industry Breakdow'!$A$29:$A$38,0),MATCH($J19,'CHP Estimated Industry Breakdow'!$B$28:$K$28,0)),"")</f>
        <v>0</v>
      </c>
      <c r="Q19" s="217">
        <f>IFERROR(INDEX('CHP Estimated Industry Breakdow'!$B$29:$K$38,MATCH(Q$7,'CHP Estimated Industry Breakdow'!$A$29:$A$38,0),MATCH($J19,'CHP Estimated Industry Breakdow'!$B$28:$K$28,0)),"")</f>
        <v>0</v>
      </c>
      <c r="R19" s="217">
        <f>IFERROR(INDEX('CHP Estimated Industry Breakdow'!$B$29:$K$38,MATCH(R$7,'CHP Estimated Industry Breakdow'!$A$29:$A$38,0),MATCH($J19,'CHP Estimated Industry Breakdow'!$B$28:$K$28,0)),"")</f>
        <v>0</v>
      </c>
      <c r="S19" s="217">
        <f>IFERROR(INDEX('CHP Estimated Industry Breakdow'!$B$29:$K$38,MATCH(S$7,'CHP Estimated Industry Breakdow'!$A$29:$A$38,0),MATCH($J19,'CHP Estimated Industry Breakdow'!$B$28:$K$28,0)),"")</f>
        <v>0</v>
      </c>
      <c r="T19" s="217">
        <f>IFERROR(INDEX('CHP Estimated Industry Breakdow'!$B$29:$K$38,MATCH(T$7,'CHP Estimated Industry Breakdow'!$A$29:$A$38,0),MATCH($J19,'CHP Estimated Industry Breakdow'!$B$28:$K$28,0)),"")</f>
        <v>0</v>
      </c>
      <c r="U19" s="217">
        <f>IFERROR(INDEX('CHP Estimated Industry Breakdow'!$B$29:$K$38,MATCH(U$7,'CHP Estimated Industry Breakdow'!$A$29:$A$38,0),MATCH($J19,'CHP Estimated Industry Breakdow'!$B$28:$K$28,0)),"")</f>
        <v>0</v>
      </c>
      <c r="V19" s="217">
        <f>IFERROR(INDEX('CHP Estimated Industry Breakdow'!$B$29:$K$38,MATCH(V$7,'CHP Estimated Industry Breakdow'!$A$29:$A$38,0),MATCH($J19,'CHP Estimated Industry Breakdow'!$B$28:$K$28,0)),"")</f>
        <v>0</v>
      </c>
      <c r="W19" s="217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5" x14ac:dyDescent="0.25">
      <c r="B20" s="224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8" t="s">
        <v>1455</v>
      </c>
      <c r="N20" s="217">
        <f>IFERROR(INDEX('CHP Estimated Industry Breakdow'!$B$29:$K$38,MATCH(N$7,'CHP Estimated Industry Breakdow'!$A$29:$A$38,0),MATCH($J20,'CHP Estimated Industry Breakdow'!$B$28:$K$28,0)),"")</f>
        <v>1</v>
      </c>
      <c r="O20" s="217">
        <f>IFERROR(INDEX('CHP Estimated Industry Breakdow'!$B$29:$K$38,MATCH(O$7,'CHP Estimated Industry Breakdow'!$A$29:$A$38,0),MATCH($J20,'CHP Estimated Industry Breakdow'!$B$28:$K$28,0)),"")</f>
        <v>0</v>
      </c>
      <c r="P20" s="217">
        <f>IFERROR(INDEX('CHP Estimated Industry Breakdow'!$B$29:$K$38,MATCH(P$7,'CHP Estimated Industry Breakdow'!$A$29:$A$38,0),MATCH($J20,'CHP Estimated Industry Breakdow'!$B$28:$K$28,0)),"")</f>
        <v>0</v>
      </c>
      <c r="Q20" s="217">
        <f>IFERROR(INDEX('CHP Estimated Industry Breakdow'!$B$29:$K$38,MATCH(Q$7,'CHP Estimated Industry Breakdow'!$A$29:$A$38,0),MATCH($J20,'CHP Estimated Industry Breakdow'!$B$28:$K$28,0)),"")</f>
        <v>0</v>
      </c>
      <c r="R20" s="217">
        <f>IFERROR(INDEX('CHP Estimated Industry Breakdow'!$B$29:$K$38,MATCH(R$7,'CHP Estimated Industry Breakdow'!$A$29:$A$38,0),MATCH($J20,'CHP Estimated Industry Breakdow'!$B$28:$K$28,0)),"")</f>
        <v>0</v>
      </c>
      <c r="S20" s="217">
        <f>IFERROR(INDEX('CHP Estimated Industry Breakdow'!$B$29:$K$38,MATCH(S$7,'CHP Estimated Industry Breakdow'!$A$29:$A$38,0),MATCH($J20,'CHP Estimated Industry Breakdow'!$B$28:$K$28,0)),"")</f>
        <v>0</v>
      </c>
      <c r="T20" s="217">
        <f>IFERROR(INDEX('CHP Estimated Industry Breakdow'!$B$29:$K$38,MATCH(T$7,'CHP Estimated Industry Breakdow'!$A$29:$A$38,0),MATCH($J20,'CHP Estimated Industry Breakdow'!$B$28:$K$28,0)),"")</f>
        <v>0</v>
      </c>
      <c r="U20" s="217">
        <f>IFERROR(INDEX('CHP Estimated Industry Breakdow'!$B$29:$K$38,MATCH(U$7,'CHP Estimated Industry Breakdow'!$A$29:$A$38,0),MATCH($J20,'CHP Estimated Industry Breakdow'!$B$28:$K$28,0)),"")</f>
        <v>0</v>
      </c>
      <c r="V20" s="217">
        <f>IFERROR(INDEX('CHP Estimated Industry Breakdow'!$B$29:$K$38,MATCH(V$7,'CHP Estimated Industry Breakdow'!$A$29:$A$38,0),MATCH($J20,'CHP Estimated Industry Breakdow'!$B$28:$K$28,0)),"")</f>
        <v>0</v>
      </c>
      <c r="W20" s="217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5" x14ac:dyDescent="0.25">
      <c r="B21" s="224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0" t="s">
        <v>300</v>
      </c>
      <c r="K21" s="41" t="s">
        <v>593</v>
      </c>
      <c r="L21" s="42">
        <v>18958236717769.086</v>
      </c>
      <c r="M21" s="183"/>
      <c r="N21" s="217">
        <f>IFERROR(INDEX('CHP Estimated Industry Breakdow'!$B$29:$K$38,MATCH(N$7,'CHP Estimated Industry Breakdow'!$A$29:$A$38,0),MATCH($J21,'CHP Estimated Industry Breakdow'!$B$28:$K$28,0)),"")</f>
        <v>1</v>
      </c>
      <c r="O21" s="217">
        <f>IFERROR(INDEX('CHP Estimated Industry Breakdow'!$B$29:$K$38,MATCH(O$7,'CHP Estimated Industry Breakdow'!$A$29:$A$38,0),MATCH($J21,'CHP Estimated Industry Breakdow'!$B$28:$K$28,0)),"")</f>
        <v>0</v>
      </c>
      <c r="P21" s="217">
        <f>IFERROR(INDEX('CHP Estimated Industry Breakdow'!$B$29:$K$38,MATCH(P$7,'CHP Estimated Industry Breakdow'!$A$29:$A$38,0),MATCH($J21,'CHP Estimated Industry Breakdow'!$B$28:$K$28,0)),"")</f>
        <v>0</v>
      </c>
      <c r="Q21" s="217">
        <f>IFERROR(INDEX('CHP Estimated Industry Breakdow'!$B$29:$K$38,MATCH(Q$7,'CHP Estimated Industry Breakdow'!$A$29:$A$38,0),MATCH($J21,'CHP Estimated Industry Breakdow'!$B$28:$K$28,0)),"")</f>
        <v>0</v>
      </c>
      <c r="R21" s="217">
        <f>IFERROR(INDEX('CHP Estimated Industry Breakdow'!$B$29:$K$38,MATCH(R$7,'CHP Estimated Industry Breakdow'!$A$29:$A$38,0),MATCH($J21,'CHP Estimated Industry Breakdow'!$B$28:$K$28,0)),"")</f>
        <v>0</v>
      </c>
      <c r="S21" s="217">
        <f>IFERROR(INDEX('CHP Estimated Industry Breakdow'!$B$29:$K$38,MATCH(S$7,'CHP Estimated Industry Breakdow'!$A$29:$A$38,0),MATCH($J21,'CHP Estimated Industry Breakdow'!$B$28:$K$28,0)),"")</f>
        <v>0</v>
      </c>
      <c r="T21" s="217">
        <f>IFERROR(INDEX('CHP Estimated Industry Breakdow'!$B$29:$K$38,MATCH(T$7,'CHP Estimated Industry Breakdow'!$A$29:$A$38,0),MATCH($J21,'CHP Estimated Industry Breakdow'!$B$28:$K$28,0)),"")</f>
        <v>0</v>
      </c>
      <c r="U21" s="217">
        <f>IFERROR(INDEX('CHP Estimated Industry Breakdow'!$B$29:$K$38,MATCH(U$7,'CHP Estimated Industry Breakdow'!$A$29:$A$38,0),MATCH($J21,'CHP Estimated Industry Breakdow'!$B$28:$K$28,0)),"")</f>
        <v>0</v>
      </c>
      <c r="V21" s="217">
        <f>IFERROR(INDEX('CHP Estimated Industry Breakdow'!$B$29:$K$38,MATCH(V$7,'CHP Estimated Industry Breakdow'!$A$29:$A$38,0),MATCH($J21,'CHP Estimated Industry Breakdow'!$B$28:$K$28,0)),"")</f>
        <v>0</v>
      </c>
      <c r="W21" s="217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5" x14ac:dyDescent="0.25">
      <c r="B22" s="224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7" t="str">
        <f>IFERROR(INDEX('CHP Estimated Industry Breakdow'!$B$29:$K$38,MATCH(N$7,'CHP Estimated Industry Breakdow'!$A$29:$A$38,0),MATCH($J22,'CHP Estimated Industry Breakdow'!$B$28:$K$28,0)),"")</f>
        <v/>
      </c>
      <c r="O22" s="217" t="str">
        <f>IFERROR(INDEX('CHP Estimated Industry Breakdow'!$B$29:$K$38,MATCH(O$7,'CHP Estimated Industry Breakdow'!$A$29:$A$38,0),MATCH($J22,'CHP Estimated Industry Breakdow'!$B$28:$K$28,0)),"")</f>
        <v/>
      </c>
      <c r="P22" s="217" t="str">
        <f>IFERROR(INDEX('CHP Estimated Industry Breakdow'!$B$29:$K$38,MATCH(P$7,'CHP Estimated Industry Breakdow'!$A$29:$A$38,0),MATCH($J22,'CHP Estimated Industry Breakdow'!$B$28:$K$28,0)),"")</f>
        <v/>
      </c>
      <c r="Q22" s="217" t="str">
        <f>IFERROR(INDEX('CHP Estimated Industry Breakdow'!$B$29:$K$38,MATCH(Q$7,'CHP Estimated Industry Breakdow'!$A$29:$A$38,0),MATCH($J22,'CHP Estimated Industry Breakdow'!$B$28:$K$28,0)),"")</f>
        <v/>
      </c>
      <c r="R22" s="217" t="str">
        <f>IFERROR(INDEX('CHP Estimated Industry Breakdow'!$B$29:$K$38,MATCH(R$7,'CHP Estimated Industry Breakdow'!$A$29:$A$38,0),MATCH($J22,'CHP Estimated Industry Breakdow'!$B$28:$K$28,0)),"")</f>
        <v/>
      </c>
      <c r="S22" s="217" t="str">
        <f>IFERROR(INDEX('CHP Estimated Industry Breakdow'!$B$29:$K$38,MATCH(S$7,'CHP Estimated Industry Breakdow'!$A$29:$A$38,0),MATCH($J22,'CHP Estimated Industry Breakdow'!$B$28:$K$28,0)),"")</f>
        <v/>
      </c>
      <c r="T22" s="217" t="str">
        <f>IFERROR(INDEX('CHP Estimated Industry Breakdow'!$B$29:$K$38,MATCH(T$7,'CHP Estimated Industry Breakdow'!$A$29:$A$38,0),MATCH($J22,'CHP Estimated Industry Breakdow'!$B$28:$K$28,0)),"")</f>
        <v/>
      </c>
      <c r="U22" s="217" t="str">
        <f>IFERROR(INDEX('CHP Estimated Industry Breakdow'!$B$29:$K$38,MATCH(U$7,'CHP Estimated Industry Breakdow'!$A$29:$A$38,0),MATCH($J22,'CHP Estimated Industry Breakdow'!$B$28:$K$28,0)),"")</f>
        <v/>
      </c>
      <c r="V22" s="217" t="str">
        <f>IFERROR(INDEX('CHP Estimated Industry Breakdow'!$B$29:$K$38,MATCH(V$7,'CHP Estimated Industry Breakdow'!$A$29:$A$38,0),MATCH($J22,'CHP Estimated Industry Breakdow'!$B$28:$K$28,0)),"")</f>
        <v/>
      </c>
      <c r="W22" s="217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5" x14ac:dyDescent="0.25">
      <c r="B23" s="224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7" t="str">
        <f>IFERROR(INDEX('CHP Estimated Industry Breakdow'!$B$29:$K$38,MATCH(N$7,'CHP Estimated Industry Breakdow'!$A$29:$A$38,0),MATCH($J23,'CHP Estimated Industry Breakdow'!$B$28:$K$28,0)),"")</f>
        <v/>
      </c>
      <c r="O23" s="217" t="str">
        <f>IFERROR(INDEX('CHP Estimated Industry Breakdow'!$B$29:$K$38,MATCH(O$7,'CHP Estimated Industry Breakdow'!$A$29:$A$38,0),MATCH($J23,'CHP Estimated Industry Breakdow'!$B$28:$K$28,0)),"")</f>
        <v/>
      </c>
      <c r="P23" s="217" t="str">
        <f>IFERROR(INDEX('CHP Estimated Industry Breakdow'!$B$29:$K$38,MATCH(P$7,'CHP Estimated Industry Breakdow'!$A$29:$A$38,0),MATCH($J23,'CHP Estimated Industry Breakdow'!$B$28:$K$28,0)),"")</f>
        <v/>
      </c>
      <c r="Q23" s="217" t="str">
        <f>IFERROR(INDEX('CHP Estimated Industry Breakdow'!$B$29:$K$38,MATCH(Q$7,'CHP Estimated Industry Breakdow'!$A$29:$A$38,0),MATCH($J23,'CHP Estimated Industry Breakdow'!$B$28:$K$28,0)),"")</f>
        <v/>
      </c>
      <c r="R23" s="217" t="str">
        <f>IFERROR(INDEX('CHP Estimated Industry Breakdow'!$B$29:$K$38,MATCH(R$7,'CHP Estimated Industry Breakdow'!$A$29:$A$38,0),MATCH($J23,'CHP Estimated Industry Breakdow'!$B$28:$K$28,0)),"")</f>
        <v/>
      </c>
      <c r="S23" s="217" t="str">
        <f>IFERROR(INDEX('CHP Estimated Industry Breakdow'!$B$29:$K$38,MATCH(S$7,'CHP Estimated Industry Breakdow'!$A$29:$A$38,0),MATCH($J23,'CHP Estimated Industry Breakdow'!$B$28:$K$28,0)),"")</f>
        <v/>
      </c>
      <c r="T23" s="217" t="str">
        <f>IFERROR(INDEX('CHP Estimated Industry Breakdow'!$B$29:$K$38,MATCH(T$7,'CHP Estimated Industry Breakdow'!$A$29:$A$38,0),MATCH($J23,'CHP Estimated Industry Breakdow'!$B$28:$K$28,0)),"")</f>
        <v/>
      </c>
      <c r="U23" s="217" t="str">
        <f>IFERROR(INDEX('CHP Estimated Industry Breakdow'!$B$29:$K$38,MATCH(U$7,'CHP Estimated Industry Breakdow'!$A$29:$A$38,0),MATCH($J23,'CHP Estimated Industry Breakdow'!$B$28:$K$28,0)),"")</f>
        <v/>
      </c>
      <c r="V23" s="217" t="str">
        <f>IFERROR(INDEX('CHP Estimated Industry Breakdow'!$B$29:$K$38,MATCH(V$7,'CHP Estimated Industry Breakdow'!$A$29:$A$38,0),MATCH($J23,'CHP Estimated Industry Breakdow'!$B$28:$K$28,0)),"")</f>
        <v/>
      </c>
      <c r="W23" s="217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5" x14ac:dyDescent="0.2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7" t="str">
        <f>IFERROR(INDEX('CHP Estimated Industry Breakdow'!$B$29:$K$38,MATCH(N$7,'CHP Estimated Industry Breakdow'!$A$29:$A$38,0),MATCH($J24,'CHP Estimated Industry Breakdow'!$B$28:$K$28,0)),"")</f>
        <v/>
      </c>
      <c r="O24" s="217" t="str">
        <f>IFERROR(INDEX('CHP Estimated Industry Breakdow'!$B$29:$K$38,MATCH(O$7,'CHP Estimated Industry Breakdow'!$A$29:$A$38,0),MATCH($J24,'CHP Estimated Industry Breakdow'!$B$28:$K$28,0)),"")</f>
        <v/>
      </c>
      <c r="P24" s="217" t="str">
        <f>IFERROR(INDEX('CHP Estimated Industry Breakdow'!$B$29:$K$38,MATCH(P$7,'CHP Estimated Industry Breakdow'!$A$29:$A$38,0),MATCH($J24,'CHP Estimated Industry Breakdow'!$B$28:$K$28,0)),"")</f>
        <v/>
      </c>
      <c r="Q24" s="217" t="str">
        <f>IFERROR(INDEX('CHP Estimated Industry Breakdow'!$B$29:$K$38,MATCH(Q$7,'CHP Estimated Industry Breakdow'!$A$29:$A$38,0),MATCH($J24,'CHP Estimated Industry Breakdow'!$B$28:$K$28,0)),"")</f>
        <v/>
      </c>
      <c r="R24" s="217" t="str">
        <f>IFERROR(INDEX('CHP Estimated Industry Breakdow'!$B$29:$K$38,MATCH(R$7,'CHP Estimated Industry Breakdow'!$A$29:$A$38,0),MATCH($J24,'CHP Estimated Industry Breakdow'!$B$28:$K$28,0)),"")</f>
        <v/>
      </c>
      <c r="S24" s="217" t="str">
        <f>IFERROR(INDEX('CHP Estimated Industry Breakdow'!$B$29:$K$38,MATCH(S$7,'CHP Estimated Industry Breakdow'!$A$29:$A$38,0),MATCH($J24,'CHP Estimated Industry Breakdow'!$B$28:$K$28,0)),"")</f>
        <v/>
      </c>
      <c r="T24" s="217" t="str">
        <f>IFERROR(INDEX('CHP Estimated Industry Breakdow'!$B$29:$K$38,MATCH(T$7,'CHP Estimated Industry Breakdow'!$A$29:$A$38,0),MATCH($J24,'CHP Estimated Industry Breakdow'!$B$28:$K$28,0)),"")</f>
        <v/>
      </c>
      <c r="U24" s="217" t="str">
        <f>IFERROR(INDEX('CHP Estimated Industry Breakdow'!$B$29:$K$38,MATCH(U$7,'CHP Estimated Industry Breakdow'!$A$29:$A$38,0),MATCH($J24,'CHP Estimated Industry Breakdow'!$B$28:$K$28,0)),"")</f>
        <v/>
      </c>
      <c r="V24" s="217" t="str">
        <f>IFERROR(INDEX('CHP Estimated Industry Breakdow'!$B$29:$K$38,MATCH(V$7,'CHP Estimated Industry Breakdow'!$A$29:$A$38,0),MATCH($J24,'CHP Estimated Industry Breakdow'!$B$28:$K$28,0)),"")</f>
        <v/>
      </c>
      <c r="W24" s="217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5" x14ac:dyDescent="0.2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36" t="s">
        <v>282</v>
      </c>
      <c r="K25" s="37" t="s">
        <v>593</v>
      </c>
      <c r="L25" s="38">
        <v>694866529955.13892</v>
      </c>
      <c r="M25" s="183"/>
      <c r="N25" s="217">
        <f>IFERROR(INDEX('CHP Estimated Industry Breakdow'!$B$29:$K$38,MATCH(N$7,'CHP Estimated Industry Breakdow'!$A$29:$A$38,0),MATCH($J25,'CHP Estimated Industry Breakdow'!$B$28:$K$28,0)),"")</f>
        <v>0</v>
      </c>
      <c r="O25" s="217">
        <f>IFERROR(INDEX('CHP Estimated Industry Breakdow'!$B$29:$K$38,MATCH(O$7,'CHP Estimated Industry Breakdow'!$A$29:$A$38,0),MATCH($J25,'CHP Estimated Industry Breakdow'!$B$28:$K$28,0)),"")</f>
        <v>0</v>
      </c>
      <c r="P25" s="217">
        <f>IFERROR(INDEX('CHP Estimated Industry Breakdow'!$B$29:$K$38,MATCH(P$7,'CHP Estimated Industry Breakdow'!$A$29:$A$38,0),MATCH($J25,'CHP Estimated Industry Breakdow'!$B$28:$K$28,0)),"")</f>
        <v>0</v>
      </c>
      <c r="Q25" s="217">
        <f>IFERROR(INDEX('CHP Estimated Industry Breakdow'!$B$29:$K$38,MATCH(Q$7,'CHP Estimated Industry Breakdow'!$A$29:$A$38,0),MATCH($J25,'CHP Estimated Industry Breakdow'!$B$28:$K$28,0)),"")</f>
        <v>0</v>
      </c>
      <c r="R25" s="217">
        <f>IFERROR(INDEX('CHP Estimated Industry Breakdow'!$B$29:$K$38,MATCH(R$7,'CHP Estimated Industry Breakdow'!$A$29:$A$38,0),MATCH($J25,'CHP Estimated Industry Breakdow'!$B$28:$K$28,0)),"")</f>
        <v>0</v>
      </c>
      <c r="S25" s="217">
        <f>IFERROR(INDEX('CHP Estimated Industry Breakdow'!$B$29:$K$38,MATCH(S$7,'CHP Estimated Industry Breakdow'!$A$29:$A$38,0),MATCH($J25,'CHP Estimated Industry Breakdow'!$B$28:$K$28,0)),"")</f>
        <v>0</v>
      </c>
      <c r="T25" s="217">
        <f>IFERROR(INDEX('CHP Estimated Industry Breakdow'!$B$29:$K$38,MATCH(T$7,'CHP Estimated Industry Breakdow'!$A$29:$A$38,0),MATCH($J25,'CHP Estimated Industry Breakdow'!$B$28:$K$28,0)),"")</f>
        <v>1</v>
      </c>
      <c r="U25" s="217">
        <f>IFERROR(INDEX('CHP Estimated Industry Breakdow'!$B$29:$K$38,MATCH(U$7,'CHP Estimated Industry Breakdow'!$A$29:$A$38,0),MATCH($J25,'CHP Estimated Industry Breakdow'!$B$28:$K$28,0)),"")</f>
        <v>0</v>
      </c>
      <c r="V25" s="217">
        <f>IFERROR(INDEX('CHP Estimated Industry Breakdow'!$B$29:$K$38,MATCH(V$7,'CHP Estimated Industry Breakdow'!$A$29:$A$38,0),MATCH($J25,'CHP Estimated Industry Breakdow'!$B$28:$K$28,0)),"")</f>
        <v>0</v>
      </c>
      <c r="W25" s="217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5" x14ac:dyDescent="0.2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7">
        <f>IFERROR(INDEX('CHP Estimated Industry Breakdow'!$B$29:$K$38,MATCH(N$7,'CHP Estimated Industry Breakdow'!$A$29:$A$38,0),MATCH($J26,'CHP Estimated Industry Breakdow'!$B$28:$K$28,0)),"")</f>
        <v>0.95351909621579078</v>
      </c>
      <c r="O26" s="217">
        <f>IFERROR(INDEX('CHP Estimated Industry Breakdow'!$B$29:$K$38,MATCH(O$7,'CHP Estimated Industry Breakdow'!$A$29:$A$38,0),MATCH($J26,'CHP Estimated Industry Breakdow'!$B$28:$K$28,0)),"")</f>
        <v>0</v>
      </c>
      <c r="P26" s="217">
        <f>IFERROR(INDEX('CHP Estimated Industry Breakdow'!$B$29:$K$38,MATCH(P$7,'CHP Estimated Industry Breakdow'!$A$29:$A$38,0),MATCH($J26,'CHP Estimated Industry Breakdow'!$B$28:$K$28,0)),"")</f>
        <v>0</v>
      </c>
      <c r="Q26" s="217">
        <f>IFERROR(INDEX('CHP Estimated Industry Breakdow'!$B$29:$K$38,MATCH(Q$7,'CHP Estimated Industry Breakdow'!$A$29:$A$38,0),MATCH($J26,'CHP Estimated Industry Breakdow'!$B$28:$K$28,0)),"")</f>
        <v>0</v>
      </c>
      <c r="R26" s="217">
        <f>IFERROR(INDEX('CHP Estimated Industry Breakdow'!$B$29:$K$38,MATCH(R$7,'CHP Estimated Industry Breakdow'!$A$29:$A$38,0),MATCH($J26,'CHP Estimated Industry Breakdow'!$B$28:$K$28,0)),"")</f>
        <v>0</v>
      </c>
      <c r="S26" s="217">
        <f>IFERROR(INDEX('CHP Estimated Industry Breakdow'!$B$29:$K$38,MATCH(S$7,'CHP Estimated Industry Breakdow'!$A$29:$A$38,0),MATCH($J26,'CHP Estimated Industry Breakdow'!$B$28:$K$28,0)),"")</f>
        <v>0</v>
      </c>
      <c r="T26" s="217">
        <f>IFERROR(INDEX('CHP Estimated Industry Breakdow'!$B$29:$K$38,MATCH(T$7,'CHP Estimated Industry Breakdow'!$A$29:$A$38,0),MATCH($J26,'CHP Estimated Industry Breakdow'!$B$28:$K$28,0)),"")</f>
        <v>4.6480903784209118E-2</v>
      </c>
      <c r="U26" s="217">
        <f>IFERROR(INDEX('CHP Estimated Industry Breakdow'!$B$29:$K$38,MATCH(U$7,'CHP Estimated Industry Breakdow'!$A$29:$A$38,0),MATCH($J26,'CHP Estimated Industry Breakdow'!$B$28:$K$28,0)),"")</f>
        <v>0</v>
      </c>
      <c r="V26" s="217">
        <f>IFERROR(INDEX('CHP Estimated Industry Breakdow'!$B$29:$K$38,MATCH(V$7,'CHP Estimated Industry Breakdow'!$A$29:$A$38,0),MATCH($J26,'CHP Estimated Industry Breakdow'!$B$28:$K$28,0)),"")</f>
        <v>0</v>
      </c>
      <c r="W26" s="217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5" x14ac:dyDescent="0.2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7">
        <f>IFERROR(INDEX('CHP Estimated Industry Breakdow'!$B$29:$K$38,MATCH(N$7,'CHP Estimated Industry Breakdow'!$A$29:$A$38,0),MATCH($J27,'CHP Estimated Industry Breakdow'!$B$28:$K$28,0)),"")</f>
        <v>0.95351909621579078</v>
      </c>
      <c r="O27" s="217">
        <f>IFERROR(INDEX('CHP Estimated Industry Breakdow'!$B$29:$K$38,MATCH(O$7,'CHP Estimated Industry Breakdow'!$A$29:$A$38,0),MATCH($J27,'CHP Estimated Industry Breakdow'!$B$28:$K$28,0)),"")</f>
        <v>0</v>
      </c>
      <c r="P27" s="217">
        <f>IFERROR(INDEX('CHP Estimated Industry Breakdow'!$B$29:$K$38,MATCH(P$7,'CHP Estimated Industry Breakdow'!$A$29:$A$38,0),MATCH($J27,'CHP Estimated Industry Breakdow'!$B$28:$K$28,0)),"")</f>
        <v>0</v>
      </c>
      <c r="Q27" s="217">
        <f>IFERROR(INDEX('CHP Estimated Industry Breakdow'!$B$29:$K$38,MATCH(Q$7,'CHP Estimated Industry Breakdow'!$A$29:$A$38,0),MATCH($J27,'CHP Estimated Industry Breakdow'!$B$28:$K$28,0)),"")</f>
        <v>0</v>
      </c>
      <c r="R27" s="217">
        <f>IFERROR(INDEX('CHP Estimated Industry Breakdow'!$B$29:$K$38,MATCH(R$7,'CHP Estimated Industry Breakdow'!$A$29:$A$38,0),MATCH($J27,'CHP Estimated Industry Breakdow'!$B$28:$K$28,0)),"")</f>
        <v>0</v>
      </c>
      <c r="S27" s="217">
        <f>IFERROR(INDEX('CHP Estimated Industry Breakdow'!$B$29:$K$38,MATCH(S$7,'CHP Estimated Industry Breakdow'!$A$29:$A$38,0),MATCH($J27,'CHP Estimated Industry Breakdow'!$B$28:$K$28,0)),"")</f>
        <v>0</v>
      </c>
      <c r="T27" s="217">
        <f>IFERROR(INDEX('CHP Estimated Industry Breakdow'!$B$29:$K$38,MATCH(T$7,'CHP Estimated Industry Breakdow'!$A$29:$A$38,0),MATCH($J27,'CHP Estimated Industry Breakdow'!$B$28:$K$28,0)),"")</f>
        <v>4.6480903784209118E-2</v>
      </c>
      <c r="U27" s="217">
        <f>IFERROR(INDEX('CHP Estimated Industry Breakdow'!$B$29:$K$38,MATCH(U$7,'CHP Estimated Industry Breakdow'!$A$29:$A$38,0),MATCH($J27,'CHP Estimated Industry Breakdow'!$B$28:$K$28,0)),"")</f>
        <v>0</v>
      </c>
      <c r="V27" s="217">
        <f>IFERROR(INDEX('CHP Estimated Industry Breakdow'!$B$29:$K$38,MATCH(V$7,'CHP Estimated Industry Breakdow'!$A$29:$A$38,0),MATCH($J27,'CHP Estimated Industry Breakdow'!$B$28:$K$28,0)),"")</f>
        <v>0</v>
      </c>
      <c r="W27" s="217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5" x14ac:dyDescent="0.2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36" t="s">
        <v>197</v>
      </c>
      <c r="K28" s="37" t="s">
        <v>593</v>
      </c>
      <c r="L28" s="38"/>
      <c r="M28" s="183"/>
      <c r="N28" s="217" t="str">
        <f>IFERROR(INDEX('CHP Estimated Industry Breakdow'!$B$29:$K$38,MATCH(N$7,'CHP Estimated Industry Breakdow'!$A$29:$A$38,0),MATCH($J28,'CHP Estimated Industry Breakdow'!$B$28:$K$28,0)),"")</f>
        <v/>
      </c>
      <c r="O28" s="217" t="str">
        <f>IFERROR(INDEX('CHP Estimated Industry Breakdow'!$B$29:$K$38,MATCH(O$7,'CHP Estimated Industry Breakdow'!$A$29:$A$38,0),MATCH($J28,'CHP Estimated Industry Breakdow'!$B$28:$K$28,0)),"")</f>
        <v/>
      </c>
      <c r="P28" s="217" t="str">
        <f>IFERROR(INDEX('CHP Estimated Industry Breakdow'!$B$29:$K$38,MATCH(P$7,'CHP Estimated Industry Breakdow'!$A$29:$A$38,0),MATCH($J28,'CHP Estimated Industry Breakdow'!$B$28:$K$28,0)),"")</f>
        <v/>
      </c>
      <c r="Q28" s="217" t="str">
        <f>IFERROR(INDEX('CHP Estimated Industry Breakdow'!$B$29:$K$38,MATCH(Q$7,'CHP Estimated Industry Breakdow'!$A$29:$A$38,0),MATCH($J28,'CHP Estimated Industry Breakdow'!$B$28:$K$28,0)),"")</f>
        <v/>
      </c>
      <c r="R28" s="217" t="str">
        <f>IFERROR(INDEX('CHP Estimated Industry Breakdow'!$B$29:$K$38,MATCH(R$7,'CHP Estimated Industry Breakdow'!$A$29:$A$38,0),MATCH($J28,'CHP Estimated Industry Breakdow'!$B$28:$K$28,0)),"")</f>
        <v/>
      </c>
      <c r="S28" s="217" t="str">
        <f>IFERROR(INDEX('CHP Estimated Industry Breakdow'!$B$29:$K$38,MATCH(S$7,'CHP Estimated Industry Breakdow'!$A$29:$A$38,0),MATCH($J28,'CHP Estimated Industry Breakdow'!$B$28:$K$28,0)),"")</f>
        <v/>
      </c>
      <c r="T28" s="217" t="str">
        <f>IFERROR(INDEX('CHP Estimated Industry Breakdow'!$B$29:$K$38,MATCH(T$7,'CHP Estimated Industry Breakdow'!$A$29:$A$38,0),MATCH($J28,'CHP Estimated Industry Breakdow'!$B$28:$K$28,0)),"")</f>
        <v/>
      </c>
      <c r="U28" s="217" t="str">
        <f>IFERROR(INDEX('CHP Estimated Industry Breakdow'!$B$29:$K$38,MATCH(U$7,'CHP Estimated Industry Breakdow'!$A$29:$A$38,0),MATCH($J28,'CHP Estimated Industry Breakdow'!$B$28:$K$28,0)),"")</f>
        <v/>
      </c>
      <c r="V28" s="217" t="str">
        <f>IFERROR(INDEX('CHP Estimated Industry Breakdow'!$B$29:$K$38,MATCH(V$7,'CHP Estimated Industry Breakdow'!$A$29:$A$38,0),MATCH($J28,'CHP Estimated Industry Breakdow'!$B$28:$K$28,0)),"")</f>
        <v/>
      </c>
      <c r="W28" s="217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5" x14ac:dyDescent="0.2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7">
        <f>IFERROR(INDEX('CHP Estimated Industry Breakdow'!$B$29:$K$38,MATCH(N$7,'CHP Estimated Industry Breakdow'!$A$29:$A$38,0),MATCH($J29,'CHP Estimated Industry Breakdow'!$B$28:$K$28,0)),"")</f>
        <v>0</v>
      </c>
      <c r="O29" s="217">
        <f>IFERROR(INDEX('CHP Estimated Industry Breakdow'!$B$29:$K$38,MATCH(O$7,'CHP Estimated Industry Breakdow'!$A$29:$A$38,0),MATCH($J29,'CHP Estimated Industry Breakdow'!$B$28:$K$28,0)),"")</f>
        <v>0</v>
      </c>
      <c r="P29" s="217">
        <f>IFERROR(INDEX('CHP Estimated Industry Breakdow'!$B$29:$K$38,MATCH(P$7,'CHP Estimated Industry Breakdow'!$A$29:$A$38,0),MATCH($J29,'CHP Estimated Industry Breakdow'!$B$28:$K$28,0)),"")</f>
        <v>0</v>
      </c>
      <c r="Q29" s="217">
        <f>IFERROR(INDEX('CHP Estimated Industry Breakdow'!$B$29:$K$38,MATCH(Q$7,'CHP Estimated Industry Breakdow'!$A$29:$A$38,0),MATCH($J29,'CHP Estimated Industry Breakdow'!$B$28:$K$28,0)),"")</f>
        <v>0</v>
      </c>
      <c r="R29" s="217">
        <f>IFERROR(INDEX('CHP Estimated Industry Breakdow'!$B$29:$K$38,MATCH(R$7,'CHP Estimated Industry Breakdow'!$A$29:$A$38,0),MATCH($J29,'CHP Estimated Industry Breakdow'!$B$28:$K$28,0)),"")</f>
        <v>1</v>
      </c>
      <c r="S29" s="217">
        <f>IFERROR(INDEX('CHP Estimated Industry Breakdow'!$B$29:$K$38,MATCH(S$7,'CHP Estimated Industry Breakdow'!$A$29:$A$38,0),MATCH($J29,'CHP Estimated Industry Breakdow'!$B$28:$K$28,0)),"")</f>
        <v>0</v>
      </c>
      <c r="T29" s="217">
        <f>IFERROR(INDEX('CHP Estimated Industry Breakdow'!$B$29:$K$38,MATCH(T$7,'CHP Estimated Industry Breakdow'!$A$29:$A$38,0),MATCH($J29,'CHP Estimated Industry Breakdow'!$B$28:$K$28,0)),"")</f>
        <v>0</v>
      </c>
      <c r="U29" s="217">
        <f>IFERROR(INDEX('CHP Estimated Industry Breakdow'!$B$29:$K$38,MATCH(U$7,'CHP Estimated Industry Breakdow'!$A$29:$A$38,0),MATCH($J29,'CHP Estimated Industry Breakdow'!$B$28:$K$28,0)),"")</f>
        <v>0</v>
      </c>
      <c r="V29" s="217">
        <f>IFERROR(INDEX('CHP Estimated Industry Breakdow'!$B$29:$K$38,MATCH(V$7,'CHP Estimated Industry Breakdow'!$A$29:$A$38,0),MATCH($J29,'CHP Estimated Industry Breakdow'!$B$28:$K$28,0)),"")</f>
        <v>0</v>
      </c>
      <c r="W29" s="217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5" x14ac:dyDescent="0.2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7">
        <f>IFERROR(INDEX('CHP Estimated Industry Breakdow'!$B$29:$K$38,MATCH(N$7,'CHP Estimated Industry Breakdow'!$A$29:$A$38,0),MATCH($J30,'CHP Estimated Industry Breakdow'!$B$28:$K$28,0)),"")</f>
        <v>0.95351909621579078</v>
      </c>
      <c r="O30" s="217">
        <f>IFERROR(INDEX('CHP Estimated Industry Breakdow'!$B$29:$K$38,MATCH(O$7,'CHP Estimated Industry Breakdow'!$A$29:$A$38,0),MATCH($J30,'CHP Estimated Industry Breakdow'!$B$28:$K$28,0)),"")</f>
        <v>0</v>
      </c>
      <c r="P30" s="217">
        <f>IFERROR(INDEX('CHP Estimated Industry Breakdow'!$B$29:$K$38,MATCH(P$7,'CHP Estimated Industry Breakdow'!$A$29:$A$38,0),MATCH($J30,'CHP Estimated Industry Breakdow'!$B$28:$K$28,0)),"")</f>
        <v>0</v>
      </c>
      <c r="Q30" s="217">
        <f>IFERROR(INDEX('CHP Estimated Industry Breakdow'!$B$29:$K$38,MATCH(Q$7,'CHP Estimated Industry Breakdow'!$A$29:$A$38,0),MATCH($J30,'CHP Estimated Industry Breakdow'!$B$28:$K$28,0)),"")</f>
        <v>0</v>
      </c>
      <c r="R30" s="217">
        <f>IFERROR(INDEX('CHP Estimated Industry Breakdow'!$B$29:$K$38,MATCH(R$7,'CHP Estimated Industry Breakdow'!$A$29:$A$38,0),MATCH($J30,'CHP Estimated Industry Breakdow'!$B$28:$K$28,0)),"")</f>
        <v>0</v>
      </c>
      <c r="S30" s="217">
        <f>IFERROR(INDEX('CHP Estimated Industry Breakdow'!$B$29:$K$38,MATCH(S$7,'CHP Estimated Industry Breakdow'!$A$29:$A$38,0),MATCH($J30,'CHP Estimated Industry Breakdow'!$B$28:$K$28,0)),"")</f>
        <v>0</v>
      </c>
      <c r="T30" s="217">
        <f>IFERROR(INDEX('CHP Estimated Industry Breakdow'!$B$29:$K$38,MATCH(T$7,'CHP Estimated Industry Breakdow'!$A$29:$A$38,0),MATCH($J30,'CHP Estimated Industry Breakdow'!$B$28:$K$28,0)),"")</f>
        <v>4.6480903784209118E-2</v>
      </c>
      <c r="U30" s="217">
        <f>IFERROR(INDEX('CHP Estimated Industry Breakdow'!$B$29:$K$38,MATCH(U$7,'CHP Estimated Industry Breakdow'!$A$29:$A$38,0),MATCH($J30,'CHP Estimated Industry Breakdow'!$B$28:$K$28,0)),"")</f>
        <v>0</v>
      </c>
      <c r="V30" s="217">
        <f>IFERROR(INDEX('CHP Estimated Industry Breakdow'!$B$29:$K$38,MATCH(V$7,'CHP Estimated Industry Breakdow'!$A$29:$A$38,0),MATCH($J30,'CHP Estimated Industry Breakdow'!$B$28:$K$28,0)),"")</f>
        <v>0</v>
      </c>
      <c r="W30" s="217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5" x14ac:dyDescent="0.2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7" t="str">
        <f>IFERROR(INDEX('CHP Estimated Industry Breakdow'!$B$29:$K$38,MATCH(N$7,'CHP Estimated Industry Breakdow'!$A$29:$A$38,0),MATCH($J31,'CHP Estimated Industry Breakdow'!$B$28:$K$28,0)),"")</f>
        <v/>
      </c>
      <c r="O31" s="217" t="str">
        <f>IFERROR(INDEX('CHP Estimated Industry Breakdow'!$B$29:$K$38,MATCH(O$7,'CHP Estimated Industry Breakdow'!$A$29:$A$38,0),MATCH($J31,'CHP Estimated Industry Breakdow'!$B$28:$K$28,0)),"")</f>
        <v/>
      </c>
      <c r="P31" s="217" t="str">
        <f>IFERROR(INDEX('CHP Estimated Industry Breakdow'!$B$29:$K$38,MATCH(P$7,'CHP Estimated Industry Breakdow'!$A$29:$A$38,0),MATCH($J31,'CHP Estimated Industry Breakdow'!$B$28:$K$28,0)),"")</f>
        <v/>
      </c>
      <c r="Q31" s="217" t="str">
        <f>IFERROR(INDEX('CHP Estimated Industry Breakdow'!$B$29:$K$38,MATCH(Q$7,'CHP Estimated Industry Breakdow'!$A$29:$A$38,0),MATCH($J31,'CHP Estimated Industry Breakdow'!$B$28:$K$28,0)),"")</f>
        <v/>
      </c>
      <c r="R31" s="217" t="str">
        <f>IFERROR(INDEX('CHP Estimated Industry Breakdow'!$B$29:$K$38,MATCH(R$7,'CHP Estimated Industry Breakdow'!$A$29:$A$38,0),MATCH($J31,'CHP Estimated Industry Breakdow'!$B$28:$K$28,0)),"")</f>
        <v/>
      </c>
      <c r="S31" s="217" t="str">
        <f>IFERROR(INDEX('CHP Estimated Industry Breakdow'!$B$29:$K$38,MATCH(S$7,'CHP Estimated Industry Breakdow'!$A$29:$A$38,0),MATCH($J31,'CHP Estimated Industry Breakdow'!$B$28:$K$28,0)),"")</f>
        <v/>
      </c>
      <c r="T31" s="217" t="str">
        <f>IFERROR(INDEX('CHP Estimated Industry Breakdow'!$B$29:$K$38,MATCH(T$7,'CHP Estimated Industry Breakdow'!$A$29:$A$38,0),MATCH($J31,'CHP Estimated Industry Breakdow'!$B$28:$K$28,0)),"")</f>
        <v/>
      </c>
      <c r="U31" s="217" t="str">
        <f>IFERROR(INDEX('CHP Estimated Industry Breakdow'!$B$29:$K$38,MATCH(U$7,'CHP Estimated Industry Breakdow'!$A$29:$A$38,0),MATCH($J31,'CHP Estimated Industry Breakdow'!$B$28:$K$28,0)),"")</f>
        <v/>
      </c>
      <c r="V31" s="217" t="str">
        <f>IFERROR(INDEX('CHP Estimated Industry Breakdow'!$B$29:$K$38,MATCH(V$7,'CHP Estimated Industry Breakdow'!$A$29:$A$38,0),MATCH($J31,'CHP Estimated Industry Breakdow'!$B$28:$K$28,0)),"")</f>
        <v/>
      </c>
      <c r="W31" s="217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5" x14ac:dyDescent="0.2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7">
        <f>IFERROR(INDEX('CHP Estimated Industry Breakdow'!$B$29:$K$38,MATCH(N$7,'CHP Estimated Industry Breakdow'!$A$29:$A$38,0),MATCH($J32,'CHP Estimated Industry Breakdow'!$B$28:$K$28,0)),"")</f>
        <v>0.99812347415019753</v>
      </c>
      <c r="O32" s="217">
        <f>IFERROR(INDEX('CHP Estimated Industry Breakdow'!$B$29:$K$38,MATCH(O$7,'CHP Estimated Industry Breakdow'!$A$29:$A$38,0),MATCH($J32,'CHP Estimated Industry Breakdow'!$B$28:$K$28,0)),"")</f>
        <v>0</v>
      </c>
      <c r="P32" s="217">
        <f>IFERROR(INDEX('CHP Estimated Industry Breakdow'!$B$29:$K$38,MATCH(P$7,'CHP Estimated Industry Breakdow'!$A$29:$A$38,0),MATCH($J32,'CHP Estimated Industry Breakdow'!$B$28:$K$28,0)),"")</f>
        <v>0</v>
      </c>
      <c r="Q32" s="217">
        <f>IFERROR(INDEX('CHP Estimated Industry Breakdow'!$B$29:$K$38,MATCH(Q$7,'CHP Estimated Industry Breakdow'!$A$29:$A$38,0),MATCH($J32,'CHP Estimated Industry Breakdow'!$B$28:$K$28,0)),"")</f>
        <v>0</v>
      </c>
      <c r="R32" s="217">
        <f>IFERROR(INDEX('CHP Estimated Industry Breakdow'!$B$29:$K$38,MATCH(R$7,'CHP Estimated Industry Breakdow'!$A$29:$A$38,0),MATCH($J32,'CHP Estimated Industry Breakdow'!$B$28:$K$28,0)),"")</f>
        <v>1.8765258498024422E-3</v>
      </c>
      <c r="S32" s="217">
        <f>IFERROR(INDEX('CHP Estimated Industry Breakdow'!$B$29:$K$38,MATCH(S$7,'CHP Estimated Industry Breakdow'!$A$29:$A$38,0),MATCH($J32,'CHP Estimated Industry Breakdow'!$B$28:$K$28,0)),"")</f>
        <v>0</v>
      </c>
      <c r="T32" s="217">
        <f>IFERROR(INDEX('CHP Estimated Industry Breakdow'!$B$29:$K$38,MATCH(T$7,'CHP Estimated Industry Breakdow'!$A$29:$A$38,0),MATCH($J32,'CHP Estimated Industry Breakdow'!$B$28:$K$28,0)),"")</f>
        <v>0</v>
      </c>
      <c r="U32" s="217">
        <f>IFERROR(INDEX('CHP Estimated Industry Breakdow'!$B$29:$K$38,MATCH(U$7,'CHP Estimated Industry Breakdow'!$A$29:$A$38,0),MATCH($J32,'CHP Estimated Industry Breakdow'!$B$28:$K$28,0)),"")</f>
        <v>0</v>
      </c>
      <c r="V32" s="217">
        <f>IFERROR(INDEX('CHP Estimated Industry Breakdow'!$B$29:$K$38,MATCH(V$7,'CHP Estimated Industry Breakdow'!$A$29:$A$38,0),MATCH($J32,'CHP Estimated Industry Breakdow'!$B$28:$K$28,0)),"")</f>
        <v>0</v>
      </c>
      <c r="W32" s="217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5" x14ac:dyDescent="0.2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7" t="str">
        <f>IFERROR(INDEX('CHP Estimated Industry Breakdow'!$B$29:$K$38,MATCH(N$7,'CHP Estimated Industry Breakdow'!$A$29:$A$38,0),MATCH($J33,'CHP Estimated Industry Breakdow'!$B$28:$K$28,0)),"")</f>
        <v/>
      </c>
      <c r="O33" s="217" t="str">
        <f>IFERROR(INDEX('CHP Estimated Industry Breakdow'!$B$29:$K$38,MATCH(O$7,'CHP Estimated Industry Breakdow'!$A$29:$A$38,0),MATCH($J33,'CHP Estimated Industry Breakdow'!$B$28:$K$28,0)),"")</f>
        <v/>
      </c>
      <c r="P33" s="217" t="str">
        <f>IFERROR(INDEX('CHP Estimated Industry Breakdow'!$B$29:$K$38,MATCH(P$7,'CHP Estimated Industry Breakdow'!$A$29:$A$38,0),MATCH($J33,'CHP Estimated Industry Breakdow'!$B$28:$K$28,0)),"")</f>
        <v/>
      </c>
      <c r="Q33" s="217" t="str">
        <f>IFERROR(INDEX('CHP Estimated Industry Breakdow'!$B$29:$K$38,MATCH(Q$7,'CHP Estimated Industry Breakdow'!$A$29:$A$38,0),MATCH($J33,'CHP Estimated Industry Breakdow'!$B$28:$K$28,0)),"")</f>
        <v/>
      </c>
      <c r="R33" s="217" t="str">
        <f>IFERROR(INDEX('CHP Estimated Industry Breakdow'!$B$29:$K$38,MATCH(R$7,'CHP Estimated Industry Breakdow'!$A$29:$A$38,0),MATCH($J33,'CHP Estimated Industry Breakdow'!$B$28:$K$28,0)),"")</f>
        <v/>
      </c>
      <c r="S33" s="217" t="str">
        <f>IFERROR(INDEX('CHP Estimated Industry Breakdow'!$B$29:$K$38,MATCH(S$7,'CHP Estimated Industry Breakdow'!$A$29:$A$38,0),MATCH($J33,'CHP Estimated Industry Breakdow'!$B$28:$K$28,0)),"")</f>
        <v/>
      </c>
      <c r="T33" s="217" t="str">
        <f>IFERROR(INDEX('CHP Estimated Industry Breakdow'!$B$29:$K$38,MATCH(T$7,'CHP Estimated Industry Breakdow'!$A$29:$A$38,0),MATCH($J33,'CHP Estimated Industry Breakdow'!$B$28:$K$28,0)),"")</f>
        <v/>
      </c>
      <c r="U33" s="217" t="str">
        <f>IFERROR(INDEX('CHP Estimated Industry Breakdow'!$B$29:$K$38,MATCH(U$7,'CHP Estimated Industry Breakdow'!$A$29:$A$38,0),MATCH($J33,'CHP Estimated Industry Breakdow'!$B$28:$K$28,0)),"")</f>
        <v/>
      </c>
      <c r="V33" s="217" t="str">
        <f>IFERROR(INDEX('CHP Estimated Industry Breakdow'!$B$29:$K$38,MATCH(V$7,'CHP Estimated Industry Breakdow'!$A$29:$A$38,0),MATCH($J33,'CHP Estimated Industry Breakdow'!$B$28:$K$28,0)),"")</f>
        <v/>
      </c>
      <c r="W33" s="217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5" x14ac:dyDescent="0.2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7">
        <f>IFERROR(INDEX('CHP Estimated Industry Breakdow'!$B$29:$K$38,MATCH(N$7,'CHP Estimated Industry Breakdow'!$A$29:$A$38,0),MATCH($J34,'CHP Estimated Industry Breakdow'!$B$28:$K$28,0)),"")</f>
        <v>0.67092131971960445</v>
      </c>
      <c r="O34" s="217">
        <f>IFERROR(INDEX('CHP Estimated Industry Breakdow'!$B$29:$K$38,MATCH(O$7,'CHP Estimated Industry Breakdow'!$A$29:$A$38,0),MATCH($J34,'CHP Estimated Industry Breakdow'!$B$28:$K$28,0)),"")</f>
        <v>4.6745986838954569E-2</v>
      </c>
      <c r="P34" s="217">
        <f>IFERROR(INDEX('CHP Estimated Industry Breakdow'!$B$29:$K$38,MATCH(P$7,'CHP Estimated Industry Breakdow'!$A$29:$A$38,0),MATCH($J34,'CHP Estimated Industry Breakdow'!$B$28:$K$28,0)),"")</f>
        <v>2.9543518929005027E-2</v>
      </c>
      <c r="Q34" s="217">
        <f>IFERROR(INDEX('CHP Estimated Industry Breakdow'!$B$29:$K$38,MATCH(Q$7,'CHP Estimated Industry Breakdow'!$A$29:$A$38,0),MATCH($J34,'CHP Estimated Industry Breakdow'!$B$28:$K$28,0)),"")</f>
        <v>1.4439828368653993E-2</v>
      </c>
      <c r="R34" s="217">
        <f>IFERROR(INDEX('CHP Estimated Industry Breakdow'!$B$29:$K$38,MATCH(R$7,'CHP Estimated Industry Breakdow'!$A$29:$A$38,0),MATCH($J34,'CHP Estimated Industry Breakdow'!$B$28:$K$28,0)),"")</f>
        <v>0</v>
      </c>
      <c r="S34" s="217">
        <f>IFERROR(INDEX('CHP Estimated Industry Breakdow'!$B$29:$K$38,MATCH(S$7,'CHP Estimated Industry Breakdow'!$A$29:$A$38,0),MATCH($J34,'CHP Estimated Industry Breakdow'!$B$28:$K$28,0)),"")</f>
        <v>9.6163936429565361E-2</v>
      </c>
      <c r="T34" s="217">
        <f>IFERROR(INDEX('CHP Estimated Industry Breakdow'!$B$29:$K$38,MATCH(T$7,'CHP Estimated Industry Breakdow'!$A$29:$A$38,0),MATCH($J34,'CHP Estimated Industry Breakdow'!$B$28:$K$28,0)),"")</f>
        <v>3.2705196395567585E-2</v>
      </c>
      <c r="U34" s="217">
        <f>IFERROR(INDEX('CHP Estimated Industry Breakdow'!$B$29:$K$38,MATCH(U$7,'CHP Estimated Industry Breakdow'!$A$29:$A$38,0),MATCH($J34,'CHP Estimated Industry Breakdow'!$B$28:$K$28,0)),"")</f>
        <v>1.1409662272495461E-2</v>
      </c>
      <c r="V34" s="217">
        <f>IFERROR(INDEX('CHP Estimated Industry Breakdow'!$B$29:$K$38,MATCH(V$7,'CHP Estimated Industry Breakdow'!$A$29:$A$38,0),MATCH($J34,'CHP Estimated Industry Breakdow'!$B$28:$K$28,0)),"")</f>
        <v>9.397958661292314E-3</v>
      </c>
      <c r="W34" s="217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5" x14ac:dyDescent="0.2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0" t="s">
        <v>297</v>
      </c>
      <c r="K35" s="41" t="s">
        <v>593</v>
      </c>
      <c r="L35" s="42"/>
      <c r="M35" s="183"/>
      <c r="N35" s="217">
        <f>IFERROR(INDEX('CHP Estimated Industry Breakdow'!$B$29:$K$38,MATCH(N$7,'CHP Estimated Industry Breakdow'!$A$29:$A$38,0),MATCH($J35,'CHP Estimated Industry Breakdow'!$B$28:$K$28,0)),"")</f>
        <v>1</v>
      </c>
      <c r="O35" s="217">
        <f>IFERROR(INDEX('CHP Estimated Industry Breakdow'!$B$29:$K$38,MATCH(O$7,'CHP Estimated Industry Breakdow'!$A$29:$A$38,0),MATCH($J35,'CHP Estimated Industry Breakdow'!$B$28:$K$28,0)),"")</f>
        <v>0</v>
      </c>
      <c r="P35" s="217">
        <f>IFERROR(INDEX('CHP Estimated Industry Breakdow'!$B$29:$K$38,MATCH(P$7,'CHP Estimated Industry Breakdow'!$A$29:$A$38,0),MATCH($J35,'CHP Estimated Industry Breakdow'!$B$28:$K$28,0)),"")</f>
        <v>0</v>
      </c>
      <c r="Q35" s="217">
        <f>IFERROR(INDEX('CHP Estimated Industry Breakdow'!$B$29:$K$38,MATCH(Q$7,'CHP Estimated Industry Breakdow'!$A$29:$A$38,0),MATCH($J35,'CHP Estimated Industry Breakdow'!$B$28:$K$28,0)),"")</f>
        <v>0</v>
      </c>
      <c r="R35" s="217">
        <f>IFERROR(INDEX('CHP Estimated Industry Breakdow'!$B$29:$K$38,MATCH(R$7,'CHP Estimated Industry Breakdow'!$A$29:$A$38,0),MATCH($J35,'CHP Estimated Industry Breakdow'!$B$28:$K$28,0)),"")</f>
        <v>0</v>
      </c>
      <c r="S35" s="217">
        <f>IFERROR(INDEX('CHP Estimated Industry Breakdow'!$B$29:$K$38,MATCH(S$7,'CHP Estimated Industry Breakdow'!$A$29:$A$38,0),MATCH($J35,'CHP Estimated Industry Breakdow'!$B$28:$K$28,0)),"")</f>
        <v>0</v>
      </c>
      <c r="T35" s="217">
        <f>IFERROR(INDEX('CHP Estimated Industry Breakdow'!$B$29:$K$38,MATCH(T$7,'CHP Estimated Industry Breakdow'!$A$29:$A$38,0),MATCH($J35,'CHP Estimated Industry Breakdow'!$B$28:$K$28,0)),"")</f>
        <v>0</v>
      </c>
      <c r="U35" s="217">
        <f>IFERROR(INDEX('CHP Estimated Industry Breakdow'!$B$29:$K$38,MATCH(U$7,'CHP Estimated Industry Breakdow'!$A$29:$A$38,0),MATCH($J35,'CHP Estimated Industry Breakdow'!$B$28:$K$28,0)),"")</f>
        <v>0</v>
      </c>
      <c r="V35" s="217">
        <f>IFERROR(INDEX('CHP Estimated Industry Breakdow'!$B$29:$K$38,MATCH(V$7,'CHP Estimated Industry Breakdow'!$A$29:$A$38,0),MATCH($J35,'CHP Estimated Industry Breakdow'!$B$28:$K$28,0)),"")</f>
        <v>0</v>
      </c>
      <c r="W35" s="217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5" x14ac:dyDescent="0.2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7">
        <f>IFERROR(INDEX('CHP Estimated Industry Breakdow'!$B$29:$K$38,MATCH(N$7,'CHP Estimated Industry Breakdow'!$A$29:$A$38,0),MATCH($J36,'CHP Estimated Industry Breakdow'!$B$28:$K$28,0)),"")</f>
        <v>1</v>
      </c>
      <c r="O36" s="217">
        <f>IFERROR(INDEX('CHP Estimated Industry Breakdow'!$B$29:$K$38,MATCH(O$7,'CHP Estimated Industry Breakdow'!$A$29:$A$38,0),MATCH($J36,'CHP Estimated Industry Breakdow'!$B$28:$K$28,0)),"")</f>
        <v>0</v>
      </c>
      <c r="P36" s="217">
        <f>IFERROR(INDEX('CHP Estimated Industry Breakdow'!$B$29:$K$38,MATCH(P$7,'CHP Estimated Industry Breakdow'!$A$29:$A$38,0),MATCH($J36,'CHP Estimated Industry Breakdow'!$B$28:$K$28,0)),"")</f>
        <v>0</v>
      </c>
      <c r="Q36" s="217">
        <f>IFERROR(INDEX('CHP Estimated Industry Breakdow'!$B$29:$K$38,MATCH(Q$7,'CHP Estimated Industry Breakdow'!$A$29:$A$38,0),MATCH($J36,'CHP Estimated Industry Breakdow'!$B$28:$K$28,0)),"")</f>
        <v>0</v>
      </c>
      <c r="R36" s="217">
        <f>IFERROR(INDEX('CHP Estimated Industry Breakdow'!$B$29:$K$38,MATCH(R$7,'CHP Estimated Industry Breakdow'!$A$29:$A$38,0),MATCH($J36,'CHP Estimated Industry Breakdow'!$B$28:$K$28,0)),"")</f>
        <v>0</v>
      </c>
      <c r="S36" s="217">
        <f>IFERROR(INDEX('CHP Estimated Industry Breakdow'!$B$29:$K$38,MATCH(S$7,'CHP Estimated Industry Breakdow'!$A$29:$A$38,0),MATCH($J36,'CHP Estimated Industry Breakdow'!$B$28:$K$28,0)),"")</f>
        <v>0</v>
      </c>
      <c r="T36" s="217">
        <f>IFERROR(INDEX('CHP Estimated Industry Breakdow'!$B$29:$K$38,MATCH(T$7,'CHP Estimated Industry Breakdow'!$A$29:$A$38,0),MATCH($J36,'CHP Estimated Industry Breakdow'!$B$28:$K$28,0)),"")</f>
        <v>0</v>
      </c>
      <c r="U36" s="217">
        <f>IFERROR(INDEX('CHP Estimated Industry Breakdow'!$B$29:$K$38,MATCH(U$7,'CHP Estimated Industry Breakdow'!$A$29:$A$38,0),MATCH($J36,'CHP Estimated Industry Breakdow'!$B$28:$K$28,0)),"")</f>
        <v>0</v>
      </c>
      <c r="V36" s="217">
        <f>IFERROR(INDEX('CHP Estimated Industry Breakdow'!$B$29:$K$38,MATCH(V$7,'CHP Estimated Industry Breakdow'!$A$29:$A$38,0),MATCH($J36,'CHP Estimated Industry Breakdow'!$B$28:$K$28,0)),"")</f>
        <v>0</v>
      </c>
      <c r="W36" s="217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5" x14ac:dyDescent="0.2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0" t="s">
        <v>300</v>
      </c>
      <c r="K37" s="41" t="s">
        <v>593</v>
      </c>
      <c r="L37" s="42">
        <v>13974185659148.068</v>
      </c>
      <c r="M37" s="183"/>
      <c r="N37" s="217">
        <f>IFERROR(INDEX('CHP Estimated Industry Breakdow'!$B$29:$K$38,MATCH(N$7,'CHP Estimated Industry Breakdow'!$A$29:$A$38,0),MATCH($J37,'CHP Estimated Industry Breakdow'!$B$28:$K$28,0)),"")</f>
        <v>1</v>
      </c>
      <c r="O37" s="217">
        <f>IFERROR(INDEX('CHP Estimated Industry Breakdow'!$B$29:$K$38,MATCH(O$7,'CHP Estimated Industry Breakdow'!$A$29:$A$38,0),MATCH($J37,'CHP Estimated Industry Breakdow'!$B$28:$K$28,0)),"")</f>
        <v>0</v>
      </c>
      <c r="P37" s="217">
        <f>IFERROR(INDEX('CHP Estimated Industry Breakdow'!$B$29:$K$38,MATCH(P$7,'CHP Estimated Industry Breakdow'!$A$29:$A$38,0),MATCH($J37,'CHP Estimated Industry Breakdow'!$B$28:$K$28,0)),"")</f>
        <v>0</v>
      </c>
      <c r="Q37" s="217">
        <f>IFERROR(INDEX('CHP Estimated Industry Breakdow'!$B$29:$K$38,MATCH(Q$7,'CHP Estimated Industry Breakdow'!$A$29:$A$38,0),MATCH($J37,'CHP Estimated Industry Breakdow'!$B$28:$K$28,0)),"")</f>
        <v>0</v>
      </c>
      <c r="R37" s="217">
        <f>IFERROR(INDEX('CHP Estimated Industry Breakdow'!$B$29:$K$38,MATCH(R$7,'CHP Estimated Industry Breakdow'!$A$29:$A$38,0),MATCH($J37,'CHP Estimated Industry Breakdow'!$B$28:$K$28,0)),"")</f>
        <v>0</v>
      </c>
      <c r="S37" s="217">
        <f>IFERROR(INDEX('CHP Estimated Industry Breakdow'!$B$29:$K$38,MATCH(S$7,'CHP Estimated Industry Breakdow'!$A$29:$A$38,0),MATCH($J37,'CHP Estimated Industry Breakdow'!$B$28:$K$28,0)),"")</f>
        <v>0</v>
      </c>
      <c r="T37" s="217">
        <f>IFERROR(INDEX('CHP Estimated Industry Breakdow'!$B$29:$K$38,MATCH(T$7,'CHP Estimated Industry Breakdow'!$A$29:$A$38,0),MATCH($J37,'CHP Estimated Industry Breakdow'!$B$28:$K$28,0)),"")</f>
        <v>0</v>
      </c>
      <c r="U37" s="217">
        <f>IFERROR(INDEX('CHP Estimated Industry Breakdow'!$B$29:$K$38,MATCH(U$7,'CHP Estimated Industry Breakdow'!$A$29:$A$38,0),MATCH($J37,'CHP Estimated Industry Breakdow'!$B$28:$K$28,0)),"")</f>
        <v>0</v>
      </c>
      <c r="V37" s="217">
        <f>IFERROR(INDEX('CHP Estimated Industry Breakdow'!$B$29:$K$38,MATCH(V$7,'CHP Estimated Industry Breakdow'!$A$29:$A$38,0),MATCH($J37,'CHP Estimated Industry Breakdow'!$B$28:$K$28,0)),"")</f>
        <v>0</v>
      </c>
      <c r="W37" s="217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5" x14ac:dyDescent="0.2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7" t="str">
        <f>IFERROR(INDEX('CHP Estimated Industry Breakdow'!$B$29:$K$38,MATCH(N$7,'CHP Estimated Industry Breakdow'!$A$29:$A$38,0),MATCH($J38,'CHP Estimated Industry Breakdow'!$B$28:$K$28,0)),"")</f>
        <v/>
      </c>
      <c r="O38" s="217" t="str">
        <f>IFERROR(INDEX('CHP Estimated Industry Breakdow'!$B$29:$K$38,MATCH(O$7,'CHP Estimated Industry Breakdow'!$A$29:$A$38,0),MATCH($J38,'CHP Estimated Industry Breakdow'!$B$28:$K$28,0)),"")</f>
        <v/>
      </c>
      <c r="P38" s="217" t="str">
        <f>IFERROR(INDEX('CHP Estimated Industry Breakdow'!$B$29:$K$38,MATCH(P$7,'CHP Estimated Industry Breakdow'!$A$29:$A$38,0),MATCH($J38,'CHP Estimated Industry Breakdow'!$B$28:$K$28,0)),"")</f>
        <v/>
      </c>
      <c r="Q38" s="217" t="str">
        <f>IFERROR(INDEX('CHP Estimated Industry Breakdow'!$B$29:$K$38,MATCH(Q$7,'CHP Estimated Industry Breakdow'!$A$29:$A$38,0),MATCH($J38,'CHP Estimated Industry Breakdow'!$B$28:$K$28,0)),"")</f>
        <v/>
      </c>
      <c r="R38" s="217" t="str">
        <f>IFERROR(INDEX('CHP Estimated Industry Breakdow'!$B$29:$K$38,MATCH(R$7,'CHP Estimated Industry Breakdow'!$A$29:$A$38,0),MATCH($J38,'CHP Estimated Industry Breakdow'!$B$28:$K$28,0)),"")</f>
        <v/>
      </c>
      <c r="S38" s="217" t="str">
        <f>IFERROR(INDEX('CHP Estimated Industry Breakdow'!$B$29:$K$38,MATCH(S$7,'CHP Estimated Industry Breakdow'!$A$29:$A$38,0),MATCH($J38,'CHP Estimated Industry Breakdow'!$B$28:$K$28,0)),"")</f>
        <v/>
      </c>
      <c r="T38" s="217" t="str">
        <f>IFERROR(INDEX('CHP Estimated Industry Breakdow'!$B$29:$K$38,MATCH(T$7,'CHP Estimated Industry Breakdow'!$A$29:$A$38,0),MATCH($J38,'CHP Estimated Industry Breakdow'!$B$28:$K$28,0)),"")</f>
        <v/>
      </c>
      <c r="U38" s="217" t="str">
        <f>IFERROR(INDEX('CHP Estimated Industry Breakdow'!$B$29:$K$38,MATCH(U$7,'CHP Estimated Industry Breakdow'!$A$29:$A$38,0),MATCH($J38,'CHP Estimated Industry Breakdow'!$B$28:$K$28,0)),"")</f>
        <v/>
      </c>
      <c r="V38" s="217" t="str">
        <f>IFERROR(INDEX('CHP Estimated Industry Breakdow'!$B$29:$K$38,MATCH(V$7,'CHP Estimated Industry Breakdow'!$A$29:$A$38,0),MATCH($J38,'CHP Estimated Industry Breakdow'!$B$28:$K$28,0)),"")</f>
        <v/>
      </c>
      <c r="W38" s="217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5" x14ac:dyDescent="0.2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7" t="str">
        <f>IFERROR(INDEX('CHP Estimated Industry Breakdow'!$B$29:$K$38,MATCH(N$7,'CHP Estimated Industry Breakdow'!$A$29:$A$38,0),MATCH($J39,'CHP Estimated Industry Breakdow'!$B$28:$K$28,0)),"")</f>
        <v/>
      </c>
      <c r="O39" s="217" t="str">
        <f>IFERROR(INDEX('CHP Estimated Industry Breakdow'!$B$29:$K$38,MATCH(O$7,'CHP Estimated Industry Breakdow'!$A$29:$A$38,0),MATCH($J39,'CHP Estimated Industry Breakdow'!$B$28:$K$28,0)),"")</f>
        <v/>
      </c>
      <c r="P39" s="217" t="str">
        <f>IFERROR(INDEX('CHP Estimated Industry Breakdow'!$B$29:$K$38,MATCH(P$7,'CHP Estimated Industry Breakdow'!$A$29:$A$38,0),MATCH($J39,'CHP Estimated Industry Breakdow'!$B$28:$K$28,0)),"")</f>
        <v/>
      </c>
      <c r="Q39" s="217" t="str">
        <f>IFERROR(INDEX('CHP Estimated Industry Breakdow'!$B$29:$K$38,MATCH(Q$7,'CHP Estimated Industry Breakdow'!$A$29:$A$38,0),MATCH($J39,'CHP Estimated Industry Breakdow'!$B$28:$K$28,0)),"")</f>
        <v/>
      </c>
      <c r="R39" s="217" t="str">
        <f>IFERROR(INDEX('CHP Estimated Industry Breakdow'!$B$29:$K$38,MATCH(R$7,'CHP Estimated Industry Breakdow'!$A$29:$A$38,0),MATCH($J39,'CHP Estimated Industry Breakdow'!$B$28:$K$28,0)),"")</f>
        <v/>
      </c>
      <c r="S39" s="217" t="str">
        <f>IFERROR(INDEX('CHP Estimated Industry Breakdow'!$B$29:$K$38,MATCH(S$7,'CHP Estimated Industry Breakdow'!$A$29:$A$38,0),MATCH($J39,'CHP Estimated Industry Breakdow'!$B$28:$K$28,0)),"")</f>
        <v/>
      </c>
      <c r="T39" s="217" t="str">
        <f>IFERROR(INDEX('CHP Estimated Industry Breakdow'!$B$29:$K$38,MATCH(T$7,'CHP Estimated Industry Breakdow'!$A$29:$A$38,0),MATCH($J39,'CHP Estimated Industry Breakdow'!$B$28:$K$28,0)),"")</f>
        <v/>
      </c>
      <c r="U39" s="217" t="str">
        <f>IFERROR(INDEX('CHP Estimated Industry Breakdow'!$B$29:$K$38,MATCH(U$7,'CHP Estimated Industry Breakdow'!$A$29:$A$38,0),MATCH($J39,'CHP Estimated Industry Breakdow'!$B$28:$K$28,0)),"")</f>
        <v/>
      </c>
      <c r="V39" s="217" t="str">
        <f>IFERROR(INDEX('CHP Estimated Industry Breakdow'!$B$29:$K$38,MATCH(V$7,'CHP Estimated Industry Breakdow'!$A$29:$A$38,0),MATCH($J39,'CHP Estimated Industry Breakdow'!$B$28:$K$28,0)),"")</f>
        <v/>
      </c>
      <c r="W39" s="217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5" x14ac:dyDescent="0.2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7" t="str">
        <f>IFERROR(INDEX('CHP Estimated Industry Breakdow'!$B$29:$K$38,MATCH(N$7,'CHP Estimated Industry Breakdow'!$A$29:$A$38,0),MATCH($J40,'CHP Estimated Industry Breakdow'!$B$28:$K$28,0)),"")</f>
        <v/>
      </c>
      <c r="O40" s="217" t="str">
        <f>IFERROR(INDEX('CHP Estimated Industry Breakdow'!$B$29:$K$38,MATCH(O$7,'CHP Estimated Industry Breakdow'!$A$29:$A$38,0),MATCH($J40,'CHP Estimated Industry Breakdow'!$B$28:$K$28,0)),"")</f>
        <v/>
      </c>
      <c r="P40" s="217" t="str">
        <f>IFERROR(INDEX('CHP Estimated Industry Breakdow'!$B$29:$K$38,MATCH(P$7,'CHP Estimated Industry Breakdow'!$A$29:$A$38,0),MATCH($J40,'CHP Estimated Industry Breakdow'!$B$28:$K$28,0)),"")</f>
        <v/>
      </c>
      <c r="Q40" s="217" t="str">
        <f>IFERROR(INDEX('CHP Estimated Industry Breakdow'!$B$29:$K$38,MATCH(Q$7,'CHP Estimated Industry Breakdow'!$A$29:$A$38,0),MATCH($J40,'CHP Estimated Industry Breakdow'!$B$28:$K$28,0)),"")</f>
        <v/>
      </c>
      <c r="R40" s="217" t="str">
        <f>IFERROR(INDEX('CHP Estimated Industry Breakdow'!$B$29:$K$38,MATCH(R$7,'CHP Estimated Industry Breakdow'!$A$29:$A$38,0),MATCH($J40,'CHP Estimated Industry Breakdow'!$B$28:$K$28,0)),"")</f>
        <v/>
      </c>
      <c r="S40" s="217" t="str">
        <f>IFERROR(INDEX('CHP Estimated Industry Breakdow'!$B$29:$K$38,MATCH(S$7,'CHP Estimated Industry Breakdow'!$A$29:$A$38,0),MATCH($J40,'CHP Estimated Industry Breakdow'!$B$28:$K$28,0)),"")</f>
        <v/>
      </c>
      <c r="T40" s="217" t="str">
        <f>IFERROR(INDEX('CHP Estimated Industry Breakdow'!$B$29:$K$38,MATCH(T$7,'CHP Estimated Industry Breakdow'!$A$29:$A$38,0),MATCH($J40,'CHP Estimated Industry Breakdow'!$B$28:$K$28,0)),"")</f>
        <v/>
      </c>
      <c r="U40" s="217" t="str">
        <f>IFERROR(INDEX('CHP Estimated Industry Breakdow'!$B$29:$K$38,MATCH(U$7,'CHP Estimated Industry Breakdow'!$A$29:$A$38,0),MATCH($J40,'CHP Estimated Industry Breakdow'!$B$28:$K$28,0)),"")</f>
        <v/>
      </c>
      <c r="V40" s="217" t="str">
        <f>IFERROR(INDEX('CHP Estimated Industry Breakdow'!$B$29:$K$38,MATCH(V$7,'CHP Estimated Industry Breakdow'!$A$29:$A$38,0),MATCH($J40,'CHP Estimated Industry Breakdow'!$B$28:$K$28,0)),"")</f>
        <v/>
      </c>
      <c r="W40" s="217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5" x14ac:dyDescent="0.2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83"/>
      <c r="Y41" s="183"/>
      <c r="Z41" s="183"/>
    </row>
    <row r="42" spans="1:26" ht="34.5" customHeight="1" x14ac:dyDescent="0.2"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2">
      <c r="L43" s="208"/>
      <c r="M43" s="208"/>
    </row>
    <row r="44" spans="1:26" ht="15" x14ac:dyDescent="0.25">
      <c r="B44" s="209" t="s">
        <v>1449</v>
      </c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9"/>
      <c r="Q44" s="210"/>
      <c r="R44" s="210"/>
      <c r="S44" s="210"/>
      <c r="T44" s="3"/>
    </row>
    <row r="45" spans="1:26" s="3" customFormat="1" ht="15" x14ac:dyDescent="0.25">
      <c r="A45" s="29"/>
      <c r="B45" s="220"/>
      <c r="C45" s="220" t="s">
        <v>1452</v>
      </c>
      <c r="D45" s="221" t="s">
        <v>179</v>
      </c>
      <c r="E45" s="221" t="s">
        <v>583</v>
      </c>
      <c r="F45" s="221" t="s">
        <v>582</v>
      </c>
      <c r="G45" s="221" t="s">
        <v>197</v>
      </c>
      <c r="H45" s="221" t="s">
        <v>179</v>
      </c>
      <c r="I45" s="221" t="s">
        <v>1169</v>
      </c>
      <c r="J45" s="221" t="s">
        <v>1169</v>
      </c>
      <c r="K45" s="221" t="s">
        <v>179</v>
      </c>
      <c r="L45" s="221" t="s">
        <v>583</v>
      </c>
      <c r="M45" s="221" t="s">
        <v>179</v>
      </c>
      <c r="N45" s="221" t="s">
        <v>1169</v>
      </c>
      <c r="O45" s="221" t="s">
        <v>1170</v>
      </c>
      <c r="P45" s="221" t="s">
        <v>1169</v>
      </c>
      <c r="Q45" s="221" t="s">
        <v>250</v>
      </c>
      <c r="R45" s="221" t="s">
        <v>1169</v>
      </c>
      <c r="S45" s="221" t="s">
        <v>1169</v>
      </c>
    </row>
    <row r="46" spans="1:26" ht="15" x14ac:dyDescent="0.25">
      <c r="B46" s="226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26"/>
      <c r="C47" s="211" t="s">
        <v>60</v>
      </c>
      <c r="D47" s="419">
        <f t="shared" ref="D47:D56" si="1">SUMIFS($L$8:$L$41,$J$8:$J$41,D$46)*INDEX($N$8:$W$41,MATCH(D$46,$J$8:$J$41,0),MATCH($C47,$N$7:$W$7,0))</f>
        <v>0</v>
      </c>
      <c r="E47" s="419">
        <f t="shared" ref="E47:P56" si="2">SUMIFS($L$8:$L$41,$J$8:$J$41,E$46)*INDEX($N$8:$W$41,MATCH(E$46,$J$8:$J$41,0),MATCH($C47,$N$7:$W$7,0))</f>
        <v>23467975091954.395</v>
      </c>
      <c r="F47" s="419">
        <f t="shared" si="2"/>
        <v>11601927999819.145</v>
      </c>
      <c r="G47" s="289"/>
      <c r="H47" s="419">
        <f t="shared" si="2"/>
        <v>0</v>
      </c>
      <c r="I47" s="419">
        <f t="shared" si="2"/>
        <v>24973448910.331802</v>
      </c>
      <c r="J47" s="419"/>
      <c r="K47" s="419">
        <f t="shared" si="2"/>
        <v>354288022315.96887</v>
      </c>
      <c r="L47" s="419"/>
      <c r="M47" s="419">
        <f t="shared" si="2"/>
        <v>140150308211199.78</v>
      </c>
      <c r="N47" s="419">
        <f t="shared" si="2"/>
        <v>935572295975.1792</v>
      </c>
      <c r="O47" s="419">
        <f t="shared" si="2"/>
        <v>272011167435.74213</v>
      </c>
      <c r="P47" s="419">
        <f t="shared" si="2"/>
        <v>32932422376917.156</v>
      </c>
      <c r="Q47" s="419"/>
      <c r="R47" s="419"/>
      <c r="S47" s="419"/>
      <c r="U47" s="218"/>
      <c r="V47" s="218"/>
    </row>
    <row r="48" spans="1:26" ht="15" x14ac:dyDescent="0.25">
      <c r="B48" s="226"/>
      <c r="C48" s="211" t="s">
        <v>56</v>
      </c>
      <c r="D48" s="419">
        <f t="shared" si="1"/>
        <v>0</v>
      </c>
      <c r="E48" s="419">
        <f t="shared" si="2"/>
        <v>0</v>
      </c>
      <c r="F48" s="419">
        <f t="shared" si="2"/>
        <v>0</v>
      </c>
      <c r="G48" s="419"/>
      <c r="H48" s="419">
        <f t="shared" si="2"/>
        <v>0</v>
      </c>
      <c r="I48" s="419">
        <f t="shared" si="2"/>
        <v>0</v>
      </c>
      <c r="J48" s="419"/>
      <c r="K48" s="419">
        <f t="shared" si="2"/>
        <v>0</v>
      </c>
      <c r="L48" s="419"/>
      <c r="M48" s="419">
        <f t="shared" si="2"/>
        <v>9764877446217.0918</v>
      </c>
      <c r="N48" s="419">
        <f t="shared" si="2"/>
        <v>0</v>
      </c>
      <c r="O48" s="419">
        <f t="shared" si="2"/>
        <v>0</v>
      </c>
      <c r="P48" s="419">
        <f t="shared" si="2"/>
        <v>0</v>
      </c>
      <c r="Q48" s="419"/>
      <c r="R48" s="419"/>
      <c r="S48" s="419"/>
    </row>
    <row r="49" spans="2:21" ht="15" x14ac:dyDescent="0.25">
      <c r="B49" s="226"/>
      <c r="C49" s="211" t="s">
        <v>73</v>
      </c>
      <c r="D49" s="419">
        <f t="shared" si="1"/>
        <v>0</v>
      </c>
      <c r="E49" s="419">
        <f t="shared" si="2"/>
        <v>0</v>
      </c>
      <c r="F49" s="419">
        <f t="shared" si="2"/>
        <v>0</v>
      </c>
      <c r="G49" s="419"/>
      <c r="H49" s="419">
        <f t="shared" si="2"/>
        <v>0</v>
      </c>
      <c r="I49" s="419">
        <f t="shared" si="2"/>
        <v>0</v>
      </c>
      <c r="J49" s="419"/>
      <c r="K49" s="419">
        <f t="shared" si="2"/>
        <v>0</v>
      </c>
      <c r="L49" s="419"/>
      <c r="M49" s="419">
        <f t="shared" si="2"/>
        <v>6171414086638.2168</v>
      </c>
      <c r="N49" s="419">
        <f t="shared" si="2"/>
        <v>0</v>
      </c>
      <c r="O49" s="419">
        <f t="shared" si="2"/>
        <v>0</v>
      </c>
      <c r="P49" s="419">
        <f t="shared" si="2"/>
        <v>0</v>
      </c>
      <c r="Q49" s="419"/>
      <c r="R49" s="419"/>
      <c r="S49" s="419"/>
    </row>
    <row r="50" spans="2:21" ht="15" x14ac:dyDescent="0.25">
      <c r="B50" s="226"/>
      <c r="C50" s="211" t="s">
        <v>69</v>
      </c>
      <c r="D50" s="419">
        <f t="shared" si="1"/>
        <v>0</v>
      </c>
      <c r="E50" s="419">
        <f t="shared" si="2"/>
        <v>0</v>
      </c>
      <c r="F50" s="419">
        <f t="shared" si="2"/>
        <v>0</v>
      </c>
      <c r="G50" s="419"/>
      <c r="H50" s="419">
        <f t="shared" si="2"/>
        <v>0</v>
      </c>
      <c r="I50" s="419">
        <f t="shared" si="2"/>
        <v>0</v>
      </c>
      <c r="J50" s="419"/>
      <c r="K50" s="419">
        <f t="shared" si="2"/>
        <v>0</v>
      </c>
      <c r="L50" s="419"/>
      <c r="M50" s="419">
        <f t="shared" si="2"/>
        <v>3016369188013.6699</v>
      </c>
      <c r="N50" s="419">
        <f t="shared" si="2"/>
        <v>0</v>
      </c>
      <c r="O50" s="419">
        <f t="shared" si="2"/>
        <v>0</v>
      </c>
      <c r="P50" s="419">
        <f t="shared" si="2"/>
        <v>0</v>
      </c>
      <c r="Q50" s="419"/>
      <c r="R50" s="419"/>
      <c r="S50" s="419"/>
    </row>
    <row r="51" spans="2:21" ht="15" x14ac:dyDescent="0.25">
      <c r="B51" s="226"/>
      <c r="C51" s="211" t="s">
        <v>75</v>
      </c>
      <c r="D51" s="419">
        <f t="shared" si="1"/>
        <v>0</v>
      </c>
      <c r="E51" s="419">
        <f t="shared" si="2"/>
        <v>0</v>
      </c>
      <c r="F51" s="419">
        <f t="shared" si="2"/>
        <v>0</v>
      </c>
      <c r="G51" s="419"/>
      <c r="H51" s="419">
        <f t="shared" si="2"/>
        <v>263082875300.0665</v>
      </c>
      <c r="I51" s="419">
        <f t="shared" si="2"/>
        <v>0</v>
      </c>
      <c r="J51" s="419"/>
      <c r="K51" s="419">
        <f t="shared" si="2"/>
        <v>666080549.52052593</v>
      </c>
      <c r="L51" s="419"/>
      <c r="M51" s="419">
        <f t="shared" si="2"/>
        <v>0</v>
      </c>
      <c r="N51" s="419">
        <f t="shared" si="2"/>
        <v>0</v>
      </c>
      <c r="O51" s="419">
        <f t="shared" si="2"/>
        <v>0</v>
      </c>
      <c r="P51" s="419">
        <f t="shared" si="2"/>
        <v>0</v>
      </c>
      <c r="Q51" s="419"/>
      <c r="R51" s="419"/>
      <c r="S51" s="419"/>
    </row>
    <row r="52" spans="2:21" ht="15" x14ac:dyDescent="0.25">
      <c r="B52" s="226"/>
      <c r="C52" s="211" t="s">
        <v>61</v>
      </c>
      <c r="D52" s="419">
        <f t="shared" si="1"/>
        <v>0</v>
      </c>
      <c r="E52" s="419">
        <f t="shared" si="2"/>
        <v>0</v>
      </c>
      <c r="F52" s="419">
        <f t="shared" si="2"/>
        <v>0</v>
      </c>
      <c r="G52" s="419"/>
      <c r="H52" s="419">
        <f t="shared" si="2"/>
        <v>0</v>
      </c>
      <c r="I52" s="419">
        <f t="shared" si="2"/>
        <v>0</v>
      </c>
      <c r="J52" s="419"/>
      <c r="K52" s="419">
        <f t="shared" si="2"/>
        <v>0</v>
      </c>
      <c r="L52" s="419"/>
      <c r="M52" s="419">
        <f t="shared" si="2"/>
        <v>20087907379420.238</v>
      </c>
      <c r="N52" s="419">
        <f t="shared" si="2"/>
        <v>0</v>
      </c>
      <c r="O52" s="419">
        <f t="shared" si="2"/>
        <v>0</v>
      </c>
      <c r="P52" s="419">
        <f t="shared" si="2"/>
        <v>0</v>
      </c>
      <c r="Q52" s="419"/>
      <c r="R52" s="419"/>
      <c r="S52" s="419"/>
    </row>
    <row r="53" spans="2:21" ht="15" x14ac:dyDescent="0.25">
      <c r="B53" s="226"/>
      <c r="C53" s="211" t="s">
        <v>52</v>
      </c>
      <c r="D53" s="419">
        <f t="shared" si="1"/>
        <v>22742528326763.426</v>
      </c>
      <c r="E53" s="419">
        <f t="shared" si="2"/>
        <v>1143986204983.6565</v>
      </c>
      <c r="F53" s="419">
        <f t="shared" si="2"/>
        <v>565555636180.85498</v>
      </c>
      <c r="G53" s="419"/>
      <c r="H53" s="419">
        <f t="shared" si="2"/>
        <v>0</v>
      </c>
      <c r="I53" s="419">
        <f t="shared" si="2"/>
        <v>1217373076.8138666</v>
      </c>
      <c r="J53" s="419"/>
      <c r="K53" s="419">
        <f t="shared" si="2"/>
        <v>0</v>
      </c>
      <c r="L53" s="419"/>
      <c r="M53" s="419">
        <f t="shared" si="2"/>
        <v>6831864214513.6211</v>
      </c>
      <c r="N53" s="419">
        <f t="shared" si="2"/>
        <v>0</v>
      </c>
      <c r="O53" s="419">
        <f t="shared" si="2"/>
        <v>0</v>
      </c>
      <c r="P53" s="419">
        <f t="shared" si="2"/>
        <v>0</v>
      </c>
      <c r="Q53" s="419"/>
      <c r="R53" s="419"/>
      <c r="S53" s="419"/>
    </row>
    <row r="54" spans="2:21" ht="15" x14ac:dyDescent="0.25">
      <c r="B54" s="226"/>
      <c r="C54" s="211" t="s">
        <v>55</v>
      </c>
      <c r="D54" s="419">
        <f t="shared" si="1"/>
        <v>0</v>
      </c>
      <c r="E54" s="419">
        <f t="shared" si="2"/>
        <v>0</v>
      </c>
      <c r="F54" s="419">
        <f t="shared" si="2"/>
        <v>0</v>
      </c>
      <c r="G54" s="419"/>
      <c r="H54" s="419">
        <f t="shared" si="2"/>
        <v>0</v>
      </c>
      <c r="I54" s="419">
        <f t="shared" si="2"/>
        <v>0</v>
      </c>
      <c r="J54" s="419"/>
      <c r="K54" s="419">
        <f t="shared" si="2"/>
        <v>0</v>
      </c>
      <c r="L54" s="419"/>
      <c r="M54" s="419">
        <f t="shared" si="2"/>
        <v>2383390774859.0093</v>
      </c>
      <c r="N54" s="419">
        <f t="shared" si="2"/>
        <v>0</v>
      </c>
      <c r="O54" s="419">
        <f t="shared" si="2"/>
        <v>0</v>
      </c>
      <c r="P54" s="419">
        <f t="shared" si="2"/>
        <v>0</v>
      </c>
      <c r="Q54" s="419"/>
      <c r="R54" s="419"/>
      <c r="S54" s="419"/>
    </row>
    <row r="55" spans="2:21" ht="15" x14ac:dyDescent="0.25">
      <c r="B55" s="226"/>
      <c r="C55" s="211" t="s">
        <v>59</v>
      </c>
      <c r="D55" s="419">
        <f t="shared" si="1"/>
        <v>0</v>
      </c>
      <c r="E55" s="419">
        <f t="shared" si="2"/>
        <v>0</v>
      </c>
      <c r="F55" s="419">
        <f t="shared" si="2"/>
        <v>0</v>
      </c>
      <c r="G55" s="419"/>
      <c r="H55" s="419">
        <f t="shared" si="2"/>
        <v>0</v>
      </c>
      <c r="I55" s="419">
        <f t="shared" si="2"/>
        <v>0</v>
      </c>
      <c r="J55" s="419"/>
      <c r="K55" s="419">
        <f t="shared" si="2"/>
        <v>0</v>
      </c>
      <c r="L55" s="419"/>
      <c r="M55" s="419">
        <f t="shared" si="2"/>
        <v>1963161348765.447</v>
      </c>
      <c r="N55" s="419">
        <f t="shared" si="2"/>
        <v>0</v>
      </c>
      <c r="O55" s="419">
        <f t="shared" si="2"/>
        <v>0</v>
      </c>
      <c r="P55" s="419">
        <f t="shared" si="2"/>
        <v>0</v>
      </c>
      <c r="Q55" s="419"/>
      <c r="R55" s="419"/>
      <c r="S55" s="419"/>
    </row>
    <row r="56" spans="2:21" ht="15" x14ac:dyDescent="0.25">
      <c r="B56" s="226"/>
      <c r="C56" s="211" t="s">
        <v>66</v>
      </c>
      <c r="D56" s="419">
        <f t="shared" si="1"/>
        <v>0</v>
      </c>
      <c r="E56" s="419">
        <f t="shared" si="2"/>
        <v>0</v>
      </c>
      <c r="F56" s="419">
        <f t="shared" si="2"/>
        <v>0</v>
      </c>
      <c r="G56" s="419"/>
      <c r="H56" s="419">
        <f t="shared" si="2"/>
        <v>0</v>
      </c>
      <c r="I56" s="419">
        <f t="shared" si="2"/>
        <v>0</v>
      </c>
      <c r="J56" s="419"/>
      <c r="K56" s="419">
        <f t="shared" si="2"/>
        <v>0</v>
      </c>
      <c r="L56" s="419"/>
      <c r="M56" s="419">
        <f t="shared" si="2"/>
        <v>18523023173295.707</v>
      </c>
      <c r="N56" s="419">
        <f t="shared" si="2"/>
        <v>0</v>
      </c>
      <c r="O56" s="419">
        <f t="shared" si="2"/>
        <v>0</v>
      </c>
      <c r="P56" s="419">
        <f t="shared" si="2"/>
        <v>0</v>
      </c>
      <c r="Q56" s="419"/>
      <c r="R56" s="419"/>
      <c r="S56" s="419"/>
    </row>
    <row r="57" spans="2:21" x14ac:dyDescent="0.2">
      <c r="B57" s="226"/>
      <c r="P57"/>
    </row>
    <row r="58" spans="2:21" ht="15" x14ac:dyDescent="0.25">
      <c r="B58" s="226"/>
      <c r="D58" s="425" t="b">
        <f t="shared" ref="D58:P58" si="3">SUM(D47:D56)=SUMIFS($L$8:$L$41,$J$8:$J$41,D46)</f>
        <v>1</v>
      </c>
      <c r="E58" s="425" t="b">
        <f t="shared" si="3"/>
        <v>1</v>
      </c>
      <c r="F58" s="425" t="b">
        <f t="shared" si="3"/>
        <v>1</v>
      </c>
      <c r="G58" s="425" t="b">
        <f t="shared" si="3"/>
        <v>1</v>
      </c>
      <c r="H58" s="425" t="b">
        <f t="shared" si="3"/>
        <v>1</v>
      </c>
      <c r="I58" s="425" t="b">
        <f t="shared" si="3"/>
        <v>1</v>
      </c>
      <c r="J58" s="425" t="b">
        <f t="shared" si="3"/>
        <v>1</v>
      </c>
      <c r="K58" s="425" t="b">
        <f t="shared" si="3"/>
        <v>1</v>
      </c>
      <c r="L58" s="425" t="b">
        <f t="shared" si="3"/>
        <v>1</v>
      </c>
      <c r="M58" s="425" t="b">
        <f t="shared" si="3"/>
        <v>1</v>
      </c>
      <c r="N58" s="425" t="b">
        <f t="shared" si="3"/>
        <v>1</v>
      </c>
      <c r="O58" s="425" t="b">
        <f t="shared" si="3"/>
        <v>1</v>
      </c>
      <c r="P58" s="425" t="b">
        <f t="shared" si="3"/>
        <v>1</v>
      </c>
      <c r="Q58" s="320"/>
      <c r="R58" s="320"/>
      <c r="S58" s="226"/>
      <c r="T58" s="291" t="b">
        <f>SUM(D47:P56)=SUM(L8:L37)</f>
        <v>1</v>
      </c>
      <c r="U58" s="290" t="s">
        <v>1501</v>
      </c>
    </row>
    <row r="59" spans="2:21" x14ac:dyDescent="0.2">
      <c r="B59" s="226"/>
      <c r="S59" s="226"/>
    </row>
    <row r="60" spans="2:21" x14ac:dyDescent="0.2">
      <c r="B60" s="226"/>
      <c r="E60" s="3"/>
      <c r="F60" s="3"/>
      <c r="G60" s="3"/>
      <c r="H60" s="3"/>
      <c r="I60" s="3"/>
      <c r="J60" s="3"/>
      <c r="S60" s="226"/>
    </row>
    <row r="61" spans="2:21" ht="15" x14ac:dyDescent="0.25">
      <c r="B61" s="226"/>
      <c r="C61" s="2" t="s">
        <v>1176</v>
      </c>
      <c r="D61" s="227" t="s">
        <v>179</v>
      </c>
      <c r="E61" s="227" t="s">
        <v>1169</v>
      </c>
      <c r="F61" s="227" t="s">
        <v>583</v>
      </c>
      <c r="G61" s="227" t="s">
        <v>582</v>
      </c>
      <c r="H61" s="227" t="s">
        <v>197</v>
      </c>
      <c r="I61" s="227" t="s">
        <v>1170</v>
      </c>
      <c r="J61" s="227" t="s">
        <v>250</v>
      </c>
      <c r="S61" s="226"/>
    </row>
    <row r="62" spans="2:21" ht="15" x14ac:dyDescent="0.25">
      <c r="B62" s="226"/>
      <c r="C62" s="6" t="s">
        <v>1448</v>
      </c>
      <c r="S62" s="226"/>
    </row>
    <row r="63" spans="2:21" ht="15" x14ac:dyDescent="0.25">
      <c r="B63" s="226"/>
      <c r="C63" s="211" t="s">
        <v>60</v>
      </c>
      <c r="D63" s="208">
        <f t="shared" ref="D63:D72" si="4">SUMIFS($D47:$S47,$D$45:$S$45,D$61)</f>
        <v>140504596233515.75</v>
      </c>
      <c r="E63" s="208">
        <f t="shared" ref="E63:J72" si="5">SUMIFS($D47:$S47,$D$45:$S$45,E$61)</f>
        <v>33892968121802.668</v>
      </c>
      <c r="F63" s="423">
        <f t="shared" si="5"/>
        <v>23467975091954.395</v>
      </c>
      <c r="G63" s="208">
        <f t="shared" si="5"/>
        <v>11601927999819.145</v>
      </c>
      <c r="H63" s="423">
        <f t="shared" si="5"/>
        <v>0</v>
      </c>
      <c r="I63" s="208">
        <f t="shared" si="5"/>
        <v>272011167435.74213</v>
      </c>
      <c r="J63" s="423">
        <f t="shared" si="5"/>
        <v>0</v>
      </c>
      <c r="S63" s="226"/>
    </row>
    <row r="64" spans="2:21" ht="15" x14ac:dyDescent="0.25">
      <c r="B64" s="226"/>
      <c r="C64" s="211" t="s">
        <v>56</v>
      </c>
      <c r="D64" s="208">
        <f t="shared" si="4"/>
        <v>9764877446217.0918</v>
      </c>
      <c r="E64" s="423">
        <f t="shared" si="5"/>
        <v>0</v>
      </c>
      <c r="F64" s="423">
        <f t="shared" si="5"/>
        <v>0</v>
      </c>
      <c r="G64" s="423">
        <f t="shared" si="5"/>
        <v>0</v>
      </c>
      <c r="H64" s="423">
        <f t="shared" si="5"/>
        <v>0</v>
      </c>
      <c r="I64" s="423">
        <f t="shared" si="5"/>
        <v>0</v>
      </c>
      <c r="J64" s="423">
        <f t="shared" si="5"/>
        <v>0</v>
      </c>
      <c r="S64" s="226"/>
    </row>
    <row r="65" spans="2:19" ht="15" x14ac:dyDescent="0.25">
      <c r="B65" s="226"/>
      <c r="C65" s="211" t="s">
        <v>73</v>
      </c>
      <c r="D65" s="208">
        <f t="shared" si="4"/>
        <v>6171414086638.2168</v>
      </c>
      <c r="E65" s="423">
        <f t="shared" si="5"/>
        <v>0</v>
      </c>
      <c r="F65" s="423">
        <f t="shared" si="5"/>
        <v>0</v>
      </c>
      <c r="G65" s="423">
        <f t="shared" si="5"/>
        <v>0</v>
      </c>
      <c r="H65" s="423">
        <f t="shared" si="5"/>
        <v>0</v>
      </c>
      <c r="I65" s="423">
        <f t="shared" si="5"/>
        <v>0</v>
      </c>
      <c r="J65" s="423">
        <f t="shared" si="5"/>
        <v>0</v>
      </c>
      <c r="S65" s="226"/>
    </row>
    <row r="66" spans="2:19" ht="15" x14ac:dyDescent="0.25">
      <c r="B66" s="226"/>
      <c r="C66" s="211" t="s">
        <v>69</v>
      </c>
      <c r="D66" s="208">
        <f t="shared" si="4"/>
        <v>3016369188013.6699</v>
      </c>
      <c r="E66" s="423">
        <f t="shared" si="5"/>
        <v>0</v>
      </c>
      <c r="F66" s="423">
        <f t="shared" si="5"/>
        <v>0</v>
      </c>
      <c r="G66" s="423">
        <f t="shared" si="5"/>
        <v>0</v>
      </c>
      <c r="H66" s="423">
        <f t="shared" si="5"/>
        <v>0</v>
      </c>
      <c r="I66" s="423">
        <f t="shared" si="5"/>
        <v>0</v>
      </c>
      <c r="J66" s="423">
        <f t="shared" si="5"/>
        <v>0</v>
      </c>
      <c r="S66" s="226"/>
    </row>
    <row r="67" spans="2:19" ht="15" x14ac:dyDescent="0.25">
      <c r="B67" s="226"/>
      <c r="C67" s="211" t="s">
        <v>75</v>
      </c>
      <c r="D67" s="208">
        <f t="shared" si="4"/>
        <v>263748955849.58704</v>
      </c>
      <c r="E67" s="423">
        <f t="shared" si="5"/>
        <v>0</v>
      </c>
      <c r="F67" s="423">
        <f t="shared" si="5"/>
        <v>0</v>
      </c>
      <c r="G67" s="423">
        <f t="shared" si="5"/>
        <v>0</v>
      </c>
      <c r="H67" s="423">
        <f t="shared" si="5"/>
        <v>0</v>
      </c>
      <c r="I67" s="423">
        <f t="shared" si="5"/>
        <v>0</v>
      </c>
      <c r="J67" s="423">
        <f t="shared" si="5"/>
        <v>0</v>
      </c>
      <c r="S67" s="226"/>
    </row>
    <row r="68" spans="2:19" ht="15" x14ac:dyDescent="0.25">
      <c r="B68" s="226"/>
      <c r="C68" s="211" t="s">
        <v>61</v>
      </c>
      <c r="D68" s="208">
        <f t="shared" si="4"/>
        <v>20087907379420.238</v>
      </c>
      <c r="E68" s="423">
        <f t="shared" si="5"/>
        <v>0</v>
      </c>
      <c r="F68" s="423">
        <f t="shared" si="5"/>
        <v>0</v>
      </c>
      <c r="G68" s="423">
        <f t="shared" si="5"/>
        <v>0</v>
      </c>
      <c r="H68" s="423">
        <f t="shared" si="5"/>
        <v>0</v>
      </c>
      <c r="I68" s="423">
        <f t="shared" si="5"/>
        <v>0</v>
      </c>
      <c r="J68" s="423">
        <f t="shared" si="5"/>
        <v>0</v>
      </c>
      <c r="S68" s="226"/>
    </row>
    <row r="69" spans="2:19" ht="15" x14ac:dyDescent="0.25">
      <c r="B69" s="226"/>
      <c r="C69" s="211" t="s">
        <v>52</v>
      </c>
      <c r="D69" s="208">
        <f t="shared" si="4"/>
        <v>29574392541277.047</v>
      </c>
      <c r="E69" s="208">
        <f t="shared" si="5"/>
        <v>1217373076.8138666</v>
      </c>
      <c r="F69" s="208">
        <f t="shared" si="5"/>
        <v>1143986204983.6565</v>
      </c>
      <c r="G69" s="423">
        <f t="shared" si="5"/>
        <v>565555636180.85498</v>
      </c>
      <c r="H69" s="423">
        <f t="shared" si="5"/>
        <v>0</v>
      </c>
      <c r="I69" s="423">
        <f t="shared" si="5"/>
        <v>0</v>
      </c>
      <c r="J69" s="423">
        <f t="shared" si="5"/>
        <v>0</v>
      </c>
      <c r="S69" s="226"/>
    </row>
    <row r="70" spans="2:19" ht="15" x14ac:dyDescent="0.25">
      <c r="B70" s="226"/>
      <c r="C70" s="211" t="s">
        <v>55</v>
      </c>
      <c r="D70" s="208">
        <f t="shared" si="4"/>
        <v>2383390774859.0093</v>
      </c>
      <c r="E70" s="423">
        <f t="shared" si="5"/>
        <v>0</v>
      </c>
      <c r="F70" s="423">
        <f t="shared" si="5"/>
        <v>0</v>
      </c>
      <c r="G70" s="423">
        <f t="shared" si="5"/>
        <v>0</v>
      </c>
      <c r="H70" s="423">
        <f t="shared" si="5"/>
        <v>0</v>
      </c>
      <c r="I70" s="423">
        <f t="shared" si="5"/>
        <v>0</v>
      </c>
      <c r="J70" s="423">
        <f t="shared" si="5"/>
        <v>0</v>
      </c>
      <c r="S70" s="226"/>
    </row>
    <row r="71" spans="2:19" ht="15" x14ac:dyDescent="0.25">
      <c r="B71" s="226"/>
      <c r="C71" s="211" t="s">
        <v>59</v>
      </c>
      <c r="D71" s="208">
        <f t="shared" si="4"/>
        <v>1963161348765.447</v>
      </c>
      <c r="E71" s="423">
        <f t="shared" si="5"/>
        <v>0</v>
      </c>
      <c r="F71" s="423">
        <f t="shared" si="5"/>
        <v>0</v>
      </c>
      <c r="G71" s="423">
        <f t="shared" si="5"/>
        <v>0</v>
      </c>
      <c r="H71" s="423">
        <f t="shared" si="5"/>
        <v>0</v>
      </c>
      <c r="I71" s="423">
        <f t="shared" si="5"/>
        <v>0</v>
      </c>
      <c r="J71" s="423">
        <f t="shared" si="5"/>
        <v>0</v>
      </c>
      <c r="S71" s="226"/>
    </row>
    <row r="72" spans="2:19" ht="15" x14ac:dyDescent="0.25">
      <c r="B72" s="226"/>
      <c r="C72" s="211" t="s">
        <v>66</v>
      </c>
      <c r="D72" s="208">
        <f t="shared" si="4"/>
        <v>18523023173295.707</v>
      </c>
      <c r="E72" s="423">
        <f t="shared" si="5"/>
        <v>0</v>
      </c>
      <c r="F72" s="423">
        <f t="shared" si="5"/>
        <v>0</v>
      </c>
      <c r="G72" s="423">
        <f t="shared" si="5"/>
        <v>0</v>
      </c>
      <c r="H72" s="423">
        <f t="shared" si="5"/>
        <v>0</v>
      </c>
      <c r="I72" s="423">
        <f t="shared" si="5"/>
        <v>0</v>
      </c>
      <c r="J72" s="423">
        <f t="shared" si="5"/>
        <v>0</v>
      </c>
      <c r="S72" s="226"/>
    </row>
    <row r="73" spans="2:19" ht="15" x14ac:dyDescent="0.25">
      <c r="B73" s="226"/>
      <c r="C73" s="228" t="s">
        <v>1484</v>
      </c>
      <c r="D73" s="292">
        <f>SUM(D63:D72)</f>
        <v>232252881127851.78</v>
      </c>
      <c r="E73" s="292">
        <f t="shared" ref="E73:J73" si="6">SUM(E63:E72)</f>
        <v>33894185494879.48</v>
      </c>
      <c r="F73" s="292">
        <f t="shared" si="6"/>
        <v>24611961296938.051</v>
      </c>
      <c r="G73" s="292">
        <f t="shared" si="6"/>
        <v>12167483636000</v>
      </c>
      <c r="H73" s="292">
        <f t="shared" si="6"/>
        <v>0</v>
      </c>
      <c r="I73" s="292">
        <f t="shared" si="6"/>
        <v>272011167435.74213</v>
      </c>
      <c r="J73" s="292">
        <f t="shared" si="6"/>
        <v>0</v>
      </c>
      <c r="K73" s="293" t="b">
        <f>SUM(D73:J73)=SUM(D47:S56)</f>
        <v>1</v>
      </c>
      <c r="S73" s="226"/>
    </row>
    <row r="74" spans="2:19" x14ac:dyDescent="0.2">
      <c r="B74" s="226"/>
      <c r="C74" s="226"/>
      <c r="D74" s="226"/>
      <c r="E74" s="226"/>
      <c r="F74" s="226"/>
      <c r="G74" s="226"/>
      <c r="H74" s="226"/>
      <c r="I74" s="226"/>
      <c r="J74" s="424">
        <f>SUM(D63:J72)</f>
        <v>303198522723105</v>
      </c>
      <c r="K74" s="226"/>
      <c r="L74" s="226"/>
      <c r="M74" s="226"/>
      <c r="N74" s="226"/>
      <c r="O74" s="226"/>
      <c r="P74" s="414"/>
      <c r="Q74" s="226"/>
      <c r="R74" s="226"/>
      <c r="S74" s="226"/>
    </row>
    <row r="75" spans="2:19" x14ac:dyDescent="0.2">
      <c r="B75" s="226"/>
      <c r="C75" s="226"/>
      <c r="D75" s="226"/>
      <c r="E75" s="226"/>
      <c r="F75" s="226"/>
      <c r="G75" s="226"/>
      <c r="H75" s="226"/>
      <c r="I75" s="226"/>
      <c r="J75" s="424">
        <f>SUM(D47:S56)</f>
        <v>303198522723105.06</v>
      </c>
      <c r="K75" s="226"/>
      <c r="L75" s="226"/>
      <c r="M75" s="226"/>
      <c r="N75" s="226"/>
      <c r="O75" s="226"/>
      <c r="P75" s="414"/>
      <c r="Q75" s="226"/>
      <c r="R75" s="226"/>
      <c r="S75" s="226"/>
    </row>
    <row r="76" spans="2:19" x14ac:dyDescent="0.2">
      <c r="B76" s="226"/>
      <c r="C76" s="226"/>
      <c r="D76" s="226"/>
      <c r="E76" s="226"/>
      <c r="F76" s="226"/>
      <c r="G76" s="226"/>
      <c r="H76" s="226"/>
      <c r="I76" s="226"/>
      <c r="J76" s="226" t="b">
        <f>J74=J75</f>
        <v>1</v>
      </c>
      <c r="K76" s="226"/>
      <c r="L76" s="226"/>
      <c r="M76" s="226"/>
      <c r="N76" s="226"/>
      <c r="O76" s="226"/>
      <c r="P76" s="414"/>
      <c r="Q76" s="226"/>
      <c r="R76" s="226"/>
      <c r="S76" s="226"/>
    </row>
    <row r="77" spans="2:19" x14ac:dyDescent="0.2">
      <c r="B77" s="226"/>
      <c r="C77" s="226"/>
      <c r="D77" s="226"/>
      <c r="E77" s="226"/>
      <c r="F77" s="226"/>
      <c r="G77" s="226"/>
      <c r="H77" s="226"/>
      <c r="I77" s="226"/>
      <c r="J77" s="226"/>
      <c r="K77" s="226"/>
      <c r="L77" s="226"/>
      <c r="M77" s="226"/>
      <c r="N77" s="226"/>
      <c r="O77" s="226"/>
      <c r="P77" s="226"/>
      <c r="Q77" s="226"/>
      <c r="R77" s="226"/>
      <c r="S77" s="226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B74" zoomScale="90" zoomScaleNormal="90" workbookViewId="0">
      <selection activeCell="J110" sqref="J110"/>
    </sheetView>
  </sheetViews>
  <sheetFormatPr defaultRowHeight="14.25" x14ac:dyDescent="0.2"/>
  <cols>
    <col min="1" max="1" width="38.875" customWidth="1"/>
    <col min="4" max="4" width="18.125" bestFit="1" customWidth="1"/>
    <col min="5" max="5" width="14.5" customWidth="1"/>
    <col min="6" max="6" width="22.87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75" x14ac:dyDescent="0.3">
      <c r="A1" s="235" t="s">
        <v>1171</v>
      </c>
    </row>
    <row r="2" spans="1:28" ht="15" x14ac:dyDescent="0.25">
      <c r="A2" s="236" t="s">
        <v>1579</v>
      </c>
    </row>
    <row r="3" spans="1:28" s="29" customFormat="1" ht="15" x14ac:dyDescent="0.25">
      <c r="A3" s="413"/>
    </row>
    <row r="4" spans="1:28" s="29" customFormat="1" ht="15" x14ac:dyDescent="0.25">
      <c r="A4" s="413"/>
    </row>
    <row r="5" spans="1:28" x14ac:dyDescent="0.2">
      <c r="H5" s="415" t="s">
        <v>1452</v>
      </c>
      <c r="I5" s="414" t="s">
        <v>179</v>
      </c>
      <c r="J5" s="414" t="s">
        <v>1169</v>
      </c>
      <c r="K5" s="414" t="s">
        <v>1169</v>
      </c>
      <c r="L5" s="414" t="s">
        <v>1169</v>
      </c>
      <c r="M5" s="414" t="s">
        <v>1169</v>
      </c>
      <c r="N5" s="414" t="s">
        <v>582</v>
      </c>
      <c r="O5" s="414" t="s">
        <v>1170</v>
      </c>
      <c r="P5" s="414" t="s">
        <v>1169</v>
      </c>
      <c r="Q5" s="414" t="s">
        <v>250</v>
      </c>
      <c r="R5" s="414" t="s">
        <v>583</v>
      </c>
      <c r="S5" s="414" t="s">
        <v>583</v>
      </c>
      <c r="T5" s="414" t="s">
        <v>1169</v>
      </c>
      <c r="U5" s="414" t="s">
        <v>1169</v>
      </c>
      <c r="V5" s="414" t="s">
        <v>583</v>
      </c>
      <c r="W5" s="414" t="s">
        <v>179</v>
      </c>
      <c r="X5" s="414" t="s">
        <v>1169</v>
      </c>
      <c r="Y5" s="414" t="s">
        <v>179</v>
      </c>
      <c r="Z5" s="414" t="s">
        <v>179</v>
      </c>
      <c r="AA5" s="414" t="s">
        <v>1169</v>
      </c>
      <c r="AB5" s="414" t="s">
        <v>1169</v>
      </c>
    </row>
    <row r="6" spans="1:28" ht="15" x14ac:dyDescent="0.25">
      <c r="A6" s="214" t="s">
        <v>1580</v>
      </c>
      <c r="B6" s="412" t="s">
        <v>164</v>
      </c>
      <c r="C6" s="412" t="s">
        <v>165</v>
      </c>
      <c r="D6" s="412" t="s">
        <v>166</v>
      </c>
      <c r="E6" s="412" t="s">
        <v>167</v>
      </c>
      <c r="F6" s="412" t="s">
        <v>168</v>
      </c>
      <c r="G6" s="412" t="s">
        <v>169</v>
      </c>
      <c r="H6" s="222" t="s">
        <v>138</v>
      </c>
      <c r="I6" s="410" t="s">
        <v>179</v>
      </c>
      <c r="J6" s="410" t="s">
        <v>184</v>
      </c>
      <c r="K6" s="410" t="s">
        <v>186</v>
      </c>
      <c r="L6" s="410" t="s">
        <v>188</v>
      </c>
      <c r="M6" s="410" t="s">
        <v>190</v>
      </c>
      <c r="N6" s="410" t="s">
        <v>241</v>
      </c>
      <c r="O6" s="410" t="s">
        <v>247</v>
      </c>
      <c r="P6" s="410" t="s">
        <v>297</v>
      </c>
      <c r="Q6" s="410" t="s">
        <v>250</v>
      </c>
      <c r="R6" s="410" t="s">
        <v>400</v>
      </c>
      <c r="S6" s="410" t="s">
        <v>294</v>
      </c>
      <c r="T6" s="410" t="s">
        <v>303</v>
      </c>
      <c r="U6" s="410" t="s">
        <v>440</v>
      </c>
      <c r="V6" s="410" t="s">
        <v>252</v>
      </c>
      <c r="W6" s="410" t="s">
        <v>282</v>
      </c>
      <c r="X6" s="410" t="s">
        <v>456</v>
      </c>
      <c r="Y6" s="410" t="s">
        <v>199</v>
      </c>
      <c r="Z6" s="410" t="s">
        <v>465</v>
      </c>
      <c r="AA6" s="410" t="s">
        <v>1591</v>
      </c>
      <c r="AB6" s="410" t="s">
        <v>300</v>
      </c>
    </row>
    <row r="7" spans="1:28" ht="15" x14ac:dyDescent="0.25">
      <c r="A7" t="s">
        <v>52</v>
      </c>
      <c r="B7" s="411" t="s">
        <v>172</v>
      </c>
      <c r="C7" s="411" t="s">
        <v>173</v>
      </c>
      <c r="D7" s="411" t="s">
        <v>174</v>
      </c>
      <c r="E7" s="411" t="s">
        <v>175</v>
      </c>
      <c r="F7" s="411" t="s">
        <v>176</v>
      </c>
      <c r="G7" s="411" t="s">
        <v>177</v>
      </c>
      <c r="H7" s="416">
        <f>SUM(I7:AB7)</f>
        <v>10981077800000</v>
      </c>
      <c r="I7" s="409">
        <f>SUMIFS('subset_fuel consump'!$J:$J,'subset_fuel consump'!$C:$C,$D7,'subset_fuel consump'!$D:$D,$E7,'subset_fuel consump'!$E:$E,$F7,'subset_fuel consump'!$F:$F,$G7,'subset_fuel consump'!$H:$H,I$6)</f>
        <v>10981077800000</v>
      </c>
      <c r="J7" s="409">
        <f>SUMIFS('subset_fuel consump'!$J:$J,'subset_fuel consump'!$C:$C,$D7,'subset_fuel consump'!$D:$D,$E7,'subset_fuel consump'!$E:$E,$F7,'subset_fuel consump'!$F:$F,$G7,'subset_fuel consump'!$H:$H,J$6)</f>
        <v>0</v>
      </c>
      <c r="K7" s="409">
        <f>SUMIFS('subset_fuel consump'!$J:$J,'subset_fuel consump'!$C:$C,$D7,'subset_fuel consump'!$D:$D,$E7,'subset_fuel consump'!$E:$E,$F7,'subset_fuel consump'!$F:$F,$G7,'subset_fuel consump'!$H:$H,K$6)</f>
        <v>0</v>
      </c>
      <c r="L7" s="409">
        <f>SUMIFS('subset_fuel consump'!$J:$J,'subset_fuel consump'!$C:$C,$D7,'subset_fuel consump'!$D:$D,$E7,'subset_fuel consump'!$E:$E,$F7,'subset_fuel consump'!$F:$F,$G7,'subset_fuel consump'!$H:$H,L$6)</f>
        <v>0</v>
      </c>
      <c r="M7" s="409">
        <f>SUMIFS('subset_fuel consump'!$J:$J,'subset_fuel consump'!$C:$C,$D7,'subset_fuel consump'!$D:$D,$E7,'subset_fuel consump'!$E:$E,$F7,'subset_fuel consump'!$F:$F,$G7,'subset_fuel consump'!$H:$H,M$6)</f>
        <v>0</v>
      </c>
      <c r="N7" s="409">
        <f>SUMIFS('subset_fuel consump'!$J:$J,'subset_fuel consump'!$C:$C,$D7,'subset_fuel consump'!$D:$D,$E7,'subset_fuel consump'!$E:$E,$F7,'subset_fuel consump'!$F:$F,$G7,'subset_fuel consump'!$H:$H,N$6)</f>
        <v>0</v>
      </c>
      <c r="O7" s="409">
        <f>SUMIFS('subset_fuel consump'!$J:$J,'subset_fuel consump'!$C:$C,$D7,'subset_fuel consump'!$D:$D,$E7,'subset_fuel consump'!$E:$E,$F7,'subset_fuel consump'!$F:$F,$G7,'subset_fuel consump'!$H:$H,O$6)</f>
        <v>0</v>
      </c>
      <c r="P7" s="409">
        <f>SUMIFS('subset_fuel consump'!$J:$J,'subset_fuel consump'!$C:$C,$D7,'subset_fuel consump'!$D:$D,$E7,'subset_fuel consump'!$E:$E,$F7,'subset_fuel consump'!$F:$F,$G7,'subset_fuel consump'!$H:$H,P$6)</f>
        <v>0</v>
      </c>
      <c r="Q7" s="409">
        <f>SUMIFS('subset_fuel consump'!$J:$J,'subset_fuel consump'!$C:$C,$D7,'subset_fuel consump'!$D:$D,$E7,'subset_fuel consump'!$E:$E,$F7,'subset_fuel consump'!$F:$F,$G7,'subset_fuel consump'!$H:$H,Q$6)</f>
        <v>0</v>
      </c>
      <c r="R7" s="409">
        <f>SUMIFS('subset_fuel consump'!$J:$J,'subset_fuel consump'!$C:$C,$D7,'subset_fuel consump'!$D:$D,$E7,'subset_fuel consump'!$E:$E,$F7,'subset_fuel consump'!$F:$F,$G7,'subset_fuel consump'!$H:$H,R$6)</f>
        <v>0</v>
      </c>
      <c r="S7" s="409">
        <f>SUMIFS('subset_fuel consump'!$J:$J,'subset_fuel consump'!$C:$C,$D7,'subset_fuel consump'!$D:$D,$E7,'subset_fuel consump'!$E:$E,$F7,'subset_fuel consump'!$F:$F,$G7,'subset_fuel consump'!$H:$H,S$6)</f>
        <v>0</v>
      </c>
      <c r="T7" s="409">
        <f>SUMIFS('subset_fuel consump'!$J:$J,'subset_fuel consump'!$C:$C,$D7,'subset_fuel consump'!$D:$D,$E7,'subset_fuel consump'!$E:$E,$F7,'subset_fuel consump'!$F:$F,$G7,'subset_fuel consump'!$H:$H,T$6)</f>
        <v>0</v>
      </c>
      <c r="U7" s="409">
        <f>SUMIFS('subset_fuel consump'!$J:$J,'subset_fuel consump'!$C:$C,$D7,'subset_fuel consump'!$D:$D,$E7,'subset_fuel consump'!$E:$E,$F7,'subset_fuel consump'!$F:$F,$G7,'subset_fuel consump'!$H:$H,U$6)</f>
        <v>0</v>
      </c>
      <c r="V7" s="409">
        <f>SUMIFS('subset_fuel consump'!$J:$J,'subset_fuel consump'!$C:$C,$D7,'subset_fuel consump'!$D:$D,$E7,'subset_fuel consump'!$E:$E,$F7,'subset_fuel consump'!$F:$F,$G7,'subset_fuel consump'!$H:$H,V$6)</f>
        <v>0</v>
      </c>
      <c r="W7" s="409">
        <f>SUMIFS('subset_fuel consump'!$J:$J,'subset_fuel consump'!$C:$C,$D7,'subset_fuel consump'!$D:$D,$E7,'subset_fuel consump'!$E:$E,$F7,'subset_fuel consump'!$F:$F,$G7,'subset_fuel consump'!$H:$H,W$6)</f>
        <v>0</v>
      </c>
      <c r="X7" s="409">
        <f>SUMIFS('subset_fuel consump'!$J:$J,'subset_fuel consump'!$C:$C,$D7,'subset_fuel consump'!$D:$D,$E7,'subset_fuel consump'!$E:$E,$F7,'subset_fuel consump'!$F:$F,$G7,'subset_fuel consump'!$H:$H,X$6)</f>
        <v>0</v>
      </c>
      <c r="Y7" s="409">
        <f>SUMIFS('subset_fuel consump'!$J:$J,'subset_fuel consump'!$C:$C,$D7,'subset_fuel consump'!$D:$D,$E7,'subset_fuel consump'!$E:$E,$F7,'subset_fuel consump'!$F:$F,$G7,'subset_fuel consump'!$H:$H,Y$6)</f>
        <v>0</v>
      </c>
      <c r="Z7" s="409">
        <f>SUMIFS('subset_fuel consump'!$J:$J,'subset_fuel consump'!$C:$C,$D7,'subset_fuel consump'!$D:$D,$E7,'subset_fuel consump'!$E:$E,$F7,'subset_fuel consump'!$F:$F,$G7,'subset_fuel consump'!$H:$H,Z$6)</f>
        <v>0</v>
      </c>
      <c r="AA7" s="409">
        <f>SUMIFS('subset_fuel consump'!$J:$J,'subset_fuel consump'!$C:$C,$D7,'subset_fuel consump'!$D:$D,$E7,'subset_fuel consump'!$E:$E,$F7,'subset_fuel consump'!$F:$F,$G7,'subset_fuel consump'!$H:$H,AA$6)</f>
        <v>0</v>
      </c>
      <c r="AB7" s="409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5" x14ac:dyDescent="0.25">
      <c r="A8" s="3" t="s">
        <v>52</v>
      </c>
      <c r="B8" s="411" t="s">
        <v>172</v>
      </c>
      <c r="C8" s="411" t="s">
        <v>173</v>
      </c>
      <c r="D8" s="411" t="s">
        <v>174</v>
      </c>
      <c r="E8" s="411" t="s">
        <v>175</v>
      </c>
      <c r="F8" s="411" t="s">
        <v>181</v>
      </c>
      <c r="G8" s="411" t="s">
        <v>177</v>
      </c>
      <c r="H8" s="416">
        <f t="shared" ref="H8:H48" si="0">SUM(I8:AB8)</f>
        <v>1578395000000</v>
      </c>
      <c r="I8" s="409">
        <f>SUMIFS('subset_fuel consump'!$J:$J,'subset_fuel consump'!$C:$C,$D8,'subset_fuel consump'!$D:$D,$E8,'subset_fuel consump'!$E:$E,$F8,'subset_fuel consump'!$F:$F,$G8,'subset_fuel consump'!$H:$H,I$6)</f>
        <v>1578395000000</v>
      </c>
      <c r="J8" s="409">
        <f>SUMIFS('subset_fuel consump'!$J:$J,'subset_fuel consump'!$C:$C,$D8,'subset_fuel consump'!$D:$D,$E8,'subset_fuel consump'!$E:$E,$F8,'subset_fuel consump'!$F:$F,$G8,'subset_fuel consump'!$H:$H,J$6)</f>
        <v>0</v>
      </c>
      <c r="K8" s="409">
        <f>SUMIFS('subset_fuel consump'!$J:$J,'subset_fuel consump'!$C:$C,$D8,'subset_fuel consump'!$D:$D,$E8,'subset_fuel consump'!$E:$E,$F8,'subset_fuel consump'!$F:$F,$G8,'subset_fuel consump'!$H:$H,K$6)</f>
        <v>0</v>
      </c>
      <c r="L8" s="409">
        <f>SUMIFS('subset_fuel consump'!$J:$J,'subset_fuel consump'!$C:$C,$D8,'subset_fuel consump'!$D:$D,$E8,'subset_fuel consump'!$E:$E,$F8,'subset_fuel consump'!$F:$F,$G8,'subset_fuel consump'!$H:$H,L$6)</f>
        <v>0</v>
      </c>
      <c r="M8" s="409">
        <f>SUMIFS('subset_fuel consump'!$J:$J,'subset_fuel consump'!$C:$C,$D8,'subset_fuel consump'!$D:$D,$E8,'subset_fuel consump'!$E:$E,$F8,'subset_fuel consump'!$F:$F,$G8,'subset_fuel consump'!$H:$H,M$6)</f>
        <v>0</v>
      </c>
      <c r="N8" s="409">
        <f>SUMIFS('subset_fuel consump'!$J:$J,'subset_fuel consump'!$C:$C,$D8,'subset_fuel consump'!$D:$D,$E8,'subset_fuel consump'!$E:$E,$F8,'subset_fuel consump'!$F:$F,$G8,'subset_fuel consump'!$H:$H,N$6)</f>
        <v>0</v>
      </c>
      <c r="O8" s="409">
        <f>SUMIFS('subset_fuel consump'!$J:$J,'subset_fuel consump'!$C:$C,$D8,'subset_fuel consump'!$D:$D,$E8,'subset_fuel consump'!$E:$E,$F8,'subset_fuel consump'!$F:$F,$G8,'subset_fuel consump'!$H:$H,O$6)</f>
        <v>0</v>
      </c>
      <c r="P8" s="409">
        <f>SUMIFS('subset_fuel consump'!$J:$J,'subset_fuel consump'!$C:$C,$D8,'subset_fuel consump'!$D:$D,$E8,'subset_fuel consump'!$E:$E,$F8,'subset_fuel consump'!$F:$F,$G8,'subset_fuel consump'!$H:$H,P$6)</f>
        <v>0</v>
      </c>
      <c r="Q8" s="409">
        <f>SUMIFS('subset_fuel consump'!$J:$J,'subset_fuel consump'!$C:$C,$D8,'subset_fuel consump'!$D:$D,$E8,'subset_fuel consump'!$E:$E,$F8,'subset_fuel consump'!$F:$F,$G8,'subset_fuel consump'!$H:$H,Q$6)</f>
        <v>0</v>
      </c>
      <c r="R8" s="409">
        <f>SUMIFS('subset_fuel consump'!$J:$J,'subset_fuel consump'!$C:$C,$D8,'subset_fuel consump'!$D:$D,$E8,'subset_fuel consump'!$E:$E,$F8,'subset_fuel consump'!$F:$F,$G8,'subset_fuel consump'!$H:$H,R$6)</f>
        <v>0</v>
      </c>
      <c r="S8" s="409">
        <f>SUMIFS('subset_fuel consump'!$J:$J,'subset_fuel consump'!$C:$C,$D8,'subset_fuel consump'!$D:$D,$E8,'subset_fuel consump'!$E:$E,$F8,'subset_fuel consump'!$F:$F,$G8,'subset_fuel consump'!$H:$H,S$6)</f>
        <v>0</v>
      </c>
      <c r="T8" s="409">
        <f>SUMIFS('subset_fuel consump'!$J:$J,'subset_fuel consump'!$C:$C,$D8,'subset_fuel consump'!$D:$D,$E8,'subset_fuel consump'!$E:$E,$F8,'subset_fuel consump'!$F:$F,$G8,'subset_fuel consump'!$H:$H,T$6)</f>
        <v>0</v>
      </c>
      <c r="U8" s="409">
        <f>SUMIFS('subset_fuel consump'!$J:$J,'subset_fuel consump'!$C:$C,$D8,'subset_fuel consump'!$D:$D,$E8,'subset_fuel consump'!$E:$E,$F8,'subset_fuel consump'!$F:$F,$G8,'subset_fuel consump'!$H:$H,U$6)</f>
        <v>0</v>
      </c>
      <c r="V8" s="409">
        <f>SUMIFS('subset_fuel consump'!$J:$J,'subset_fuel consump'!$C:$C,$D8,'subset_fuel consump'!$D:$D,$E8,'subset_fuel consump'!$E:$E,$F8,'subset_fuel consump'!$F:$F,$G8,'subset_fuel consump'!$H:$H,V$6)</f>
        <v>0</v>
      </c>
      <c r="W8" s="409">
        <f>SUMIFS('subset_fuel consump'!$J:$J,'subset_fuel consump'!$C:$C,$D8,'subset_fuel consump'!$D:$D,$E8,'subset_fuel consump'!$E:$E,$F8,'subset_fuel consump'!$F:$F,$G8,'subset_fuel consump'!$H:$H,W$6)</f>
        <v>0</v>
      </c>
      <c r="X8" s="409">
        <f>SUMIFS('subset_fuel consump'!$J:$J,'subset_fuel consump'!$C:$C,$D8,'subset_fuel consump'!$D:$D,$E8,'subset_fuel consump'!$E:$E,$F8,'subset_fuel consump'!$F:$F,$G8,'subset_fuel consump'!$H:$H,X$6)</f>
        <v>0</v>
      </c>
      <c r="Y8" s="409">
        <f>SUMIFS('subset_fuel consump'!$J:$J,'subset_fuel consump'!$C:$C,$D8,'subset_fuel consump'!$D:$D,$E8,'subset_fuel consump'!$E:$E,$F8,'subset_fuel consump'!$F:$F,$G8,'subset_fuel consump'!$H:$H,Y$6)</f>
        <v>0</v>
      </c>
      <c r="Z8" s="409">
        <f>SUMIFS('subset_fuel consump'!$J:$J,'subset_fuel consump'!$C:$C,$D8,'subset_fuel consump'!$D:$D,$E8,'subset_fuel consump'!$E:$E,$F8,'subset_fuel consump'!$F:$F,$G8,'subset_fuel consump'!$H:$H,Z$6)</f>
        <v>0</v>
      </c>
      <c r="AA8" s="409">
        <f>SUMIFS('subset_fuel consump'!$J:$J,'subset_fuel consump'!$C:$C,$D8,'subset_fuel consump'!$D:$D,$E8,'subset_fuel consump'!$E:$E,$F8,'subset_fuel consump'!$F:$F,$G8,'subset_fuel consump'!$H:$H,AA$6)</f>
        <v>0</v>
      </c>
      <c r="AB8" s="409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5" x14ac:dyDescent="0.25">
      <c r="A9" s="3" t="s">
        <v>52</v>
      </c>
      <c r="B9" s="411" t="s">
        <v>172</v>
      </c>
      <c r="C9" s="411" t="s">
        <v>173</v>
      </c>
      <c r="D9" s="411" t="s">
        <v>174</v>
      </c>
      <c r="E9" s="411" t="s">
        <v>175</v>
      </c>
      <c r="F9" s="411" t="s">
        <v>183</v>
      </c>
      <c r="G9" s="411" t="s">
        <v>177</v>
      </c>
      <c r="H9" s="416">
        <f t="shared" si="0"/>
        <v>25276344133677.723</v>
      </c>
      <c r="I9" s="409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9">
        <f>SUMIFS('subset_fuel consump'!$J:$J,'subset_fuel consump'!$C:$C,$D9,'subset_fuel consump'!$D:$D,$E9,'subset_fuel consump'!$E:$E,$F9,'subset_fuel consump'!$F:$F,$G9,'subset_fuel consump'!$H:$H,J$6)</f>
        <v>24956334000000</v>
      </c>
      <c r="K9" s="409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9">
        <f>SUMIFS('subset_fuel consump'!$J:$J,'subset_fuel consump'!$C:$C,$D9,'subset_fuel consump'!$D:$D,$E9,'subset_fuel consump'!$E:$E,$F9,'subset_fuel consump'!$F:$F,$G9,'subset_fuel consump'!$H:$H,L$6)</f>
        <v>96504614429.63295</v>
      </c>
      <c r="M9" s="409">
        <f>SUMIFS('subset_fuel consump'!$J:$J,'subset_fuel consump'!$C:$C,$D9,'subset_fuel consump'!$D:$D,$E9,'subset_fuel consump'!$E:$E,$F9,'subset_fuel consump'!$F:$F,$G9,'subset_fuel consump'!$H:$H,M$6)</f>
        <v>2295000000</v>
      </c>
      <c r="N9" s="409">
        <f>SUMIFS('subset_fuel consump'!$J:$J,'subset_fuel consump'!$C:$C,$D9,'subset_fuel consump'!$D:$D,$E9,'subset_fuel consump'!$E:$E,$F9,'subset_fuel consump'!$F:$F,$G9,'subset_fuel consump'!$H:$H,N$6)</f>
        <v>0</v>
      </c>
      <c r="O9" s="409">
        <f>SUMIFS('subset_fuel consump'!$J:$J,'subset_fuel consump'!$C:$C,$D9,'subset_fuel consump'!$D:$D,$E9,'subset_fuel consump'!$E:$E,$F9,'subset_fuel consump'!$F:$F,$G9,'subset_fuel consump'!$H:$H,O$6)</f>
        <v>0</v>
      </c>
      <c r="P9" s="409">
        <f>SUMIFS('subset_fuel consump'!$J:$J,'subset_fuel consump'!$C:$C,$D9,'subset_fuel consump'!$D:$D,$E9,'subset_fuel consump'!$E:$E,$F9,'subset_fuel consump'!$F:$F,$G9,'subset_fuel consump'!$H:$H,P$6)</f>
        <v>0</v>
      </c>
      <c r="Q9" s="409">
        <f>SUMIFS('subset_fuel consump'!$J:$J,'subset_fuel consump'!$C:$C,$D9,'subset_fuel consump'!$D:$D,$E9,'subset_fuel consump'!$E:$E,$F9,'subset_fuel consump'!$F:$F,$G9,'subset_fuel consump'!$H:$H,Q$6)</f>
        <v>0</v>
      </c>
      <c r="R9" s="409">
        <f>SUMIFS('subset_fuel consump'!$J:$J,'subset_fuel consump'!$C:$C,$D9,'subset_fuel consump'!$D:$D,$E9,'subset_fuel consump'!$E:$E,$F9,'subset_fuel consump'!$F:$F,$G9,'subset_fuel consump'!$H:$H,R$6)</f>
        <v>0</v>
      </c>
      <c r="S9" s="409">
        <f>SUMIFS('subset_fuel consump'!$J:$J,'subset_fuel consump'!$C:$C,$D9,'subset_fuel consump'!$D:$D,$E9,'subset_fuel consump'!$E:$E,$F9,'subset_fuel consump'!$F:$F,$G9,'subset_fuel consump'!$H:$H,S$6)</f>
        <v>0</v>
      </c>
      <c r="T9" s="409">
        <f>SUMIFS('subset_fuel consump'!$J:$J,'subset_fuel consump'!$C:$C,$D9,'subset_fuel consump'!$D:$D,$E9,'subset_fuel consump'!$E:$E,$F9,'subset_fuel consump'!$F:$F,$G9,'subset_fuel consump'!$H:$H,T$6)</f>
        <v>0</v>
      </c>
      <c r="U9" s="409">
        <f>SUMIFS('subset_fuel consump'!$J:$J,'subset_fuel consump'!$C:$C,$D9,'subset_fuel consump'!$D:$D,$E9,'subset_fuel consump'!$E:$E,$F9,'subset_fuel consump'!$F:$F,$G9,'subset_fuel consump'!$H:$H,U$6)</f>
        <v>0</v>
      </c>
      <c r="V9" s="409">
        <f>SUMIFS('subset_fuel consump'!$J:$J,'subset_fuel consump'!$C:$C,$D9,'subset_fuel consump'!$D:$D,$E9,'subset_fuel consump'!$E:$E,$F9,'subset_fuel consump'!$F:$F,$G9,'subset_fuel consump'!$H:$H,V$6)</f>
        <v>0</v>
      </c>
      <c r="W9" s="409">
        <f>SUMIFS('subset_fuel consump'!$J:$J,'subset_fuel consump'!$C:$C,$D9,'subset_fuel consump'!$D:$D,$E9,'subset_fuel consump'!$E:$E,$F9,'subset_fuel consump'!$F:$F,$G9,'subset_fuel consump'!$H:$H,W$6)</f>
        <v>0</v>
      </c>
      <c r="X9" s="409">
        <f>SUMIFS('subset_fuel consump'!$J:$J,'subset_fuel consump'!$C:$C,$D9,'subset_fuel consump'!$D:$D,$E9,'subset_fuel consump'!$E:$E,$F9,'subset_fuel consump'!$F:$F,$G9,'subset_fuel consump'!$H:$H,X$6)</f>
        <v>0</v>
      </c>
      <c r="Y9" s="409">
        <f>SUMIFS('subset_fuel consump'!$J:$J,'subset_fuel consump'!$C:$C,$D9,'subset_fuel consump'!$D:$D,$E9,'subset_fuel consump'!$E:$E,$F9,'subset_fuel consump'!$F:$F,$G9,'subset_fuel consump'!$H:$H,Y$6)</f>
        <v>0</v>
      </c>
      <c r="Z9" s="409">
        <f>SUMIFS('subset_fuel consump'!$J:$J,'subset_fuel consump'!$C:$C,$D9,'subset_fuel consump'!$D:$D,$E9,'subset_fuel consump'!$E:$E,$F9,'subset_fuel consump'!$F:$F,$G9,'subset_fuel consump'!$H:$H,Z$6)</f>
        <v>0</v>
      </c>
      <c r="AA9" s="409">
        <f>SUMIFS('subset_fuel consump'!$J:$J,'subset_fuel consump'!$C:$C,$D9,'subset_fuel consump'!$D:$D,$E9,'subset_fuel consump'!$E:$E,$F9,'subset_fuel consump'!$F:$F,$G9,'subset_fuel consump'!$H:$H,AA$6)</f>
        <v>0</v>
      </c>
      <c r="AB9" s="409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5" x14ac:dyDescent="0.25">
      <c r="A10" s="215" t="s">
        <v>70</v>
      </c>
      <c r="B10" s="461" t="s">
        <v>172</v>
      </c>
      <c r="C10" s="461" t="s">
        <v>497</v>
      </c>
      <c r="D10" s="461" t="s">
        <v>266</v>
      </c>
      <c r="E10" s="461" t="s">
        <v>183</v>
      </c>
      <c r="F10" s="461" t="s">
        <v>183</v>
      </c>
      <c r="G10" s="461" t="s">
        <v>177</v>
      </c>
      <c r="H10" s="416">
        <f t="shared" ref="H10:H14" si="1">SUM(I10:AB10)</f>
        <v>26990593849846.156</v>
      </c>
      <c r="I10" s="409">
        <f>SUMIFS('subset_fuel consump'!$J:$J,'subset_fuel consump'!$C:$C,$D10,'subset_fuel consump'!$D:$D,$E10,'subset_fuel consump'!$E:$E,$F10,'subset_fuel consump'!$F:$F,$G10,'subset_fuel consump'!$H:$H,I$6)</f>
        <v>0</v>
      </c>
      <c r="J10" s="409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9">
        <f>SUMIFS('subset_fuel consump'!$J:$J,'subset_fuel consump'!$C:$C,$D10,'subset_fuel consump'!$D:$D,$E10,'subset_fuel consump'!$E:$E,$F10,'subset_fuel consump'!$F:$F,$G10,'subset_fuel consump'!$H:$H,K$6)</f>
        <v>0</v>
      </c>
      <c r="L10" s="409">
        <f>SUMIFS('subset_fuel consump'!$J:$J,'subset_fuel consump'!$C:$C,$D10,'subset_fuel consump'!$D:$D,$E10,'subset_fuel consump'!$E:$E,$F10,'subset_fuel consump'!$F:$F,$G10,'subset_fuel consump'!$H:$H,L$6)</f>
        <v>0</v>
      </c>
      <c r="M10" s="409">
        <f>SUMIFS('subset_fuel consump'!$J:$J,'subset_fuel consump'!$C:$C,$D10,'subset_fuel consump'!$D:$D,$E10,'subset_fuel consump'!$E:$E,$F10,'subset_fuel consump'!$F:$F,$G10,'subset_fuel consump'!$H:$H,M$6)</f>
        <v>0</v>
      </c>
      <c r="N10" s="409">
        <f>SUMIFS('subset_fuel consump'!$J:$J,'subset_fuel consump'!$C:$C,$D10,'subset_fuel consump'!$D:$D,$E10,'subset_fuel consump'!$E:$E,$F10,'subset_fuel consump'!$F:$F,$G10,'subset_fuel consump'!$H:$H,N$6)</f>
        <v>0</v>
      </c>
      <c r="O10" s="409">
        <f>SUMIFS('subset_fuel consump'!$J:$J,'subset_fuel consump'!$C:$C,$D10,'subset_fuel consump'!$D:$D,$E10,'subset_fuel consump'!$E:$E,$F10,'subset_fuel consump'!$F:$F,$G10,'subset_fuel consump'!$H:$H,O$6)</f>
        <v>529000000000</v>
      </c>
      <c r="P10" s="409">
        <f>SUMIFS('subset_fuel consump'!$J:$J,'subset_fuel consump'!$C:$C,$D10,'subset_fuel consump'!$D:$D,$E10,'subset_fuel consump'!$E:$E,$F10,'subset_fuel consump'!$F:$F,$G10,'subset_fuel consump'!$H:$H,P$6)</f>
        <v>0</v>
      </c>
      <c r="Q10" s="409">
        <f>SUMIFS('subset_fuel consump'!$J:$J,'subset_fuel consump'!$C:$C,$D10,'subset_fuel consump'!$D:$D,$E10,'subset_fuel consump'!$E:$E,$F10,'subset_fuel consump'!$F:$F,$G10,'subset_fuel consump'!$H:$H,Q$6)</f>
        <v>0</v>
      </c>
      <c r="R10" s="409">
        <f>SUMIFS('subset_fuel consump'!$J:$J,'subset_fuel consump'!$C:$C,$D10,'subset_fuel consump'!$D:$D,$E10,'subset_fuel consump'!$E:$E,$F10,'subset_fuel consump'!$F:$F,$G10,'subset_fuel consump'!$H:$H,R$6)</f>
        <v>0</v>
      </c>
      <c r="S10" s="409">
        <f>SUMIFS('subset_fuel consump'!$J:$J,'subset_fuel consump'!$C:$C,$D10,'subset_fuel consump'!$D:$D,$E10,'subset_fuel consump'!$E:$E,$F10,'subset_fuel consump'!$F:$F,$G10,'subset_fuel consump'!$H:$H,S$6)</f>
        <v>0</v>
      </c>
      <c r="T10" s="409">
        <f>SUMIFS('subset_fuel consump'!$J:$J,'subset_fuel consump'!$C:$C,$D10,'subset_fuel consump'!$D:$D,$E10,'subset_fuel consump'!$E:$E,$F10,'subset_fuel consump'!$F:$F,$G10,'subset_fuel consump'!$H:$H,T$6)</f>
        <v>0</v>
      </c>
      <c r="U10" s="409">
        <f>SUMIFS('subset_fuel consump'!$J:$J,'subset_fuel consump'!$C:$C,$D10,'subset_fuel consump'!$D:$D,$E10,'subset_fuel consump'!$E:$E,$F10,'subset_fuel consump'!$F:$F,$G10,'subset_fuel consump'!$H:$H,U$6)</f>
        <v>0</v>
      </c>
      <c r="V10" s="409">
        <f>SUMIFS('subset_fuel consump'!$J:$J,'subset_fuel consump'!$C:$C,$D10,'subset_fuel consump'!$D:$D,$E10,'subset_fuel consump'!$E:$E,$F10,'subset_fuel consump'!$F:$F,$G10,'subset_fuel consump'!$H:$H,V$6)</f>
        <v>0</v>
      </c>
      <c r="W10" s="409">
        <f>SUMIFS('subset_fuel consump'!$J:$J,'subset_fuel consump'!$C:$C,$D10,'subset_fuel consump'!$D:$D,$E10,'subset_fuel consump'!$E:$E,$F10,'subset_fuel consump'!$F:$F,$G10,'subset_fuel consump'!$H:$H,W$6)</f>
        <v>0</v>
      </c>
      <c r="X10" s="409">
        <f>SUMIFS('subset_fuel consump'!$J:$J,'subset_fuel consump'!$C:$C,$D10,'subset_fuel consump'!$D:$D,$E10,'subset_fuel consump'!$E:$E,$F10,'subset_fuel consump'!$F:$F,$G10,'subset_fuel consump'!$H:$H,X$6)</f>
        <v>0</v>
      </c>
      <c r="Y10" s="409">
        <f>SUMIFS('subset_fuel consump'!$J:$J,'subset_fuel consump'!$C:$C,$D10,'subset_fuel consump'!$D:$D,$E10,'subset_fuel consump'!$E:$E,$F10,'subset_fuel consump'!$F:$F,$G10,'subset_fuel consump'!$H:$H,Y$6)</f>
        <v>0</v>
      </c>
      <c r="Z10" s="409">
        <f>SUMIFS('subset_fuel consump'!$J:$J,'subset_fuel consump'!$C:$C,$D10,'subset_fuel consump'!$D:$D,$E10,'subset_fuel consump'!$E:$E,$F10,'subset_fuel consump'!$F:$F,$G10,'subset_fuel consump'!$H:$H,Z$6)</f>
        <v>0</v>
      </c>
      <c r="AA10" s="409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9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5" x14ac:dyDescent="0.25">
      <c r="A11" s="3" t="s">
        <v>70</v>
      </c>
      <c r="B11" s="461" t="s">
        <v>172</v>
      </c>
      <c r="C11" s="461" t="s">
        <v>502</v>
      </c>
      <c r="D11" s="461" t="s">
        <v>266</v>
      </c>
      <c r="E11" s="461" t="s">
        <v>503</v>
      </c>
      <c r="F11" s="461" t="s">
        <v>504</v>
      </c>
      <c r="G11" s="461" t="s">
        <v>177</v>
      </c>
      <c r="H11" s="416">
        <f t="shared" si="1"/>
        <v>476226099070.12146</v>
      </c>
      <c r="I11" s="409">
        <f>SUMIFS('subset_fuel consump'!$J:$J,'subset_fuel consump'!$C:$C,$D11,'subset_fuel consump'!$D:$D,$E11,'subset_fuel consump'!$E:$E,$F11,'subset_fuel consump'!$F:$F,$G11,'subset_fuel consump'!$H:$H,I$6)</f>
        <v>0</v>
      </c>
      <c r="J11" s="409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9">
        <f>SUMIFS('subset_fuel consump'!$J:$J,'subset_fuel consump'!$C:$C,$D11,'subset_fuel consump'!$D:$D,$E11,'subset_fuel consump'!$E:$E,$F11,'subset_fuel consump'!$F:$F,$G11,'subset_fuel consump'!$H:$H,K$6)</f>
        <v>0</v>
      </c>
      <c r="L11" s="409">
        <f>SUMIFS('subset_fuel consump'!$J:$J,'subset_fuel consump'!$C:$C,$D11,'subset_fuel consump'!$D:$D,$E11,'subset_fuel consump'!$E:$E,$F11,'subset_fuel consump'!$F:$F,$G11,'subset_fuel consump'!$H:$H,L$6)</f>
        <v>0</v>
      </c>
      <c r="M11" s="409">
        <f>SUMIFS('subset_fuel consump'!$J:$J,'subset_fuel consump'!$C:$C,$D11,'subset_fuel consump'!$D:$D,$E11,'subset_fuel consump'!$E:$E,$F11,'subset_fuel consump'!$F:$F,$G11,'subset_fuel consump'!$H:$H,M$6)</f>
        <v>0</v>
      </c>
      <c r="N11" s="409">
        <f>SUMIFS('subset_fuel consump'!$J:$J,'subset_fuel consump'!$C:$C,$D11,'subset_fuel consump'!$D:$D,$E11,'subset_fuel consump'!$E:$E,$F11,'subset_fuel consump'!$F:$F,$G11,'subset_fuel consump'!$H:$H,N$6)</f>
        <v>0</v>
      </c>
      <c r="O11" s="409">
        <f>SUMIFS('subset_fuel consump'!$J:$J,'subset_fuel consump'!$C:$C,$D11,'subset_fuel consump'!$D:$D,$E11,'subset_fuel consump'!$E:$E,$F11,'subset_fuel consump'!$F:$F,$G11,'subset_fuel consump'!$H:$H,O$6)</f>
        <v>0</v>
      </c>
      <c r="P11" s="409">
        <f>SUMIFS('subset_fuel consump'!$J:$J,'subset_fuel consump'!$C:$C,$D11,'subset_fuel consump'!$D:$D,$E11,'subset_fuel consump'!$E:$E,$F11,'subset_fuel consump'!$F:$F,$G11,'subset_fuel consump'!$H:$H,P$6)</f>
        <v>0</v>
      </c>
      <c r="Q11" s="409">
        <f>SUMIFS('subset_fuel consump'!$J:$J,'subset_fuel consump'!$C:$C,$D11,'subset_fuel consump'!$D:$D,$E11,'subset_fuel consump'!$E:$E,$F11,'subset_fuel consump'!$F:$F,$G11,'subset_fuel consump'!$H:$H,Q$6)</f>
        <v>0</v>
      </c>
      <c r="R11" s="409">
        <f>SUMIFS('subset_fuel consump'!$J:$J,'subset_fuel consump'!$C:$C,$D11,'subset_fuel consump'!$D:$D,$E11,'subset_fuel consump'!$E:$E,$F11,'subset_fuel consump'!$F:$F,$G11,'subset_fuel consump'!$H:$H,R$6)</f>
        <v>0</v>
      </c>
      <c r="S11" s="409">
        <f>SUMIFS('subset_fuel consump'!$J:$J,'subset_fuel consump'!$C:$C,$D11,'subset_fuel consump'!$D:$D,$E11,'subset_fuel consump'!$E:$E,$F11,'subset_fuel consump'!$F:$F,$G11,'subset_fuel consump'!$H:$H,S$6)</f>
        <v>0</v>
      </c>
      <c r="T11" s="409">
        <f>SUMIFS('subset_fuel consump'!$J:$J,'subset_fuel consump'!$C:$C,$D11,'subset_fuel consump'!$D:$D,$E11,'subset_fuel consump'!$E:$E,$F11,'subset_fuel consump'!$F:$F,$G11,'subset_fuel consump'!$H:$H,T$6)</f>
        <v>0</v>
      </c>
      <c r="U11" s="409">
        <f>SUMIFS('subset_fuel consump'!$J:$J,'subset_fuel consump'!$C:$C,$D11,'subset_fuel consump'!$D:$D,$E11,'subset_fuel consump'!$E:$E,$F11,'subset_fuel consump'!$F:$F,$G11,'subset_fuel consump'!$H:$H,U$6)</f>
        <v>0</v>
      </c>
      <c r="V11" s="409">
        <f>SUMIFS('subset_fuel consump'!$J:$J,'subset_fuel consump'!$C:$C,$D11,'subset_fuel consump'!$D:$D,$E11,'subset_fuel consump'!$E:$E,$F11,'subset_fuel consump'!$F:$F,$G11,'subset_fuel consump'!$H:$H,V$6)</f>
        <v>0</v>
      </c>
      <c r="W11" s="409">
        <f>SUMIFS('subset_fuel consump'!$J:$J,'subset_fuel consump'!$C:$C,$D11,'subset_fuel consump'!$D:$D,$E11,'subset_fuel consump'!$E:$E,$F11,'subset_fuel consump'!$F:$F,$G11,'subset_fuel consump'!$H:$H,W$6)</f>
        <v>0</v>
      </c>
      <c r="X11" s="409">
        <f>SUMIFS('subset_fuel consump'!$J:$J,'subset_fuel consump'!$C:$C,$D11,'subset_fuel consump'!$D:$D,$E11,'subset_fuel consump'!$E:$E,$F11,'subset_fuel consump'!$F:$F,$G11,'subset_fuel consump'!$H:$H,X$6)</f>
        <v>0</v>
      </c>
      <c r="Y11" s="409">
        <f>SUMIFS('subset_fuel consump'!$J:$J,'subset_fuel consump'!$C:$C,$D11,'subset_fuel consump'!$D:$D,$E11,'subset_fuel consump'!$E:$E,$F11,'subset_fuel consump'!$F:$F,$G11,'subset_fuel consump'!$H:$H,Y$6)</f>
        <v>0</v>
      </c>
      <c r="Z11" s="409">
        <f>SUMIFS('subset_fuel consump'!$J:$J,'subset_fuel consump'!$C:$C,$D11,'subset_fuel consump'!$D:$D,$E11,'subset_fuel consump'!$E:$E,$F11,'subset_fuel consump'!$F:$F,$G11,'subset_fuel consump'!$H:$H,Z$6)</f>
        <v>0</v>
      </c>
      <c r="AA11" s="409">
        <f>SUMIFS('subset_fuel consump'!$J:$J,'subset_fuel consump'!$C:$C,$D11,'subset_fuel consump'!$D:$D,$E11,'subset_fuel consump'!$E:$E,$F11,'subset_fuel consump'!$F:$F,$G11,'subset_fuel consump'!$H:$H,AA$6)</f>
        <v>0</v>
      </c>
      <c r="AB11" s="409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5" x14ac:dyDescent="0.25">
      <c r="A12" s="3" t="s">
        <v>76</v>
      </c>
      <c r="B12" s="461" t="s">
        <v>172</v>
      </c>
      <c r="C12" s="461" t="s">
        <v>502</v>
      </c>
      <c r="D12" s="461" t="s">
        <v>266</v>
      </c>
      <c r="E12" s="461" t="s">
        <v>503</v>
      </c>
      <c r="F12" s="461" t="s">
        <v>506</v>
      </c>
      <c r="G12" s="461" t="s">
        <v>177</v>
      </c>
      <c r="H12" s="416">
        <f t="shared" si="1"/>
        <v>34696202479328.148</v>
      </c>
      <c r="I12" s="409">
        <f>SUMIFS('subset_fuel consump'!$J:$J,'subset_fuel consump'!$C:$C,$D12,'subset_fuel consump'!$D:$D,$E12,'subset_fuel consump'!$E:$E,$F12,'subset_fuel consump'!$F:$F,$G12,'subset_fuel consump'!$H:$H,I$6)</f>
        <v>0</v>
      </c>
      <c r="J12" s="409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9">
        <f>SUMIFS('subset_fuel consump'!$J:$J,'subset_fuel consump'!$C:$C,$D12,'subset_fuel consump'!$D:$D,$E12,'subset_fuel consump'!$E:$E,$F12,'subset_fuel consump'!$F:$F,$G12,'subset_fuel consump'!$H:$H,K$6)</f>
        <v>0</v>
      </c>
      <c r="L12" s="409">
        <f>SUMIFS('subset_fuel consump'!$J:$J,'subset_fuel consump'!$C:$C,$D12,'subset_fuel consump'!$D:$D,$E12,'subset_fuel consump'!$E:$E,$F12,'subset_fuel consump'!$F:$F,$G12,'subset_fuel consump'!$H:$H,L$6)</f>
        <v>0</v>
      </c>
      <c r="M12" s="409">
        <f>SUMIFS('subset_fuel consump'!$J:$J,'subset_fuel consump'!$C:$C,$D12,'subset_fuel consump'!$D:$D,$E12,'subset_fuel consump'!$E:$E,$F12,'subset_fuel consump'!$F:$F,$G12,'subset_fuel consump'!$H:$H,M$6)</f>
        <v>0</v>
      </c>
      <c r="N12" s="409">
        <f>SUMIFS('subset_fuel consump'!$J:$J,'subset_fuel consump'!$C:$C,$D12,'subset_fuel consump'!$D:$D,$E12,'subset_fuel consump'!$E:$E,$F12,'subset_fuel consump'!$F:$F,$G12,'subset_fuel consump'!$H:$H,N$6)</f>
        <v>0</v>
      </c>
      <c r="O12" s="409">
        <f>SUMIFS('subset_fuel consump'!$J:$J,'subset_fuel consump'!$C:$C,$D12,'subset_fuel consump'!$D:$D,$E12,'subset_fuel consump'!$E:$E,$F12,'subset_fuel consump'!$F:$F,$G12,'subset_fuel consump'!$H:$H,O$6)</f>
        <v>0</v>
      </c>
      <c r="P12" s="409">
        <f>SUMIFS('subset_fuel consump'!$J:$J,'subset_fuel consump'!$C:$C,$D12,'subset_fuel consump'!$D:$D,$E12,'subset_fuel consump'!$E:$E,$F12,'subset_fuel consump'!$F:$F,$G12,'subset_fuel consump'!$H:$H,P$6)</f>
        <v>0</v>
      </c>
      <c r="Q12" s="409">
        <f>SUMIFS('subset_fuel consump'!$J:$J,'subset_fuel consump'!$C:$C,$D12,'subset_fuel consump'!$D:$D,$E12,'subset_fuel consump'!$E:$E,$F12,'subset_fuel consump'!$F:$F,$G12,'subset_fuel consump'!$H:$H,Q$6)</f>
        <v>0</v>
      </c>
      <c r="R12" s="409">
        <f>SUMIFS('subset_fuel consump'!$J:$J,'subset_fuel consump'!$C:$C,$D12,'subset_fuel consump'!$D:$D,$E12,'subset_fuel consump'!$E:$E,$F12,'subset_fuel consump'!$F:$F,$G12,'subset_fuel consump'!$H:$H,R$6)</f>
        <v>0</v>
      </c>
      <c r="S12" s="409">
        <f>SUMIFS('subset_fuel consump'!$J:$J,'subset_fuel consump'!$C:$C,$D12,'subset_fuel consump'!$D:$D,$E12,'subset_fuel consump'!$E:$E,$F12,'subset_fuel consump'!$F:$F,$G12,'subset_fuel consump'!$H:$H,S$6)</f>
        <v>0</v>
      </c>
      <c r="T12" s="409">
        <f>SUMIFS('subset_fuel consump'!$J:$J,'subset_fuel consump'!$C:$C,$D12,'subset_fuel consump'!$D:$D,$E12,'subset_fuel consump'!$E:$E,$F12,'subset_fuel consump'!$F:$F,$G12,'subset_fuel consump'!$H:$H,T$6)</f>
        <v>0</v>
      </c>
      <c r="U12" s="409">
        <f>SUMIFS('subset_fuel consump'!$J:$J,'subset_fuel consump'!$C:$C,$D12,'subset_fuel consump'!$D:$D,$E12,'subset_fuel consump'!$E:$E,$F12,'subset_fuel consump'!$F:$F,$G12,'subset_fuel consump'!$H:$H,U$6)</f>
        <v>0</v>
      </c>
      <c r="V12" s="409">
        <f>SUMIFS('subset_fuel consump'!$J:$J,'subset_fuel consump'!$C:$C,$D12,'subset_fuel consump'!$D:$D,$E12,'subset_fuel consump'!$E:$E,$F12,'subset_fuel consump'!$F:$F,$G12,'subset_fuel consump'!$H:$H,V$6)</f>
        <v>0</v>
      </c>
      <c r="W12" s="409">
        <f>SUMIFS('subset_fuel consump'!$J:$J,'subset_fuel consump'!$C:$C,$D12,'subset_fuel consump'!$D:$D,$E12,'subset_fuel consump'!$E:$E,$F12,'subset_fuel consump'!$F:$F,$G12,'subset_fuel consump'!$H:$H,W$6)</f>
        <v>0</v>
      </c>
      <c r="X12" s="409">
        <f>SUMIFS('subset_fuel consump'!$J:$J,'subset_fuel consump'!$C:$C,$D12,'subset_fuel consump'!$D:$D,$E12,'subset_fuel consump'!$E:$E,$F12,'subset_fuel consump'!$F:$F,$G12,'subset_fuel consump'!$H:$H,X$6)</f>
        <v>0</v>
      </c>
      <c r="Y12" s="409">
        <f>SUMIFS('subset_fuel consump'!$J:$J,'subset_fuel consump'!$C:$C,$D12,'subset_fuel consump'!$D:$D,$E12,'subset_fuel consump'!$E:$E,$F12,'subset_fuel consump'!$F:$F,$G12,'subset_fuel consump'!$H:$H,Y$6)</f>
        <v>0</v>
      </c>
      <c r="Z12" s="409">
        <f>SUMIFS('subset_fuel consump'!$J:$J,'subset_fuel consump'!$C:$C,$D12,'subset_fuel consump'!$D:$D,$E12,'subset_fuel consump'!$E:$E,$F12,'subset_fuel consump'!$F:$F,$G12,'subset_fuel consump'!$H:$H,Z$6)</f>
        <v>0</v>
      </c>
      <c r="AA12" s="409">
        <f>SUMIFS('subset_fuel consump'!$J:$J,'subset_fuel consump'!$C:$C,$D12,'subset_fuel consump'!$D:$D,$E12,'subset_fuel consump'!$E:$E,$F12,'subset_fuel consump'!$F:$F,$G12,'subset_fuel consump'!$H:$H,AA$6)</f>
        <v>0</v>
      </c>
      <c r="AB12" s="409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5" x14ac:dyDescent="0.25">
      <c r="A13" s="154" t="s">
        <v>60</v>
      </c>
      <c r="B13" s="461" t="s">
        <v>172</v>
      </c>
      <c r="C13" s="461" t="s">
        <v>502</v>
      </c>
      <c r="D13" s="461" t="s">
        <v>266</v>
      </c>
      <c r="E13" s="461" t="s">
        <v>503</v>
      </c>
      <c r="F13" s="461" t="s">
        <v>508</v>
      </c>
      <c r="G13" s="461" t="s">
        <v>177</v>
      </c>
      <c r="H13" s="416">
        <f t="shared" si="1"/>
        <v>2935570545502.7544</v>
      </c>
      <c r="I13" s="409">
        <f>SUMIFS('subset_fuel consump'!$J:$J,'subset_fuel consump'!$C:$C,$D13,'subset_fuel consump'!$D:$D,$E13,'subset_fuel consump'!$E:$E,$F13,'subset_fuel consump'!$F:$F,$G13,'subset_fuel consump'!$H:$H,I$6)</f>
        <v>0</v>
      </c>
      <c r="J13" s="409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9">
        <f>SUMIFS('subset_fuel consump'!$J:$J,'subset_fuel consump'!$C:$C,$D13,'subset_fuel consump'!$D:$D,$E13,'subset_fuel consump'!$E:$E,$F13,'subset_fuel consump'!$F:$F,$G13,'subset_fuel consump'!$H:$H,K$6)</f>
        <v>0</v>
      </c>
      <c r="L13" s="409">
        <f>SUMIFS('subset_fuel consump'!$J:$J,'subset_fuel consump'!$C:$C,$D13,'subset_fuel consump'!$D:$D,$E13,'subset_fuel consump'!$E:$E,$F13,'subset_fuel consump'!$F:$F,$G13,'subset_fuel consump'!$H:$H,L$6)</f>
        <v>0</v>
      </c>
      <c r="M13" s="409">
        <f>SUMIFS('subset_fuel consump'!$J:$J,'subset_fuel consump'!$C:$C,$D13,'subset_fuel consump'!$D:$D,$E13,'subset_fuel consump'!$E:$E,$F13,'subset_fuel consump'!$F:$F,$G13,'subset_fuel consump'!$H:$H,M$6)</f>
        <v>0</v>
      </c>
      <c r="N13" s="409">
        <f>SUMIFS('subset_fuel consump'!$J:$J,'subset_fuel consump'!$C:$C,$D13,'subset_fuel consump'!$D:$D,$E13,'subset_fuel consump'!$E:$E,$F13,'subset_fuel consump'!$F:$F,$G13,'subset_fuel consump'!$H:$H,N$6)</f>
        <v>0</v>
      </c>
      <c r="O13" s="409">
        <f>SUMIFS('subset_fuel consump'!$J:$J,'subset_fuel consump'!$C:$C,$D13,'subset_fuel consump'!$D:$D,$E13,'subset_fuel consump'!$E:$E,$F13,'subset_fuel consump'!$F:$F,$G13,'subset_fuel consump'!$H:$H,O$6)</f>
        <v>0</v>
      </c>
      <c r="P13" s="409">
        <f>SUMIFS('subset_fuel consump'!$J:$J,'subset_fuel consump'!$C:$C,$D13,'subset_fuel consump'!$D:$D,$E13,'subset_fuel consump'!$E:$E,$F13,'subset_fuel consump'!$F:$F,$G13,'subset_fuel consump'!$H:$H,P$6)</f>
        <v>0</v>
      </c>
      <c r="Q13" s="409">
        <f>SUMIFS('subset_fuel consump'!$J:$J,'subset_fuel consump'!$C:$C,$D13,'subset_fuel consump'!$D:$D,$E13,'subset_fuel consump'!$E:$E,$F13,'subset_fuel consump'!$F:$F,$G13,'subset_fuel consump'!$H:$H,Q$6)</f>
        <v>0</v>
      </c>
      <c r="R13" s="409">
        <f>SUMIFS('subset_fuel consump'!$J:$J,'subset_fuel consump'!$C:$C,$D13,'subset_fuel consump'!$D:$D,$E13,'subset_fuel consump'!$E:$E,$F13,'subset_fuel consump'!$F:$F,$G13,'subset_fuel consump'!$H:$H,R$6)</f>
        <v>0</v>
      </c>
      <c r="S13" s="409">
        <f>SUMIFS('subset_fuel consump'!$J:$J,'subset_fuel consump'!$C:$C,$D13,'subset_fuel consump'!$D:$D,$E13,'subset_fuel consump'!$E:$E,$F13,'subset_fuel consump'!$F:$F,$G13,'subset_fuel consump'!$H:$H,S$6)</f>
        <v>0</v>
      </c>
      <c r="T13" s="409">
        <f>SUMIFS('subset_fuel consump'!$J:$J,'subset_fuel consump'!$C:$C,$D13,'subset_fuel consump'!$D:$D,$E13,'subset_fuel consump'!$E:$E,$F13,'subset_fuel consump'!$F:$F,$G13,'subset_fuel consump'!$H:$H,T$6)</f>
        <v>0</v>
      </c>
      <c r="U13" s="409">
        <f>SUMIFS('subset_fuel consump'!$J:$J,'subset_fuel consump'!$C:$C,$D13,'subset_fuel consump'!$D:$D,$E13,'subset_fuel consump'!$E:$E,$F13,'subset_fuel consump'!$F:$F,$G13,'subset_fuel consump'!$H:$H,U$6)</f>
        <v>0</v>
      </c>
      <c r="V13" s="409">
        <f>SUMIFS('subset_fuel consump'!$J:$J,'subset_fuel consump'!$C:$C,$D13,'subset_fuel consump'!$D:$D,$E13,'subset_fuel consump'!$E:$E,$F13,'subset_fuel consump'!$F:$F,$G13,'subset_fuel consump'!$H:$H,V$6)</f>
        <v>0</v>
      </c>
      <c r="W13" s="409">
        <f>SUMIFS('subset_fuel consump'!$J:$J,'subset_fuel consump'!$C:$C,$D13,'subset_fuel consump'!$D:$D,$E13,'subset_fuel consump'!$E:$E,$F13,'subset_fuel consump'!$F:$F,$G13,'subset_fuel consump'!$H:$H,W$6)</f>
        <v>0</v>
      </c>
      <c r="X13" s="409">
        <f>SUMIFS('subset_fuel consump'!$J:$J,'subset_fuel consump'!$C:$C,$D13,'subset_fuel consump'!$D:$D,$E13,'subset_fuel consump'!$E:$E,$F13,'subset_fuel consump'!$F:$F,$G13,'subset_fuel consump'!$H:$H,X$6)</f>
        <v>0</v>
      </c>
      <c r="Y13" s="409">
        <f>SUMIFS('subset_fuel consump'!$J:$J,'subset_fuel consump'!$C:$C,$D13,'subset_fuel consump'!$D:$D,$E13,'subset_fuel consump'!$E:$E,$F13,'subset_fuel consump'!$F:$F,$G13,'subset_fuel consump'!$H:$H,Y$6)</f>
        <v>0</v>
      </c>
      <c r="Z13" s="409">
        <f>SUMIFS('subset_fuel consump'!$J:$J,'subset_fuel consump'!$C:$C,$D13,'subset_fuel consump'!$D:$D,$E13,'subset_fuel consump'!$E:$E,$F13,'subset_fuel consump'!$F:$F,$G13,'subset_fuel consump'!$H:$H,Z$6)</f>
        <v>0</v>
      </c>
      <c r="AA13" s="409">
        <f>SUMIFS('subset_fuel consump'!$J:$J,'subset_fuel consump'!$C:$C,$D13,'subset_fuel consump'!$D:$D,$E13,'subset_fuel consump'!$E:$E,$F13,'subset_fuel consump'!$F:$F,$G13,'subset_fuel consump'!$H:$H,AA$6)</f>
        <v>0</v>
      </c>
      <c r="AB13" s="409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5" x14ac:dyDescent="0.25">
      <c r="A14" s="207" t="s">
        <v>54</v>
      </c>
      <c r="B14" s="461" t="s">
        <v>172</v>
      </c>
      <c r="C14" s="461" t="s">
        <v>502</v>
      </c>
      <c r="D14" s="461" t="s">
        <v>266</v>
      </c>
      <c r="E14" s="461" t="s">
        <v>503</v>
      </c>
      <c r="F14" s="461" t="s">
        <v>510</v>
      </c>
      <c r="G14" s="461" t="s">
        <v>177</v>
      </c>
      <c r="H14" s="416">
        <f t="shared" si="1"/>
        <v>1396523525388.8723</v>
      </c>
      <c r="I14" s="409">
        <f>SUMIFS('subset_fuel consump'!$J:$J,'subset_fuel consump'!$C:$C,$D14,'subset_fuel consump'!$D:$D,$E14,'subset_fuel consump'!$E:$E,$F14,'subset_fuel consump'!$F:$F,$G14,'subset_fuel consump'!$H:$H,I$6)</f>
        <v>0</v>
      </c>
      <c r="J14" s="409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9">
        <f>SUMIFS('subset_fuel consump'!$J:$J,'subset_fuel consump'!$C:$C,$D14,'subset_fuel consump'!$D:$D,$E14,'subset_fuel consump'!$E:$E,$F14,'subset_fuel consump'!$F:$F,$G14,'subset_fuel consump'!$H:$H,K$6)</f>
        <v>0</v>
      </c>
      <c r="L14" s="409">
        <f>SUMIFS('subset_fuel consump'!$J:$J,'subset_fuel consump'!$C:$C,$D14,'subset_fuel consump'!$D:$D,$E14,'subset_fuel consump'!$E:$E,$F14,'subset_fuel consump'!$F:$F,$G14,'subset_fuel consump'!$H:$H,L$6)</f>
        <v>0</v>
      </c>
      <c r="M14" s="409">
        <f>SUMIFS('subset_fuel consump'!$J:$J,'subset_fuel consump'!$C:$C,$D14,'subset_fuel consump'!$D:$D,$E14,'subset_fuel consump'!$E:$E,$F14,'subset_fuel consump'!$F:$F,$G14,'subset_fuel consump'!$H:$H,M$6)</f>
        <v>0</v>
      </c>
      <c r="N14" s="409">
        <f>SUMIFS('subset_fuel consump'!$J:$J,'subset_fuel consump'!$C:$C,$D14,'subset_fuel consump'!$D:$D,$E14,'subset_fuel consump'!$E:$E,$F14,'subset_fuel consump'!$F:$F,$G14,'subset_fuel consump'!$H:$H,N$6)</f>
        <v>0</v>
      </c>
      <c r="O14" s="409">
        <f>SUMIFS('subset_fuel consump'!$J:$J,'subset_fuel consump'!$C:$C,$D14,'subset_fuel consump'!$D:$D,$E14,'subset_fuel consump'!$E:$E,$F14,'subset_fuel consump'!$F:$F,$G14,'subset_fuel consump'!$H:$H,O$6)</f>
        <v>0</v>
      </c>
      <c r="P14" s="409">
        <f>SUMIFS('subset_fuel consump'!$J:$J,'subset_fuel consump'!$C:$C,$D14,'subset_fuel consump'!$D:$D,$E14,'subset_fuel consump'!$E:$E,$F14,'subset_fuel consump'!$F:$F,$G14,'subset_fuel consump'!$H:$H,P$6)</f>
        <v>0</v>
      </c>
      <c r="Q14" s="409">
        <f>SUMIFS('subset_fuel consump'!$J:$J,'subset_fuel consump'!$C:$C,$D14,'subset_fuel consump'!$D:$D,$E14,'subset_fuel consump'!$E:$E,$F14,'subset_fuel consump'!$F:$F,$G14,'subset_fuel consump'!$H:$H,Q$6)</f>
        <v>0</v>
      </c>
      <c r="R14" s="409">
        <f>SUMIFS('subset_fuel consump'!$J:$J,'subset_fuel consump'!$C:$C,$D14,'subset_fuel consump'!$D:$D,$E14,'subset_fuel consump'!$E:$E,$F14,'subset_fuel consump'!$F:$F,$G14,'subset_fuel consump'!$H:$H,R$6)</f>
        <v>0</v>
      </c>
      <c r="S14" s="409">
        <f>SUMIFS('subset_fuel consump'!$J:$J,'subset_fuel consump'!$C:$C,$D14,'subset_fuel consump'!$D:$D,$E14,'subset_fuel consump'!$E:$E,$F14,'subset_fuel consump'!$F:$F,$G14,'subset_fuel consump'!$H:$H,S$6)</f>
        <v>0</v>
      </c>
      <c r="T14" s="409">
        <f>SUMIFS('subset_fuel consump'!$J:$J,'subset_fuel consump'!$C:$C,$D14,'subset_fuel consump'!$D:$D,$E14,'subset_fuel consump'!$E:$E,$F14,'subset_fuel consump'!$F:$F,$G14,'subset_fuel consump'!$H:$H,T$6)</f>
        <v>0</v>
      </c>
      <c r="U14" s="409">
        <f>SUMIFS('subset_fuel consump'!$J:$J,'subset_fuel consump'!$C:$C,$D14,'subset_fuel consump'!$D:$D,$E14,'subset_fuel consump'!$E:$E,$F14,'subset_fuel consump'!$F:$F,$G14,'subset_fuel consump'!$H:$H,U$6)</f>
        <v>0</v>
      </c>
      <c r="V14" s="409">
        <f>SUMIFS('subset_fuel consump'!$J:$J,'subset_fuel consump'!$C:$C,$D14,'subset_fuel consump'!$D:$D,$E14,'subset_fuel consump'!$E:$E,$F14,'subset_fuel consump'!$F:$F,$G14,'subset_fuel consump'!$H:$H,V$6)</f>
        <v>0</v>
      </c>
      <c r="W14" s="409">
        <f>SUMIFS('subset_fuel consump'!$J:$J,'subset_fuel consump'!$C:$C,$D14,'subset_fuel consump'!$D:$D,$E14,'subset_fuel consump'!$E:$E,$F14,'subset_fuel consump'!$F:$F,$G14,'subset_fuel consump'!$H:$H,W$6)</f>
        <v>0</v>
      </c>
      <c r="X14" s="409">
        <f>SUMIFS('subset_fuel consump'!$J:$J,'subset_fuel consump'!$C:$C,$D14,'subset_fuel consump'!$D:$D,$E14,'subset_fuel consump'!$E:$E,$F14,'subset_fuel consump'!$F:$F,$G14,'subset_fuel consump'!$H:$H,X$6)</f>
        <v>0</v>
      </c>
      <c r="Y14" s="409">
        <f>SUMIFS('subset_fuel consump'!$J:$J,'subset_fuel consump'!$C:$C,$D14,'subset_fuel consump'!$D:$D,$E14,'subset_fuel consump'!$E:$E,$F14,'subset_fuel consump'!$F:$F,$G14,'subset_fuel consump'!$H:$H,Y$6)</f>
        <v>0</v>
      </c>
      <c r="Z14" s="409">
        <f>SUMIFS('subset_fuel consump'!$J:$J,'subset_fuel consump'!$C:$C,$D14,'subset_fuel consump'!$D:$D,$E14,'subset_fuel consump'!$E:$E,$F14,'subset_fuel consump'!$F:$F,$G14,'subset_fuel consump'!$H:$H,Z$6)</f>
        <v>0</v>
      </c>
      <c r="AA14" s="409">
        <f>SUMIFS('subset_fuel consump'!$J:$J,'subset_fuel consump'!$C:$C,$D14,'subset_fuel consump'!$D:$D,$E14,'subset_fuel consump'!$E:$E,$F14,'subset_fuel consump'!$F:$F,$G14,'subset_fuel consump'!$H:$H,AA$6)</f>
        <v>0</v>
      </c>
      <c r="AB14" s="409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5" x14ac:dyDescent="0.25">
      <c r="A15" s="3" t="s">
        <v>61</v>
      </c>
      <c r="B15" s="411" t="s">
        <v>172</v>
      </c>
      <c r="C15" s="411" t="s">
        <v>351</v>
      </c>
      <c r="D15" s="411" t="s">
        <v>334</v>
      </c>
      <c r="E15" s="411" t="s">
        <v>352</v>
      </c>
      <c r="F15" s="411" t="s">
        <v>353</v>
      </c>
      <c r="G15" s="411" t="s">
        <v>354</v>
      </c>
      <c r="H15" s="416">
        <f t="shared" si="0"/>
        <v>142124347569581.97</v>
      </c>
      <c r="I15" s="409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9">
        <f>SUMIFS('subset_fuel consump'!$J:$J,'subset_fuel consump'!$C:$C,$D15,'subset_fuel consump'!$D:$D,$E15,'subset_fuel consump'!$E:$E,$F15,'subset_fuel consump'!$F:$F,$G15,'subset_fuel consump'!$H:$H,J$6)</f>
        <v>0</v>
      </c>
      <c r="K15" s="409">
        <f>SUMIFS('subset_fuel consump'!$J:$J,'subset_fuel consump'!$C:$C,$D15,'subset_fuel consump'!$D:$D,$E15,'subset_fuel consump'!$E:$E,$F15,'subset_fuel consump'!$F:$F,$G15,'subset_fuel consump'!$H:$H,K$6)</f>
        <v>0</v>
      </c>
      <c r="L15" s="409">
        <f>SUMIFS('subset_fuel consump'!$J:$J,'subset_fuel consump'!$C:$C,$D15,'subset_fuel consump'!$D:$D,$E15,'subset_fuel consump'!$E:$E,$F15,'subset_fuel consump'!$F:$F,$G15,'subset_fuel consump'!$H:$H,L$6)</f>
        <v>0</v>
      </c>
      <c r="M15" s="409">
        <f>SUMIFS('subset_fuel consump'!$J:$J,'subset_fuel consump'!$C:$C,$D15,'subset_fuel consump'!$D:$D,$E15,'subset_fuel consump'!$E:$E,$F15,'subset_fuel consump'!$F:$F,$G15,'subset_fuel consump'!$H:$H,M$6)</f>
        <v>0</v>
      </c>
      <c r="N15" s="409">
        <f>SUMIFS('subset_fuel consump'!$J:$J,'subset_fuel consump'!$C:$C,$D15,'subset_fuel consump'!$D:$D,$E15,'subset_fuel consump'!$E:$E,$F15,'subset_fuel consump'!$F:$F,$G15,'subset_fuel consump'!$H:$H,N$6)</f>
        <v>0</v>
      </c>
      <c r="O15" s="409">
        <f>SUMIFS('subset_fuel consump'!$J:$J,'subset_fuel consump'!$C:$C,$D15,'subset_fuel consump'!$D:$D,$E15,'subset_fuel consump'!$E:$E,$F15,'subset_fuel consump'!$F:$F,$G15,'subset_fuel consump'!$H:$H,O$6)</f>
        <v>0</v>
      </c>
      <c r="P15" s="409">
        <f>SUMIFS('subset_fuel consump'!$J:$J,'subset_fuel consump'!$C:$C,$D15,'subset_fuel consump'!$D:$D,$E15,'subset_fuel consump'!$E:$E,$F15,'subset_fuel consump'!$F:$F,$G15,'subset_fuel consump'!$H:$H,P$6)</f>
        <v>0</v>
      </c>
      <c r="Q15" s="409">
        <f>SUMIFS('subset_fuel consump'!$J:$J,'subset_fuel consump'!$C:$C,$D15,'subset_fuel consump'!$D:$D,$E15,'subset_fuel consump'!$E:$E,$F15,'subset_fuel consump'!$F:$F,$G15,'subset_fuel consump'!$H:$H,Q$6)</f>
        <v>0</v>
      </c>
      <c r="R15" s="409">
        <f>SUMIFS('subset_fuel consump'!$J:$J,'subset_fuel consump'!$C:$C,$D15,'subset_fuel consump'!$D:$D,$E15,'subset_fuel consump'!$E:$E,$F15,'subset_fuel consump'!$F:$F,$G15,'subset_fuel consump'!$H:$H,R$6)</f>
        <v>0</v>
      </c>
      <c r="S15" s="409">
        <f>SUMIFS('subset_fuel consump'!$J:$J,'subset_fuel consump'!$C:$C,$D15,'subset_fuel consump'!$D:$D,$E15,'subset_fuel consump'!$E:$E,$F15,'subset_fuel consump'!$F:$F,$G15,'subset_fuel consump'!$H:$H,S$6)</f>
        <v>0</v>
      </c>
      <c r="T15" s="409">
        <f>SUMIFS('subset_fuel consump'!$J:$J,'subset_fuel consump'!$C:$C,$D15,'subset_fuel consump'!$D:$D,$E15,'subset_fuel consump'!$E:$E,$F15,'subset_fuel consump'!$F:$F,$G15,'subset_fuel consump'!$H:$H,T$6)</f>
        <v>0</v>
      </c>
      <c r="U15" s="409">
        <f>SUMIFS('subset_fuel consump'!$J:$J,'subset_fuel consump'!$C:$C,$D15,'subset_fuel consump'!$D:$D,$E15,'subset_fuel consump'!$E:$E,$F15,'subset_fuel consump'!$F:$F,$G15,'subset_fuel consump'!$H:$H,U$6)</f>
        <v>0</v>
      </c>
      <c r="V15" s="409">
        <f>SUMIFS('subset_fuel consump'!$J:$J,'subset_fuel consump'!$C:$C,$D15,'subset_fuel consump'!$D:$D,$E15,'subset_fuel consump'!$E:$E,$F15,'subset_fuel consump'!$F:$F,$G15,'subset_fuel consump'!$H:$H,V$6)</f>
        <v>0</v>
      </c>
      <c r="W15" s="409">
        <f>SUMIFS('subset_fuel consump'!$J:$J,'subset_fuel consump'!$C:$C,$D15,'subset_fuel consump'!$D:$D,$E15,'subset_fuel consump'!$E:$E,$F15,'subset_fuel consump'!$F:$F,$G15,'subset_fuel consump'!$H:$H,W$6)</f>
        <v>0</v>
      </c>
      <c r="X15" s="409">
        <f>SUMIFS('subset_fuel consump'!$J:$J,'subset_fuel consump'!$C:$C,$D15,'subset_fuel consump'!$D:$D,$E15,'subset_fuel consump'!$E:$E,$F15,'subset_fuel consump'!$F:$F,$G15,'subset_fuel consump'!$H:$H,X$6)</f>
        <v>0</v>
      </c>
      <c r="Y15" s="409">
        <f>SUMIFS('subset_fuel consump'!$J:$J,'subset_fuel consump'!$C:$C,$D15,'subset_fuel consump'!$D:$D,$E15,'subset_fuel consump'!$E:$E,$F15,'subset_fuel consump'!$F:$F,$G15,'subset_fuel consump'!$H:$H,Y$6)</f>
        <v>0</v>
      </c>
      <c r="Z15" s="409">
        <f>SUMIFS('subset_fuel consump'!$J:$J,'subset_fuel consump'!$C:$C,$D15,'subset_fuel consump'!$D:$D,$E15,'subset_fuel consump'!$E:$E,$F15,'subset_fuel consump'!$F:$F,$G15,'subset_fuel consump'!$H:$H,Z$6)</f>
        <v>0</v>
      </c>
      <c r="AA15" s="409">
        <f>SUMIFS('subset_fuel consump'!$J:$J,'subset_fuel consump'!$C:$C,$D15,'subset_fuel consump'!$D:$D,$E15,'subset_fuel consump'!$E:$E,$F15,'subset_fuel consump'!$F:$F,$G15,'subset_fuel consump'!$H:$H,AA$6)</f>
        <v>0</v>
      </c>
      <c r="AB15" s="409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5" x14ac:dyDescent="0.25">
      <c r="A16" s="3" t="s">
        <v>76</v>
      </c>
      <c r="B16" s="411" t="s">
        <v>172</v>
      </c>
      <c r="C16" s="411" t="s">
        <v>356</v>
      </c>
      <c r="D16" s="411" t="s">
        <v>334</v>
      </c>
      <c r="E16" s="411" t="s">
        <v>352</v>
      </c>
      <c r="F16" s="411" t="s">
        <v>87</v>
      </c>
      <c r="G16" s="411" t="s">
        <v>177</v>
      </c>
      <c r="H16" s="416">
        <f t="shared" si="0"/>
        <v>2290760460482.6699</v>
      </c>
      <c r="I16" s="409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9">
        <f>SUMIFS('subset_fuel consump'!$J:$J,'subset_fuel consump'!$C:$C,$D16,'subset_fuel consump'!$D:$D,$E16,'subset_fuel consump'!$E:$E,$F16,'subset_fuel consump'!$F:$F,$G16,'subset_fuel consump'!$H:$H,J$6)</f>
        <v>0</v>
      </c>
      <c r="K16" s="409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9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9">
        <f>SUMIFS('subset_fuel consump'!$J:$J,'subset_fuel consump'!$C:$C,$D16,'subset_fuel consump'!$D:$D,$E16,'subset_fuel consump'!$E:$E,$F16,'subset_fuel consump'!$F:$F,$G16,'subset_fuel consump'!$H:$H,M$6)</f>
        <v>0</v>
      </c>
      <c r="N16" s="409">
        <f>SUMIFS('subset_fuel consump'!$J:$J,'subset_fuel consump'!$C:$C,$D16,'subset_fuel consump'!$D:$D,$E16,'subset_fuel consump'!$E:$E,$F16,'subset_fuel consump'!$F:$F,$G16,'subset_fuel consump'!$H:$H,N$6)</f>
        <v>0</v>
      </c>
      <c r="O16" s="409">
        <f>SUMIFS('subset_fuel consump'!$J:$J,'subset_fuel consump'!$C:$C,$D16,'subset_fuel consump'!$D:$D,$E16,'subset_fuel consump'!$E:$E,$F16,'subset_fuel consump'!$F:$F,$G16,'subset_fuel consump'!$H:$H,O$6)</f>
        <v>0</v>
      </c>
      <c r="P16" s="409">
        <f>SUMIFS('subset_fuel consump'!$J:$J,'subset_fuel consump'!$C:$C,$D16,'subset_fuel consump'!$D:$D,$E16,'subset_fuel consump'!$E:$E,$F16,'subset_fuel consump'!$F:$F,$G16,'subset_fuel consump'!$H:$H,P$6)</f>
        <v>0</v>
      </c>
      <c r="Q16" s="409">
        <f>SUMIFS('subset_fuel consump'!$J:$J,'subset_fuel consump'!$C:$C,$D16,'subset_fuel consump'!$D:$D,$E16,'subset_fuel consump'!$E:$E,$F16,'subset_fuel consump'!$F:$F,$G16,'subset_fuel consump'!$H:$H,Q$6)</f>
        <v>0</v>
      </c>
      <c r="R16" s="409">
        <f>SUMIFS('subset_fuel consump'!$J:$J,'subset_fuel consump'!$C:$C,$D16,'subset_fuel consump'!$D:$D,$E16,'subset_fuel consump'!$E:$E,$F16,'subset_fuel consump'!$F:$F,$G16,'subset_fuel consump'!$H:$H,R$6)</f>
        <v>0</v>
      </c>
      <c r="S16" s="409">
        <f>SUMIFS('subset_fuel consump'!$J:$J,'subset_fuel consump'!$C:$C,$D16,'subset_fuel consump'!$D:$D,$E16,'subset_fuel consump'!$E:$E,$F16,'subset_fuel consump'!$F:$F,$G16,'subset_fuel consump'!$H:$H,S$6)</f>
        <v>0</v>
      </c>
      <c r="T16" s="409">
        <f>SUMIFS('subset_fuel consump'!$J:$J,'subset_fuel consump'!$C:$C,$D16,'subset_fuel consump'!$D:$D,$E16,'subset_fuel consump'!$E:$E,$F16,'subset_fuel consump'!$F:$F,$G16,'subset_fuel consump'!$H:$H,T$6)</f>
        <v>0</v>
      </c>
      <c r="U16" s="409">
        <f>SUMIFS('subset_fuel consump'!$J:$J,'subset_fuel consump'!$C:$C,$D16,'subset_fuel consump'!$D:$D,$E16,'subset_fuel consump'!$E:$E,$F16,'subset_fuel consump'!$F:$F,$G16,'subset_fuel consump'!$H:$H,U$6)</f>
        <v>0</v>
      </c>
      <c r="V16" s="409">
        <f>SUMIFS('subset_fuel consump'!$J:$J,'subset_fuel consump'!$C:$C,$D16,'subset_fuel consump'!$D:$D,$E16,'subset_fuel consump'!$E:$E,$F16,'subset_fuel consump'!$F:$F,$G16,'subset_fuel consump'!$H:$H,V$6)</f>
        <v>0</v>
      </c>
      <c r="W16" s="409">
        <f>SUMIFS('subset_fuel consump'!$J:$J,'subset_fuel consump'!$C:$C,$D16,'subset_fuel consump'!$D:$D,$E16,'subset_fuel consump'!$E:$E,$F16,'subset_fuel consump'!$F:$F,$G16,'subset_fuel consump'!$H:$H,W$6)</f>
        <v>0</v>
      </c>
      <c r="X16" s="409">
        <f>SUMIFS('subset_fuel consump'!$J:$J,'subset_fuel consump'!$C:$C,$D16,'subset_fuel consump'!$D:$D,$E16,'subset_fuel consump'!$E:$E,$F16,'subset_fuel consump'!$F:$F,$G16,'subset_fuel consump'!$H:$H,X$6)</f>
        <v>0</v>
      </c>
      <c r="Y16" s="409">
        <f>SUMIFS('subset_fuel consump'!$J:$J,'subset_fuel consump'!$C:$C,$D16,'subset_fuel consump'!$D:$D,$E16,'subset_fuel consump'!$E:$E,$F16,'subset_fuel consump'!$F:$F,$G16,'subset_fuel consump'!$H:$H,Y$6)</f>
        <v>0</v>
      </c>
      <c r="Z16" s="409">
        <f>SUMIFS('subset_fuel consump'!$J:$J,'subset_fuel consump'!$C:$C,$D16,'subset_fuel consump'!$D:$D,$E16,'subset_fuel consump'!$E:$E,$F16,'subset_fuel consump'!$F:$F,$G16,'subset_fuel consump'!$H:$H,Z$6)</f>
        <v>0</v>
      </c>
      <c r="AA16" s="409">
        <f>SUMIFS('subset_fuel consump'!$J:$J,'subset_fuel consump'!$C:$C,$D16,'subset_fuel consump'!$D:$D,$E16,'subset_fuel consump'!$E:$E,$F16,'subset_fuel consump'!$F:$F,$G16,'subset_fuel consump'!$H:$H,AA$6)</f>
        <v>0</v>
      </c>
      <c r="AB16" s="409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5" x14ac:dyDescent="0.25">
      <c r="A17" s="158" t="s">
        <v>69</v>
      </c>
      <c r="B17" s="411" t="s">
        <v>172</v>
      </c>
      <c r="C17" s="411" t="s">
        <v>361</v>
      </c>
      <c r="D17" s="411" t="s">
        <v>334</v>
      </c>
      <c r="E17" s="411" t="s">
        <v>352</v>
      </c>
      <c r="F17" s="411" t="s">
        <v>360</v>
      </c>
      <c r="G17" s="411" t="s">
        <v>177</v>
      </c>
      <c r="H17" s="416">
        <f t="shared" si="0"/>
        <v>448159700000</v>
      </c>
      <c r="I17" s="409">
        <f>SUMIFS('subset_fuel consump'!$J:$J,'subset_fuel consump'!$C:$C,$D17,'subset_fuel consump'!$D:$D,$E17,'subset_fuel consump'!$E:$E,$F17,'subset_fuel consump'!$F:$F,$G17,'subset_fuel consump'!$H:$H,I$6)</f>
        <v>448159700000</v>
      </c>
      <c r="J17" s="409">
        <f>SUMIFS('subset_fuel consump'!$J:$J,'subset_fuel consump'!$C:$C,$D17,'subset_fuel consump'!$D:$D,$E17,'subset_fuel consump'!$E:$E,$F17,'subset_fuel consump'!$F:$F,$G17,'subset_fuel consump'!$H:$H,J$6)</f>
        <v>0</v>
      </c>
      <c r="K17" s="409">
        <f>SUMIFS('subset_fuel consump'!$J:$J,'subset_fuel consump'!$C:$C,$D17,'subset_fuel consump'!$D:$D,$E17,'subset_fuel consump'!$E:$E,$F17,'subset_fuel consump'!$F:$F,$G17,'subset_fuel consump'!$H:$H,K$6)</f>
        <v>0</v>
      </c>
      <c r="L17" s="409">
        <f>SUMIFS('subset_fuel consump'!$J:$J,'subset_fuel consump'!$C:$C,$D17,'subset_fuel consump'!$D:$D,$E17,'subset_fuel consump'!$E:$E,$F17,'subset_fuel consump'!$F:$F,$G17,'subset_fuel consump'!$H:$H,L$6)</f>
        <v>0</v>
      </c>
      <c r="M17" s="409">
        <f>SUMIFS('subset_fuel consump'!$J:$J,'subset_fuel consump'!$C:$C,$D17,'subset_fuel consump'!$D:$D,$E17,'subset_fuel consump'!$E:$E,$F17,'subset_fuel consump'!$F:$F,$G17,'subset_fuel consump'!$H:$H,M$6)</f>
        <v>0</v>
      </c>
      <c r="N17" s="409">
        <f>SUMIFS('subset_fuel consump'!$J:$J,'subset_fuel consump'!$C:$C,$D17,'subset_fuel consump'!$D:$D,$E17,'subset_fuel consump'!$E:$E,$F17,'subset_fuel consump'!$F:$F,$G17,'subset_fuel consump'!$H:$H,N$6)</f>
        <v>0</v>
      </c>
      <c r="O17" s="409">
        <f>SUMIFS('subset_fuel consump'!$J:$J,'subset_fuel consump'!$C:$C,$D17,'subset_fuel consump'!$D:$D,$E17,'subset_fuel consump'!$E:$E,$F17,'subset_fuel consump'!$F:$F,$G17,'subset_fuel consump'!$H:$H,O$6)</f>
        <v>0</v>
      </c>
      <c r="P17" s="409">
        <f>SUMIFS('subset_fuel consump'!$J:$J,'subset_fuel consump'!$C:$C,$D17,'subset_fuel consump'!$D:$D,$E17,'subset_fuel consump'!$E:$E,$F17,'subset_fuel consump'!$F:$F,$G17,'subset_fuel consump'!$H:$H,P$6)</f>
        <v>0</v>
      </c>
      <c r="Q17" s="409">
        <f>SUMIFS('subset_fuel consump'!$J:$J,'subset_fuel consump'!$C:$C,$D17,'subset_fuel consump'!$D:$D,$E17,'subset_fuel consump'!$E:$E,$F17,'subset_fuel consump'!$F:$F,$G17,'subset_fuel consump'!$H:$H,Q$6)</f>
        <v>0</v>
      </c>
      <c r="R17" s="409">
        <f>SUMIFS('subset_fuel consump'!$J:$J,'subset_fuel consump'!$C:$C,$D17,'subset_fuel consump'!$D:$D,$E17,'subset_fuel consump'!$E:$E,$F17,'subset_fuel consump'!$F:$F,$G17,'subset_fuel consump'!$H:$H,R$6)</f>
        <v>0</v>
      </c>
      <c r="S17" s="409">
        <f>SUMIFS('subset_fuel consump'!$J:$J,'subset_fuel consump'!$C:$C,$D17,'subset_fuel consump'!$D:$D,$E17,'subset_fuel consump'!$E:$E,$F17,'subset_fuel consump'!$F:$F,$G17,'subset_fuel consump'!$H:$H,S$6)</f>
        <v>0</v>
      </c>
      <c r="T17" s="409">
        <f>SUMIFS('subset_fuel consump'!$J:$J,'subset_fuel consump'!$C:$C,$D17,'subset_fuel consump'!$D:$D,$E17,'subset_fuel consump'!$E:$E,$F17,'subset_fuel consump'!$F:$F,$G17,'subset_fuel consump'!$H:$H,T$6)</f>
        <v>0</v>
      </c>
      <c r="U17" s="409">
        <f>SUMIFS('subset_fuel consump'!$J:$J,'subset_fuel consump'!$C:$C,$D17,'subset_fuel consump'!$D:$D,$E17,'subset_fuel consump'!$E:$E,$F17,'subset_fuel consump'!$F:$F,$G17,'subset_fuel consump'!$H:$H,U$6)</f>
        <v>0</v>
      </c>
      <c r="V17" s="409">
        <f>SUMIFS('subset_fuel consump'!$J:$J,'subset_fuel consump'!$C:$C,$D17,'subset_fuel consump'!$D:$D,$E17,'subset_fuel consump'!$E:$E,$F17,'subset_fuel consump'!$F:$F,$G17,'subset_fuel consump'!$H:$H,V$6)</f>
        <v>0</v>
      </c>
      <c r="W17" s="409">
        <f>SUMIFS('subset_fuel consump'!$J:$J,'subset_fuel consump'!$C:$C,$D17,'subset_fuel consump'!$D:$D,$E17,'subset_fuel consump'!$E:$E,$F17,'subset_fuel consump'!$F:$F,$G17,'subset_fuel consump'!$H:$H,W$6)</f>
        <v>0</v>
      </c>
      <c r="X17" s="409">
        <f>SUMIFS('subset_fuel consump'!$J:$J,'subset_fuel consump'!$C:$C,$D17,'subset_fuel consump'!$D:$D,$E17,'subset_fuel consump'!$E:$E,$F17,'subset_fuel consump'!$F:$F,$G17,'subset_fuel consump'!$H:$H,X$6)</f>
        <v>0</v>
      </c>
      <c r="Y17" s="409">
        <f>SUMIFS('subset_fuel consump'!$J:$J,'subset_fuel consump'!$C:$C,$D17,'subset_fuel consump'!$D:$D,$E17,'subset_fuel consump'!$E:$E,$F17,'subset_fuel consump'!$F:$F,$G17,'subset_fuel consump'!$H:$H,Y$6)</f>
        <v>0</v>
      </c>
      <c r="Z17" s="409">
        <f>SUMIFS('subset_fuel consump'!$J:$J,'subset_fuel consump'!$C:$C,$D17,'subset_fuel consump'!$D:$D,$E17,'subset_fuel consump'!$E:$E,$F17,'subset_fuel consump'!$F:$F,$G17,'subset_fuel consump'!$H:$H,Z$6)</f>
        <v>0</v>
      </c>
      <c r="AA17" s="409">
        <f>SUMIFS('subset_fuel consump'!$J:$J,'subset_fuel consump'!$C:$C,$D17,'subset_fuel consump'!$D:$D,$E17,'subset_fuel consump'!$E:$E,$F17,'subset_fuel consump'!$F:$F,$G17,'subset_fuel consump'!$H:$H,AA$6)</f>
        <v>0</v>
      </c>
      <c r="AB17" s="409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5" x14ac:dyDescent="0.25">
      <c r="A18" s="3" t="s">
        <v>56</v>
      </c>
      <c r="B18" s="411" t="s">
        <v>172</v>
      </c>
      <c r="C18" s="411" t="s">
        <v>363</v>
      </c>
      <c r="D18" s="411" t="s">
        <v>334</v>
      </c>
      <c r="E18" s="411" t="s">
        <v>352</v>
      </c>
      <c r="F18" s="411" t="s">
        <v>364</v>
      </c>
      <c r="G18" s="411" t="s">
        <v>89</v>
      </c>
      <c r="H18" s="416">
        <f t="shared" si="0"/>
        <v>55592374500000.008</v>
      </c>
      <c r="I18" s="409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9">
        <f>SUMIFS('subset_fuel consump'!$J:$J,'subset_fuel consump'!$C:$C,$D18,'subset_fuel consump'!$D:$D,$E18,'subset_fuel consump'!$E:$E,$F18,'subset_fuel consump'!$F:$F,$G18,'subset_fuel consump'!$H:$H,J$6)</f>
        <v>0</v>
      </c>
      <c r="K18" s="409">
        <f>SUMIFS('subset_fuel consump'!$J:$J,'subset_fuel consump'!$C:$C,$D18,'subset_fuel consump'!$D:$D,$E18,'subset_fuel consump'!$E:$E,$F18,'subset_fuel consump'!$F:$F,$G18,'subset_fuel consump'!$H:$H,K$6)</f>
        <v>0</v>
      </c>
      <c r="L18" s="409">
        <f>SUMIFS('subset_fuel consump'!$J:$J,'subset_fuel consump'!$C:$C,$D18,'subset_fuel consump'!$D:$D,$E18,'subset_fuel consump'!$E:$E,$F18,'subset_fuel consump'!$F:$F,$G18,'subset_fuel consump'!$H:$H,L$6)</f>
        <v>0</v>
      </c>
      <c r="M18" s="409">
        <f>SUMIFS('subset_fuel consump'!$J:$J,'subset_fuel consump'!$C:$C,$D18,'subset_fuel consump'!$D:$D,$E18,'subset_fuel consump'!$E:$E,$F18,'subset_fuel consump'!$F:$F,$G18,'subset_fuel consump'!$H:$H,M$6)</f>
        <v>0</v>
      </c>
      <c r="N18" s="409">
        <f>SUMIFS('subset_fuel consump'!$J:$J,'subset_fuel consump'!$C:$C,$D18,'subset_fuel consump'!$D:$D,$E18,'subset_fuel consump'!$E:$E,$F18,'subset_fuel consump'!$F:$F,$G18,'subset_fuel consump'!$H:$H,N$6)</f>
        <v>0</v>
      </c>
      <c r="O18" s="409">
        <f>SUMIFS('subset_fuel consump'!$J:$J,'subset_fuel consump'!$C:$C,$D18,'subset_fuel consump'!$D:$D,$E18,'subset_fuel consump'!$E:$E,$F18,'subset_fuel consump'!$F:$F,$G18,'subset_fuel consump'!$H:$H,O$6)</f>
        <v>0</v>
      </c>
      <c r="P18" s="409">
        <f>SUMIFS('subset_fuel consump'!$J:$J,'subset_fuel consump'!$C:$C,$D18,'subset_fuel consump'!$D:$D,$E18,'subset_fuel consump'!$E:$E,$F18,'subset_fuel consump'!$F:$F,$G18,'subset_fuel consump'!$H:$H,P$6)</f>
        <v>0</v>
      </c>
      <c r="Q18" s="409">
        <f>SUMIFS('subset_fuel consump'!$J:$J,'subset_fuel consump'!$C:$C,$D18,'subset_fuel consump'!$D:$D,$E18,'subset_fuel consump'!$E:$E,$F18,'subset_fuel consump'!$F:$F,$G18,'subset_fuel consump'!$H:$H,Q$6)</f>
        <v>0</v>
      </c>
      <c r="R18" s="409">
        <f>SUMIFS('subset_fuel consump'!$J:$J,'subset_fuel consump'!$C:$C,$D18,'subset_fuel consump'!$D:$D,$E18,'subset_fuel consump'!$E:$E,$F18,'subset_fuel consump'!$F:$F,$G18,'subset_fuel consump'!$H:$H,R$6)</f>
        <v>0</v>
      </c>
      <c r="S18" s="409">
        <f>SUMIFS('subset_fuel consump'!$J:$J,'subset_fuel consump'!$C:$C,$D18,'subset_fuel consump'!$D:$D,$E18,'subset_fuel consump'!$E:$E,$F18,'subset_fuel consump'!$F:$F,$G18,'subset_fuel consump'!$H:$H,S$6)</f>
        <v>0</v>
      </c>
      <c r="T18" s="409">
        <f>SUMIFS('subset_fuel consump'!$J:$J,'subset_fuel consump'!$C:$C,$D18,'subset_fuel consump'!$D:$D,$E18,'subset_fuel consump'!$E:$E,$F18,'subset_fuel consump'!$F:$F,$G18,'subset_fuel consump'!$H:$H,T$6)</f>
        <v>0</v>
      </c>
      <c r="U18" s="409">
        <f>SUMIFS('subset_fuel consump'!$J:$J,'subset_fuel consump'!$C:$C,$D18,'subset_fuel consump'!$D:$D,$E18,'subset_fuel consump'!$E:$E,$F18,'subset_fuel consump'!$F:$F,$G18,'subset_fuel consump'!$H:$H,U$6)</f>
        <v>0</v>
      </c>
      <c r="V18" s="409">
        <f>SUMIFS('subset_fuel consump'!$J:$J,'subset_fuel consump'!$C:$C,$D18,'subset_fuel consump'!$D:$D,$E18,'subset_fuel consump'!$E:$E,$F18,'subset_fuel consump'!$F:$F,$G18,'subset_fuel consump'!$H:$H,V$6)</f>
        <v>0</v>
      </c>
      <c r="W18" s="409">
        <f>SUMIFS('subset_fuel consump'!$J:$J,'subset_fuel consump'!$C:$C,$D18,'subset_fuel consump'!$D:$D,$E18,'subset_fuel consump'!$E:$E,$F18,'subset_fuel consump'!$F:$F,$G18,'subset_fuel consump'!$H:$H,W$6)</f>
        <v>0</v>
      </c>
      <c r="X18" s="409">
        <f>SUMIFS('subset_fuel consump'!$J:$J,'subset_fuel consump'!$C:$C,$D18,'subset_fuel consump'!$D:$D,$E18,'subset_fuel consump'!$E:$E,$F18,'subset_fuel consump'!$F:$F,$G18,'subset_fuel consump'!$H:$H,X$6)</f>
        <v>0</v>
      </c>
      <c r="Y18" s="409">
        <f>SUMIFS('subset_fuel consump'!$J:$J,'subset_fuel consump'!$C:$C,$D18,'subset_fuel consump'!$D:$D,$E18,'subset_fuel consump'!$E:$E,$F18,'subset_fuel consump'!$F:$F,$G18,'subset_fuel consump'!$H:$H,Y$6)</f>
        <v>0</v>
      </c>
      <c r="Z18" s="409">
        <f>SUMIFS('subset_fuel consump'!$J:$J,'subset_fuel consump'!$C:$C,$D18,'subset_fuel consump'!$D:$D,$E18,'subset_fuel consump'!$E:$E,$F18,'subset_fuel consump'!$F:$F,$G18,'subset_fuel consump'!$H:$H,Z$6)</f>
        <v>0</v>
      </c>
      <c r="AA18" s="409">
        <f>SUMIFS('subset_fuel consump'!$J:$J,'subset_fuel consump'!$C:$C,$D18,'subset_fuel consump'!$D:$D,$E18,'subset_fuel consump'!$E:$E,$F18,'subset_fuel consump'!$F:$F,$G18,'subset_fuel consump'!$H:$H,AA$6)</f>
        <v>0</v>
      </c>
      <c r="AB18" s="409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5" x14ac:dyDescent="0.25">
      <c r="A19" s="3" t="s">
        <v>56</v>
      </c>
      <c r="B19" s="411" t="s">
        <v>172</v>
      </c>
      <c r="C19" s="411" t="s">
        <v>363</v>
      </c>
      <c r="D19" s="411" t="s">
        <v>334</v>
      </c>
      <c r="E19" s="411" t="s">
        <v>352</v>
      </c>
      <c r="F19" s="411" t="s">
        <v>364</v>
      </c>
      <c r="G19" s="411" t="s">
        <v>177</v>
      </c>
      <c r="H19" s="416">
        <f t="shared" si="0"/>
        <v>4271049200000</v>
      </c>
      <c r="I19" s="409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9">
        <f>SUMIFS('subset_fuel consump'!$J:$J,'subset_fuel consump'!$C:$C,$D19,'subset_fuel consump'!$D:$D,$E19,'subset_fuel consump'!$E:$E,$F19,'subset_fuel consump'!$F:$F,$G19,'subset_fuel consump'!$H:$H,J$6)</f>
        <v>0</v>
      </c>
      <c r="K19" s="409">
        <f>SUMIFS('subset_fuel consump'!$J:$J,'subset_fuel consump'!$C:$C,$D19,'subset_fuel consump'!$D:$D,$E19,'subset_fuel consump'!$E:$E,$F19,'subset_fuel consump'!$F:$F,$G19,'subset_fuel consump'!$H:$H,K$6)</f>
        <v>0</v>
      </c>
      <c r="L19" s="409">
        <f>SUMIFS('subset_fuel consump'!$J:$J,'subset_fuel consump'!$C:$C,$D19,'subset_fuel consump'!$D:$D,$E19,'subset_fuel consump'!$E:$E,$F19,'subset_fuel consump'!$F:$F,$G19,'subset_fuel consump'!$H:$H,L$6)</f>
        <v>0</v>
      </c>
      <c r="M19" s="409">
        <f>SUMIFS('subset_fuel consump'!$J:$J,'subset_fuel consump'!$C:$C,$D19,'subset_fuel consump'!$D:$D,$E19,'subset_fuel consump'!$E:$E,$F19,'subset_fuel consump'!$F:$F,$G19,'subset_fuel consump'!$H:$H,M$6)</f>
        <v>0</v>
      </c>
      <c r="N19" s="409">
        <f>SUMIFS('subset_fuel consump'!$J:$J,'subset_fuel consump'!$C:$C,$D19,'subset_fuel consump'!$D:$D,$E19,'subset_fuel consump'!$E:$E,$F19,'subset_fuel consump'!$F:$F,$G19,'subset_fuel consump'!$H:$H,N$6)</f>
        <v>0</v>
      </c>
      <c r="O19" s="409">
        <f>SUMIFS('subset_fuel consump'!$J:$J,'subset_fuel consump'!$C:$C,$D19,'subset_fuel consump'!$D:$D,$E19,'subset_fuel consump'!$E:$E,$F19,'subset_fuel consump'!$F:$F,$G19,'subset_fuel consump'!$H:$H,O$6)</f>
        <v>0</v>
      </c>
      <c r="P19" s="409">
        <f>SUMIFS('subset_fuel consump'!$J:$J,'subset_fuel consump'!$C:$C,$D19,'subset_fuel consump'!$D:$D,$E19,'subset_fuel consump'!$E:$E,$F19,'subset_fuel consump'!$F:$F,$G19,'subset_fuel consump'!$H:$H,P$6)</f>
        <v>0</v>
      </c>
      <c r="Q19" s="409">
        <f>SUMIFS('subset_fuel consump'!$J:$J,'subset_fuel consump'!$C:$C,$D19,'subset_fuel consump'!$D:$D,$E19,'subset_fuel consump'!$E:$E,$F19,'subset_fuel consump'!$F:$F,$G19,'subset_fuel consump'!$H:$H,Q$6)</f>
        <v>0</v>
      </c>
      <c r="R19" s="409">
        <f>SUMIFS('subset_fuel consump'!$J:$J,'subset_fuel consump'!$C:$C,$D19,'subset_fuel consump'!$D:$D,$E19,'subset_fuel consump'!$E:$E,$F19,'subset_fuel consump'!$F:$F,$G19,'subset_fuel consump'!$H:$H,R$6)</f>
        <v>0</v>
      </c>
      <c r="S19" s="409">
        <f>SUMIFS('subset_fuel consump'!$J:$J,'subset_fuel consump'!$C:$C,$D19,'subset_fuel consump'!$D:$D,$E19,'subset_fuel consump'!$E:$E,$F19,'subset_fuel consump'!$F:$F,$G19,'subset_fuel consump'!$H:$H,S$6)</f>
        <v>0</v>
      </c>
      <c r="T19" s="409">
        <f>SUMIFS('subset_fuel consump'!$J:$J,'subset_fuel consump'!$C:$C,$D19,'subset_fuel consump'!$D:$D,$E19,'subset_fuel consump'!$E:$E,$F19,'subset_fuel consump'!$F:$F,$G19,'subset_fuel consump'!$H:$H,T$6)</f>
        <v>0</v>
      </c>
      <c r="U19" s="409">
        <f>SUMIFS('subset_fuel consump'!$J:$J,'subset_fuel consump'!$C:$C,$D19,'subset_fuel consump'!$D:$D,$E19,'subset_fuel consump'!$E:$E,$F19,'subset_fuel consump'!$F:$F,$G19,'subset_fuel consump'!$H:$H,U$6)</f>
        <v>0</v>
      </c>
      <c r="V19" s="409">
        <f>SUMIFS('subset_fuel consump'!$J:$J,'subset_fuel consump'!$C:$C,$D19,'subset_fuel consump'!$D:$D,$E19,'subset_fuel consump'!$E:$E,$F19,'subset_fuel consump'!$F:$F,$G19,'subset_fuel consump'!$H:$H,V$6)</f>
        <v>0</v>
      </c>
      <c r="W19" s="409">
        <f>SUMIFS('subset_fuel consump'!$J:$J,'subset_fuel consump'!$C:$C,$D19,'subset_fuel consump'!$D:$D,$E19,'subset_fuel consump'!$E:$E,$F19,'subset_fuel consump'!$F:$F,$G19,'subset_fuel consump'!$H:$H,W$6)</f>
        <v>0</v>
      </c>
      <c r="X19" s="409">
        <f>SUMIFS('subset_fuel consump'!$J:$J,'subset_fuel consump'!$C:$C,$D19,'subset_fuel consump'!$D:$D,$E19,'subset_fuel consump'!$E:$E,$F19,'subset_fuel consump'!$F:$F,$G19,'subset_fuel consump'!$H:$H,X$6)</f>
        <v>0</v>
      </c>
      <c r="Y19" s="409">
        <f>SUMIFS('subset_fuel consump'!$J:$J,'subset_fuel consump'!$C:$C,$D19,'subset_fuel consump'!$D:$D,$E19,'subset_fuel consump'!$E:$E,$F19,'subset_fuel consump'!$F:$F,$G19,'subset_fuel consump'!$H:$H,Y$6)</f>
        <v>0</v>
      </c>
      <c r="Z19" s="409">
        <f>SUMIFS('subset_fuel consump'!$J:$J,'subset_fuel consump'!$C:$C,$D19,'subset_fuel consump'!$D:$D,$E19,'subset_fuel consump'!$E:$E,$F19,'subset_fuel consump'!$F:$F,$G19,'subset_fuel consump'!$H:$H,Z$6)</f>
        <v>0</v>
      </c>
      <c r="AA19" s="409">
        <f>SUMIFS('subset_fuel consump'!$J:$J,'subset_fuel consump'!$C:$C,$D19,'subset_fuel consump'!$D:$D,$E19,'subset_fuel consump'!$E:$E,$F19,'subset_fuel consump'!$F:$F,$G19,'subset_fuel consump'!$H:$H,AA$6)</f>
        <v>0</v>
      </c>
      <c r="AB19" s="409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5" x14ac:dyDescent="0.25">
      <c r="A20" s="3" t="s">
        <v>56</v>
      </c>
      <c r="B20" s="411" t="s">
        <v>172</v>
      </c>
      <c r="C20" s="411" t="s">
        <v>363</v>
      </c>
      <c r="D20" s="411" t="s">
        <v>334</v>
      </c>
      <c r="E20" s="411" t="s">
        <v>352</v>
      </c>
      <c r="F20" s="411" t="s">
        <v>364</v>
      </c>
      <c r="G20" s="411" t="s">
        <v>367</v>
      </c>
      <c r="H20" s="416">
        <f t="shared" si="0"/>
        <v>1972846699999.9998</v>
      </c>
      <c r="I20" s="409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9">
        <f>SUMIFS('subset_fuel consump'!$J:$J,'subset_fuel consump'!$C:$C,$D20,'subset_fuel consump'!$D:$D,$E20,'subset_fuel consump'!$E:$E,$F20,'subset_fuel consump'!$F:$F,$G20,'subset_fuel consump'!$H:$H,J$6)</f>
        <v>0</v>
      </c>
      <c r="K20" s="409">
        <f>SUMIFS('subset_fuel consump'!$J:$J,'subset_fuel consump'!$C:$C,$D20,'subset_fuel consump'!$D:$D,$E20,'subset_fuel consump'!$E:$E,$F20,'subset_fuel consump'!$F:$F,$G20,'subset_fuel consump'!$H:$H,K$6)</f>
        <v>0</v>
      </c>
      <c r="L20" s="409">
        <f>SUMIFS('subset_fuel consump'!$J:$J,'subset_fuel consump'!$C:$C,$D20,'subset_fuel consump'!$D:$D,$E20,'subset_fuel consump'!$E:$E,$F20,'subset_fuel consump'!$F:$F,$G20,'subset_fuel consump'!$H:$H,L$6)</f>
        <v>0</v>
      </c>
      <c r="M20" s="409">
        <f>SUMIFS('subset_fuel consump'!$J:$J,'subset_fuel consump'!$C:$C,$D20,'subset_fuel consump'!$D:$D,$E20,'subset_fuel consump'!$E:$E,$F20,'subset_fuel consump'!$F:$F,$G20,'subset_fuel consump'!$H:$H,M$6)</f>
        <v>0</v>
      </c>
      <c r="N20" s="409">
        <f>SUMIFS('subset_fuel consump'!$J:$J,'subset_fuel consump'!$C:$C,$D20,'subset_fuel consump'!$D:$D,$E20,'subset_fuel consump'!$E:$E,$F20,'subset_fuel consump'!$F:$F,$G20,'subset_fuel consump'!$H:$H,N$6)</f>
        <v>0</v>
      </c>
      <c r="O20" s="409">
        <f>SUMIFS('subset_fuel consump'!$J:$J,'subset_fuel consump'!$C:$C,$D20,'subset_fuel consump'!$D:$D,$E20,'subset_fuel consump'!$E:$E,$F20,'subset_fuel consump'!$F:$F,$G20,'subset_fuel consump'!$H:$H,O$6)</f>
        <v>0</v>
      </c>
      <c r="P20" s="409">
        <f>SUMIFS('subset_fuel consump'!$J:$J,'subset_fuel consump'!$C:$C,$D20,'subset_fuel consump'!$D:$D,$E20,'subset_fuel consump'!$E:$E,$F20,'subset_fuel consump'!$F:$F,$G20,'subset_fuel consump'!$H:$H,P$6)</f>
        <v>0</v>
      </c>
      <c r="Q20" s="409">
        <f>SUMIFS('subset_fuel consump'!$J:$J,'subset_fuel consump'!$C:$C,$D20,'subset_fuel consump'!$D:$D,$E20,'subset_fuel consump'!$E:$E,$F20,'subset_fuel consump'!$F:$F,$G20,'subset_fuel consump'!$H:$H,Q$6)</f>
        <v>0</v>
      </c>
      <c r="R20" s="409">
        <f>SUMIFS('subset_fuel consump'!$J:$J,'subset_fuel consump'!$C:$C,$D20,'subset_fuel consump'!$D:$D,$E20,'subset_fuel consump'!$E:$E,$F20,'subset_fuel consump'!$F:$F,$G20,'subset_fuel consump'!$H:$H,R$6)</f>
        <v>0</v>
      </c>
      <c r="S20" s="409">
        <f>SUMIFS('subset_fuel consump'!$J:$J,'subset_fuel consump'!$C:$C,$D20,'subset_fuel consump'!$D:$D,$E20,'subset_fuel consump'!$E:$E,$F20,'subset_fuel consump'!$F:$F,$G20,'subset_fuel consump'!$H:$H,S$6)</f>
        <v>0</v>
      </c>
      <c r="T20" s="409">
        <f>SUMIFS('subset_fuel consump'!$J:$J,'subset_fuel consump'!$C:$C,$D20,'subset_fuel consump'!$D:$D,$E20,'subset_fuel consump'!$E:$E,$F20,'subset_fuel consump'!$F:$F,$G20,'subset_fuel consump'!$H:$H,T$6)</f>
        <v>0</v>
      </c>
      <c r="U20" s="409">
        <f>SUMIFS('subset_fuel consump'!$J:$J,'subset_fuel consump'!$C:$C,$D20,'subset_fuel consump'!$D:$D,$E20,'subset_fuel consump'!$E:$E,$F20,'subset_fuel consump'!$F:$F,$G20,'subset_fuel consump'!$H:$H,U$6)</f>
        <v>0</v>
      </c>
      <c r="V20" s="409">
        <f>SUMIFS('subset_fuel consump'!$J:$J,'subset_fuel consump'!$C:$C,$D20,'subset_fuel consump'!$D:$D,$E20,'subset_fuel consump'!$E:$E,$F20,'subset_fuel consump'!$F:$F,$G20,'subset_fuel consump'!$H:$H,V$6)</f>
        <v>0</v>
      </c>
      <c r="W20" s="409">
        <f>SUMIFS('subset_fuel consump'!$J:$J,'subset_fuel consump'!$C:$C,$D20,'subset_fuel consump'!$D:$D,$E20,'subset_fuel consump'!$E:$E,$F20,'subset_fuel consump'!$F:$F,$G20,'subset_fuel consump'!$H:$H,W$6)</f>
        <v>0</v>
      </c>
      <c r="X20" s="409">
        <f>SUMIFS('subset_fuel consump'!$J:$J,'subset_fuel consump'!$C:$C,$D20,'subset_fuel consump'!$D:$D,$E20,'subset_fuel consump'!$E:$E,$F20,'subset_fuel consump'!$F:$F,$G20,'subset_fuel consump'!$H:$H,X$6)</f>
        <v>0</v>
      </c>
      <c r="Y20" s="409">
        <f>SUMIFS('subset_fuel consump'!$J:$J,'subset_fuel consump'!$C:$C,$D20,'subset_fuel consump'!$D:$D,$E20,'subset_fuel consump'!$E:$E,$F20,'subset_fuel consump'!$F:$F,$G20,'subset_fuel consump'!$H:$H,Y$6)</f>
        <v>0</v>
      </c>
      <c r="Z20" s="409">
        <f>SUMIFS('subset_fuel consump'!$J:$J,'subset_fuel consump'!$C:$C,$D20,'subset_fuel consump'!$D:$D,$E20,'subset_fuel consump'!$E:$E,$F20,'subset_fuel consump'!$F:$F,$G20,'subset_fuel consump'!$H:$H,Z$6)</f>
        <v>0</v>
      </c>
      <c r="AA20" s="409">
        <f>SUMIFS('subset_fuel consump'!$J:$J,'subset_fuel consump'!$C:$C,$D20,'subset_fuel consump'!$D:$D,$E20,'subset_fuel consump'!$E:$E,$F20,'subset_fuel consump'!$F:$F,$G20,'subset_fuel consump'!$H:$H,AA$6)</f>
        <v>0</v>
      </c>
      <c r="AB20" s="409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5" x14ac:dyDescent="0.25">
      <c r="A21" s="158" t="s">
        <v>69</v>
      </c>
      <c r="B21" s="411" t="s">
        <v>172</v>
      </c>
      <c r="C21" s="411" t="s">
        <v>361</v>
      </c>
      <c r="D21" s="411" t="s">
        <v>334</v>
      </c>
      <c r="E21" s="411" t="s">
        <v>352</v>
      </c>
      <c r="F21" s="411" t="s">
        <v>369</v>
      </c>
      <c r="G21" s="411" t="s">
        <v>370</v>
      </c>
      <c r="H21" s="416">
        <f t="shared" si="0"/>
        <v>3200644800000.0005</v>
      </c>
      <c r="I21" s="409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9">
        <f>SUMIFS('subset_fuel consump'!$J:$J,'subset_fuel consump'!$C:$C,$D21,'subset_fuel consump'!$D:$D,$E21,'subset_fuel consump'!$E:$E,$F21,'subset_fuel consump'!$F:$F,$G21,'subset_fuel consump'!$H:$H,J$6)</f>
        <v>0</v>
      </c>
      <c r="K21" s="409">
        <f>SUMIFS('subset_fuel consump'!$J:$J,'subset_fuel consump'!$C:$C,$D21,'subset_fuel consump'!$D:$D,$E21,'subset_fuel consump'!$E:$E,$F21,'subset_fuel consump'!$F:$F,$G21,'subset_fuel consump'!$H:$H,K$6)</f>
        <v>0</v>
      </c>
      <c r="L21" s="409">
        <f>SUMIFS('subset_fuel consump'!$J:$J,'subset_fuel consump'!$C:$C,$D21,'subset_fuel consump'!$D:$D,$E21,'subset_fuel consump'!$E:$E,$F21,'subset_fuel consump'!$F:$F,$G21,'subset_fuel consump'!$H:$H,L$6)</f>
        <v>0</v>
      </c>
      <c r="M21" s="409">
        <f>SUMIFS('subset_fuel consump'!$J:$J,'subset_fuel consump'!$C:$C,$D21,'subset_fuel consump'!$D:$D,$E21,'subset_fuel consump'!$E:$E,$F21,'subset_fuel consump'!$F:$F,$G21,'subset_fuel consump'!$H:$H,M$6)</f>
        <v>0</v>
      </c>
      <c r="N21" s="409">
        <f>SUMIFS('subset_fuel consump'!$J:$J,'subset_fuel consump'!$C:$C,$D21,'subset_fuel consump'!$D:$D,$E21,'subset_fuel consump'!$E:$E,$F21,'subset_fuel consump'!$F:$F,$G21,'subset_fuel consump'!$H:$H,N$6)</f>
        <v>0</v>
      </c>
      <c r="O21" s="409">
        <f>SUMIFS('subset_fuel consump'!$J:$J,'subset_fuel consump'!$C:$C,$D21,'subset_fuel consump'!$D:$D,$E21,'subset_fuel consump'!$E:$E,$F21,'subset_fuel consump'!$F:$F,$G21,'subset_fuel consump'!$H:$H,O$6)</f>
        <v>0</v>
      </c>
      <c r="P21" s="409">
        <f>SUMIFS('subset_fuel consump'!$J:$J,'subset_fuel consump'!$C:$C,$D21,'subset_fuel consump'!$D:$D,$E21,'subset_fuel consump'!$E:$E,$F21,'subset_fuel consump'!$F:$F,$G21,'subset_fuel consump'!$H:$H,P$6)</f>
        <v>0</v>
      </c>
      <c r="Q21" s="409">
        <f>SUMIFS('subset_fuel consump'!$J:$J,'subset_fuel consump'!$C:$C,$D21,'subset_fuel consump'!$D:$D,$E21,'subset_fuel consump'!$E:$E,$F21,'subset_fuel consump'!$F:$F,$G21,'subset_fuel consump'!$H:$H,Q$6)</f>
        <v>0</v>
      </c>
      <c r="R21" s="409">
        <f>SUMIFS('subset_fuel consump'!$J:$J,'subset_fuel consump'!$C:$C,$D21,'subset_fuel consump'!$D:$D,$E21,'subset_fuel consump'!$E:$E,$F21,'subset_fuel consump'!$F:$F,$G21,'subset_fuel consump'!$H:$H,R$6)</f>
        <v>0</v>
      </c>
      <c r="S21" s="409">
        <f>SUMIFS('subset_fuel consump'!$J:$J,'subset_fuel consump'!$C:$C,$D21,'subset_fuel consump'!$D:$D,$E21,'subset_fuel consump'!$E:$E,$F21,'subset_fuel consump'!$F:$F,$G21,'subset_fuel consump'!$H:$H,S$6)</f>
        <v>0</v>
      </c>
      <c r="T21" s="409">
        <f>SUMIFS('subset_fuel consump'!$J:$J,'subset_fuel consump'!$C:$C,$D21,'subset_fuel consump'!$D:$D,$E21,'subset_fuel consump'!$E:$E,$F21,'subset_fuel consump'!$F:$F,$G21,'subset_fuel consump'!$H:$H,T$6)</f>
        <v>0</v>
      </c>
      <c r="U21" s="409">
        <f>SUMIFS('subset_fuel consump'!$J:$J,'subset_fuel consump'!$C:$C,$D21,'subset_fuel consump'!$D:$D,$E21,'subset_fuel consump'!$E:$E,$F21,'subset_fuel consump'!$F:$F,$G21,'subset_fuel consump'!$H:$H,U$6)</f>
        <v>0</v>
      </c>
      <c r="V21" s="409">
        <f>SUMIFS('subset_fuel consump'!$J:$J,'subset_fuel consump'!$C:$C,$D21,'subset_fuel consump'!$D:$D,$E21,'subset_fuel consump'!$E:$E,$F21,'subset_fuel consump'!$F:$F,$G21,'subset_fuel consump'!$H:$H,V$6)</f>
        <v>0</v>
      </c>
      <c r="W21" s="409">
        <f>SUMIFS('subset_fuel consump'!$J:$J,'subset_fuel consump'!$C:$C,$D21,'subset_fuel consump'!$D:$D,$E21,'subset_fuel consump'!$E:$E,$F21,'subset_fuel consump'!$F:$F,$G21,'subset_fuel consump'!$H:$H,W$6)</f>
        <v>0</v>
      </c>
      <c r="X21" s="409">
        <f>SUMIFS('subset_fuel consump'!$J:$J,'subset_fuel consump'!$C:$C,$D21,'subset_fuel consump'!$D:$D,$E21,'subset_fuel consump'!$E:$E,$F21,'subset_fuel consump'!$F:$F,$G21,'subset_fuel consump'!$H:$H,X$6)</f>
        <v>0</v>
      </c>
      <c r="Y21" s="409">
        <f>SUMIFS('subset_fuel consump'!$J:$J,'subset_fuel consump'!$C:$C,$D21,'subset_fuel consump'!$D:$D,$E21,'subset_fuel consump'!$E:$E,$F21,'subset_fuel consump'!$F:$F,$G21,'subset_fuel consump'!$H:$H,Y$6)</f>
        <v>0</v>
      </c>
      <c r="Z21" s="409">
        <f>SUMIFS('subset_fuel consump'!$J:$J,'subset_fuel consump'!$C:$C,$D21,'subset_fuel consump'!$D:$D,$E21,'subset_fuel consump'!$E:$E,$F21,'subset_fuel consump'!$F:$F,$G21,'subset_fuel consump'!$H:$H,Z$6)</f>
        <v>0</v>
      </c>
      <c r="AA21" s="409">
        <f>SUMIFS('subset_fuel consump'!$J:$J,'subset_fuel consump'!$C:$C,$D21,'subset_fuel consump'!$D:$D,$E21,'subset_fuel consump'!$E:$E,$F21,'subset_fuel consump'!$F:$F,$G21,'subset_fuel consump'!$H:$H,AA$6)</f>
        <v>0</v>
      </c>
      <c r="AB21" s="409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5" x14ac:dyDescent="0.25">
      <c r="A22" s="154" t="s">
        <v>67</v>
      </c>
      <c r="B22" s="411" t="s">
        <v>172</v>
      </c>
      <c r="C22" s="411" t="s">
        <v>361</v>
      </c>
      <c r="D22" s="411" t="s">
        <v>334</v>
      </c>
      <c r="E22" s="411" t="s">
        <v>352</v>
      </c>
      <c r="F22" s="411" t="s">
        <v>369</v>
      </c>
      <c r="G22" s="411" t="s">
        <v>372</v>
      </c>
      <c r="H22" s="416">
        <f t="shared" si="0"/>
        <v>8686384099999.999</v>
      </c>
      <c r="I22" s="409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9">
        <f>SUMIFS('subset_fuel consump'!$J:$J,'subset_fuel consump'!$C:$C,$D22,'subset_fuel consump'!$D:$D,$E22,'subset_fuel consump'!$E:$E,$F22,'subset_fuel consump'!$F:$F,$G22,'subset_fuel consump'!$H:$H,J$6)</f>
        <v>0</v>
      </c>
      <c r="K22" s="409">
        <f>SUMIFS('subset_fuel consump'!$J:$J,'subset_fuel consump'!$C:$C,$D22,'subset_fuel consump'!$D:$D,$E22,'subset_fuel consump'!$E:$E,$F22,'subset_fuel consump'!$F:$F,$G22,'subset_fuel consump'!$H:$H,K$6)</f>
        <v>0</v>
      </c>
      <c r="L22" s="409">
        <f>SUMIFS('subset_fuel consump'!$J:$J,'subset_fuel consump'!$C:$C,$D22,'subset_fuel consump'!$D:$D,$E22,'subset_fuel consump'!$E:$E,$F22,'subset_fuel consump'!$F:$F,$G22,'subset_fuel consump'!$H:$H,L$6)</f>
        <v>0</v>
      </c>
      <c r="M22" s="409">
        <f>SUMIFS('subset_fuel consump'!$J:$J,'subset_fuel consump'!$C:$C,$D22,'subset_fuel consump'!$D:$D,$E22,'subset_fuel consump'!$E:$E,$F22,'subset_fuel consump'!$F:$F,$G22,'subset_fuel consump'!$H:$H,M$6)</f>
        <v>0</v>
      </c>
      <c r="N22" s="409">
        <f>SUMIFS('subset_fuel consump'!$J:$J,'subset_fuel consump'!$C:$C,$D22,'subset_fuel consump'!$D:$D,$E22,'subset_fuel consump'!$E:$E,$F22,'subset_fuel consump'!$F:$F,$G22,'subset_fuel consump'!$H:$H,N$6)</f>
        <v>0</v>
      </c>
      <c r="O22" s="409">
        <f>SUMIFS('subset_fuel consump'!$J:$J,'subset_fuel consump'!$C:$C,$D22,'subset_fuel consump'!$D:$D,$E22,'subset_fuel consump'!$E:$E,$F22,'subset_fuel consump'!$F:$F,$G22,'subset_fuel consump'!$H:$H,O$6)</f>
        <v>0</v>
      </c>
      <c r="P22" s="409">
        <f>SUMIFS('subset_fuel consump'!$J:$J,'subset_fuel consump'!$C:$C,$D22,'subset_fuel consump'!$D:$D,$E22,'subset_fuel consump'!$E:$E,$F22,'subset_fuel consump'!$F:$F,$G22,'subset_fuel consump'!$H:$H,P$6)</f>
        <v>0</v>
      </c>
      <c r="Q22" s="409">
        <f>SUMIFS('subset_fuel consump'!$J:$J,'subset_fuel consump'!$C:$C,$D22,'subset_fuel consump'!$D:$D,$E22,'subset_fuel consump'!$E:$E,$F22,'subset_fuel consump'!$F:$F,$G22,'subset_fuel consump'!$H:$H,Q$6)</f>
        <v>0</v>
      </c>
      <c r="R22" s="409">
        <f>SUMIFS('subset_fuel consump'!$J:$J,'subset_fuel consump'!$C:$C,$D22,'subset_fuel consump'!$D:$D,$E22,'subset_fuel consump'!$E:$E,$F22,'subset_fuel consump'!$F:$F,$G22,'subset_fuel consump'!$H:$H,R$6)</f>
        <v>0</v>
      </c>
      <c r="S22" s="409">
        <f>SUMIFS('subset_fuel consump'!$J:$J,'subset_fuel consump'!$C:$C,$D22,'subset_fuel consump'!$D:$D,$E22,'subset_fuel consump'!$E:$E,$F22,'subset_fuel consump'!$F:$F,$G22,'subset_fuel consump'!$H:$H,S$6)</f>
        <v>0</v>
      </c>
      <c r="T22" s="409">
        <f>SUMIFS('subset_fuel consump'!$J:$J,'subset_fuel consump'!$C:$C,$D22,'subset_fuel consump'!$D:$D,$E22,'subset_fuel consump'!$E:$E,$F22,'subset_fuel consump'!$F:$F,$G22,'subset_fuel consump'!$H:$H,T$6)</f>
        <v>0</v>
      </c>
      <c r="U22" s="409">
        <f>SUMIFS('subset_fuel consump'!$J:$J,'subset_fuel consump'!$C:$C,$D22,'subset_fuel consump'!$D:$D,$E22,'subset_fuel consump'!$E:$E,$F22,'subset_fuel consump'!$F:$F,$G22,'subset_fuel consump'!$H:$H,U$6)</f>
        <v>0</v>
      </c>
      <c r="V22" s="409">
        <f>SUMIFS('subset_fuel consump'!$J:$J,'subset_fuel consump'!$C:$C,$D22,'subset_fuel consump'!$D:$D,$E22,'subset_fuel consump'!$E:$E,$F22,'subset_fuel consump'!$F:$F,$G22,'subset_fuel consump'!$H:$H,V$6)</f>
        <v>0</v>
      </c>
      <c r="W22" s="409">
        <f>SUMIFS('subset_fuel consump'!$J:$J,'subset_fuel consump'!$C:$C,$D22,'subset_fuel consump'!$D:$D,$E22,'subset_fuel consump'!$E:$E,$F22,'subset_fuel consump'!$F:$F,$G22,'subset_fuel consump'!$H:$H,W$6)</f>
        <v>0</v>
      </c>
      <c r="X22" s="409">
        <f>SUMIFS('subset_fuel consump'!$J:$J,'subset_fuel consump'!$C:$C,$D22,'subset_fuel consump'!$D:$D,$E22,'subset_fuel consump'!$E:$E,$F22,'subset_fuel consump'!$F:$F,$G22,'subset_fuel consump'!$H:$H,X$6)</f>
        <v>0</v>
      </c>
      <c r="Y22" s="409">
        <f>SUMIFS('subset_fuel consump'!$J:$J,'subset_fuel consump'!$C:$C,$D22,'subset_fuel consump'!$D:$D,$E22,'subset_fuel consump'!$E:$E,$F22,'subset_fuel consump'!$F:$F,$G22,'subset_fuel consump'!$H:$H,Y$6)</f>
        <v>0</v>
      </c>
      <c r="Z22" s="409">
        <f>SUMIFS('subset_fuel consump'!$J:$J,'subset_fuel consump'!$C:$C,$D22,'subset_fuel consump'!$D:$D,$E22,'subset_fuel consump'!$E:$E,$F22,'subset_fuel consump'!$F:$F,$G22,'subset_fuel consump'!$H:$H,Z$6)</f>
        <v>0</v>
      </c>
      <c r="AA22" s="409">
        <f>SUMIFS('subset_fuel consump'!$J:$J,'subset_fuel consump'!$C:$C,$D22,'subset_fuel consump'!$D:$D,$E22,'subset_fuel consump'!$E:$E,$F22,'subset_fuel consump'!$F:$F,$G22,'subset_fuel consump'!$H:$H,AA$6)</f>
        <v>0</v>
      </c>
      <c r="AB22" s="409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5" x14ac:dyDescent="0.25">
      <c r="A23" s="154" t="s">
        <v>70</v>
      </c>
      <c r="B23" s="411" t="s">
        <v>172</v>
      </c>
      <c r="C23" s="411" t="s">
        <v>361</v>
      </c>
      <c r="D23" s="411" t="s">
        <v>334</v>
      </c>
      <c r="E23" s="411" t="s">
        <v>352</v>
      </c>
      <c r="F23" s="411" t="s">
        <v>369</v>
      </c>
      <c r="G23" s="411" t="s">
        <v>374</v>
      </c>
      <c r="H23" s="416">
        <f t="shared" si="0"/>
        <v>1743129992901.8904</v>
      </c>
      <c r="I23" s="409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9">
        <f>SUMIFS('subset_fuel consump'!$J:$J,'subset_fuel consump'!$C:$C,$D23,'subset_fuel consump'!$D:$D,$E23,'subset_fuel consump'!$E:$E,$F23,'subset_fuel consump'!$F:$F,$G23,'subset_fuel consump'!$H:$H,J$6)</f>
        <v>0</v>
      </c>
      <c r="K23" s="409">
        <f>SUMIFS('subset_fuel consump'!$J:$J,'subset_fuel consump'!$C:$C,$D23,'subset_fuel consump'!$D:$D,$E23,'subset_fuel consump'!$E:$E,$F23,'subset_fuel consump'!$F:$F,$G23,'subset_fuel consump'!$H:$H,K$6)</f>
        <v>0</v>
      </c>
      <c r="L23" s="409">
        <f>SUMIFS('subset_fuel consump'!$J:$J,'subset_fuel consump'!$C:$C,$D23,'subset_fuel consump'!$D:$D,$E23,'subset_fuel consump'!$E:$E,$F23,'subset_fuel consump'!$F:$F,$G23,'subset_fuel consump'!$H:$H,L$6)</f>
        <v>0</v>
      </c>
      <c r="M23" s="409">
        <f>SUMIFS('subset_fuel consump'!$J:$J,'subset_fuel consump'!$C:$C,$D23,'subset_fuel consump'!$D:$D,$E23,'subset_fuel consump'!$E:$E,$F23,'subset_fuel consump'!$F:$F,$G23,'subset_fuel consump'!$H:$H,M$6)</f>
        <v>0</v>
      </c>
      <c r="N23" s="409">
        <f>SUMIFS('subset_fuel consump'!$J:$J,'subset_fuel consump'!$C:$C,$D23,'subset_fuel consump'!$D:$D,$E23,'subset_fuel consump'!$E:$E,$F23,'subset_fuel consump'!$F:$F,$G23,'subset_fuel consump'!$H:$H,N$6)</f>
        <v>0</v>
      </c>
      <c r="O23" s="409">
        <f>SUMIFS('subset_fuel consump'!$J:$J,'subset_fuel consump'!$C:$C,$D23,'subset_fuel consump'!$D:$D,$E23,'subset_fuel consump'!$E:$E,$F23,'subset_fuel consump'!$F:$F,$G23,'subset_fuel consump'!$H:$H,O$6)</f>
        <v>0</v>
      </c>
      <c r="P23" s="409">
        <f>SUMIFS('subset_fuel consump'!$J:$J,'subset_fuel consump'!$C:$C,$D23,'subset_fuel consump'!$D:$D,$E23,'subset_fuel consump'!$E:$E,$F23,'subset_fuel consump'!$F:$F,$G23,'subset_fuel consump'!$H:$H,P$6)</f>
        <v>0</v>
      </c>
      <c r="Q23" s="409">
        <f>SUMIFS('subset_fuel consump'!$J:$J,'subset_fuel consump'!$C:$C,$D23,'subset_fuel consump'!$D:$D,$E23,'subset_fuel consump'!$E:$E,$F23,'subset_fuel consump'!$F:$F,$G23,'subset_fuel consump'!$H:$H,Q$6)</f>
        <v>0</v>
      </c>
      <c r="R23" s="409">
        <f>SUMIFS('subset_fuel consump'!$J:$J,'subset_fuel consump'!$C:$C,$D23,'subset_fuel consump'!$D:$D,$E23,'subset_fuel consump'!$E:$E,$F23,'subset_fuel consump'!$F:$F,$G23,'subset_fuel consump'!$H:$H,R$6)</f>
        <v>0</v>
      </c>
      <c r="S23" s="409">
        <f>SUMIFS('subset_fuel consump'!$J:$J,'subset_fuel consump'!$C:$C,$D23,'subset_fuel consump'!$D:$D,$E23,'subset_fuel consump'!$E:$E,$F23,'subset_fuel consump'!$F:$F,$G23,'subset_fuel consump'!$H:$H,S$6)</f>
        <v>0</v>
      </c>
      <c r="T23" s="409">
        <f>SUMIFS('subset_fuel consump'!$J:$J,'subset_fuel consump'!$C:$C,$D23,'subset_fuel consump'!$D:$D,$E23,'subset_fuel consump'!$E:$E,$F23,'subset_fuel consump'!$F:$F,$G23,'subset_fuel consump'!$H:$H,T$6)</f>
        <v>0</v>
      </c>
      <c r="U23" s="409">
        <f>SUMIFS('subset_fuel consump'!$J:$J,'subset_fuel consump'!$C:$C,$D23,'subset_fuel consump'!$D:$D,$E23,'subset_fuel consump'!$E:$E,$F23,'subset_fuel consump'!$F:$F,$G23,'subset_fuel consump'!$H:$H,U$6)</f>
        <v>0</v>
      </c>
      <c r="V23" s="409">
        <f>SUMIFS('subset_fuel consump'!$J:$J,'subset_fuel consump'!$C:$C,$D23,'subset_fuel consump'!$D:$D,$E23,'subset_fuel consump'!$E:$E,$F23,'subset_fuel consump'!$F:$F,$G23,'subset_fuel consump'!$H:$H,V$6)</f>
        <v>0</v>
      </c>
      <c r="W23" s="409">
        <f>SUMIFS('subset_fuel consump'!$J:$J,'subset_fuel consump'!$C:$C,$D23,'subset_fuel consump'!$D:$D,$E23,'subset_fuel consump'!$E:$E,$F23,'subset_fuel consump'!$F:$F,$G23,'subset_fuel consump'!$H:$H,W$6)</f>
        <v>0</v>
      </c>
      <c r="X23" s="409">
        <f>SUMIFS('subset_fuel consump'!$J:$J,'subset_fuel consump'!$C:$C,$D23,'subset_fuel consump'!$D:$D,$E23,'subset_fuel consump'!$E:$E,$F23,'subset_fuel consump'!$F:$F,$G23,'subset_fuel consump'!$H:$H,X$6)</f>
        <v>0</v>
      </c>
      <c r="Y23" s="409">
        <f>SUMIFS('subset_fuel consump'!$J:$J,'subset_fuel consump'!$C:$C,$D23,'subset_fuel consump'!$D:$D,$E23,'subset_fuel consump'!$E:$E,$F23,'subset_fuel consump'!$F:$F,$G23,'subset_fuel consump'!$H:$H,Y$6)</f>
        <v>0</v>
      </c>
      <c r="Z23" s="409">
        <f>SUMIFS('subset_fuel consump'!$J:$J,'subset_fuel consump'!$C:$C,$D23,'subset_fuel consump'!$D:$D,$E23,'subset_fuel consump'!$E:$E,$F23,'subset_fuel consump'!$F:$F,$G23,'subset_fuel consump'!$H:$H,Z$6)</f>
        <v>0</v>
      </c>
      <c r="AA23" s="409">
        <f>SUMIFS('subset_fuel consump'!$J:$J,'subset_fuel consump'!$C:$C,$D23,'subset_fuel consump'!$D:$D,$E23,'subset_fuel consump'!$E:$E,$F23,'subset_fuel consump'!$F:$F,$G23,'subset_fuel consump'!$H:$H,AA$6)</f>
        <v>0</v>
      </c>
      <c r="AB23" s="409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5" x14ac:dyDescent="0.25">
      <c r="A24" s="158" t="s">
        <v>70</v>
      </c>
      <c r="B24" s="411" t="s">
        <v>172</v>
      </c>
      <c r="C24" s="411" t="s">
        <v>376</v>
      </c>
      <c r="D24" s="411" t="s">
        <v>334</v>
      </c>
      <c r="E24" s="411" t="s">
        <v>352</v>
      </c>
      <c r="F24" s="411" t="s">
        <v>183</v>
      </c>
      <c r="G24" s="411" t="s">
        <v>177</v>
      </c>
      <c r="H24" s="416">
        <f t="shared" si="0"/>
        <v>62486925705238.828</v>
      </c>
      <c r="I24" s="409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9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9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9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9">
        <f>SUMIFS('subset_fuel consump'!$J:$J,'subset_fuel consump'!$C:$C,$D24,'subset_fuel consump'!$D:$D,$E24,'subset_fuel consump'!$E:$E,$F24,'subset_fuel consump'!$F:$F,$G24,'subset_fuel consump'!$H:$H,M$6)</f>
        <v>1215000000</v>
      </c>
      <c r="N24" s="409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9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09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9">
        <f>SUMIFS('subset_fuel consump'!$J:$J,'subset_fuel consump'!$C:$C,$D24,'subset_fuel consump'!$D:$D,$E24,'subset_fuel consump'!$E:$E,$F24,'subset_fuel consump'!$F:$F,$G24,'subset_fuel consump'!$H:$H,Q$6)</f>
        <v>68250000000</v>
      </c>
      <c r="R24" s="409">
        <f>SUMIFS('subset_fuel consump'!$J:$J,'subset_fuel consump'!$C:$C,$D24,'subset_fuel consump'!$D:$D,$E24,'subset_fuel consump'!$E:$E,$F24,'subset_fuel consump'!$F:$F,$G24,'subset_fuel consump'!$H:$H,R$6)</f>
        <v>0</v>
      </c>
      <c r="S24" s="409">
        <f>SUMIFS('subset_fuel consump'!$J:$J,'subset_fuel consump'!$C:$C,$D24,'subset_fuel consump'!$D:$D,$E24,'subset_fuel consump'!$E:$E,$F24,'subset_fuel consump'!$F:$F,$G24,'subset_fuel consump'!$H:$H,S$6)</f>
        <v>0</v>
      </c>
      <c r="T24" s="409">
        <f>SUMIFS('subset_fuel consump'!$J:$J,'subset_fuel consump'!$C:$C,$D24,'subset_fuel consump'!$D:$D,$E24,'subset_fuel consump'!$E:$E,$F24,'subset_fuel consump'!$F:$F,$G24,'subset_fuel consump'!$H:$H,T$6)</f>
        <v>0</v>
      </c>
      <c r="U24" s="409">
        <f>SUMIFS('subset_fuel consump'!$J:$J,'subset_fuel consump'!$C:$C,$D24,'subset_fuel consump'!$D:$D,$E24,'subset_fuel consump'!$E:$E,$F24,'subset_fuel consump'!$F:$F,$G24,'subset_fuel consump'!$H:$H,U$6)</f>
        <v>0</v>
      </c>
      <c r="V24" s="409">
        <f>SUMIFS('subset_fuel consump'!$J:$J,'subset_fuel consump'!$C:$C,$D24,'subset_fuel consump'!$D:$D,$E24,'subset_fuel consump'!$E:$E,$F24,'subset_fuel consump'!$F:$F,$G24,'subset_fuel consump'!$H:$H,V$6)</f>
        <v>0</v>
      </c>
      <c r="W24" s="409">
        <f>SUMIFS('subset_fuel consump'!$J:$J,'subset_fuel consump'!$C:$C,$D24,'subset_fuel consump'!$D:$D,$E24,'subset_fuel consump'!$E:$E,$F24,'subset_fuel consump'!$F:$F,$G24,'subset_fuel consump'!$H:$H,W$6)</f>
        <v>0</v>
      </c>
      <c r="X24" s="409">
        <f>SUMIFS('subset_fuel consump'!$J:$J,'subset_fuel consump'!$C:$C,$D24,'subset_fuel consump'!$D:$D,$E24,'subset_fuel consump'!$E:$E,$F24,'subset_fuel consump'!$F:$F,$G24,'subset_fuel consump'!$H:$H,X$6)</f>
        <v>0</v>
      </c>
      <c r="Y24" s="409">
        <f>SUMIFS('subset_fuel consump'!$J:$J,'subset_fuel consump'!$C:$C,$D24,'subset_fuel consump'!$D:$D,$E24,'subset_fuel consump'!$E:$E,$F24,'subset_fuel consump'!$F:$F,$G24,'subset_fuel consump'!$H:$H,Y$6)</f>
        <v>0</v>
      </c>
      <c r="Z24" s="409">
        <f>SUMIFS('subset_fuel consump'!$J:$J,'subset_fuel consump'!$C:$C,$D24,'subset_fuel consump'!$D:$D,$E24,'subset_fuel consump'!$E:$E,$F24,'subset_fuel consump'!$F:$F,$G24,'subset_fuel consump'!$H:$H,Z$6)</f>
        <v>0</v>
      </c>
      <c r="AA24" s="409">
        <f>SUMIFS('subset_fuel consump'!$J:$J,'subset_fuel consump'!$C:$C,$D24,'subset_fuel consump'!$D:$D,$E24,'subset_fuel consump'!$E:$E,$F24,'subset_fuel consump'!$F:$F,$G24,'subset_fuel consump'!$H:$H,AA$6)</f>
        <v>0</v>
      </c>
      <c r="AB24" s="409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5" x14ac:dyDescent="0.25">
      <c r="A25" s="3" t="s">
        <v>62</v>
      </c>
      <c r="B25" s="411" t="s">
        <v>172</v>
      </c>
      <c r="C25" s="411" t="s">
        <v>376</v>
      </c>
      <c r="D25" s="411" t="s">
        <v>334</v>
      </c>
      <c r="E25" s="411" t="s">
        <v>352</v>
      </c>
      <c r="F25" s="411" t="s">
        <v>386</v>
      </c>
      <c r="G25" s="411" t="s">
        <v>177</v>
      </c>
      <c r="H25" s="416">
        <f t="shared" si="0"/>
        <v>208855399999.99988</v>
      </c>
      <c r="I25" s="409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9">
        <f>SUMIFS('subset_fuel consump'!$J:$J,'subset_fuel consump'!$C:$C,$D25,'subset_fuel consump'!$D:$D,$E25,'subset_fuel consump'!$E:$E,$F25,'subset_fuel consump'!$F:$F,$G25,'subset_fuel consump'!$H:$H,J$6)</f>
        <v>0</v>
      </c>
      <c r="K25" s="409">
        <f>SUMIFS('subset_fuel consump'!$J:$J,'subset_fuel consump'!$C:$C,$D25,'subset_fuel consump'!$D:$D,$E25,'subset_fuel consump'!$E:$E,$F25,'subset_fuel consump'!$F:$F,$G25,'subset_fuel consump'!$H:$H,K$6)</f>
        <v>0</v>
      </c>
      <c r="L25" s="409">
        <f>SUMIFS('subset_fuel consump'!$J:$J,'subset_fuel consump'!$C:$C,$D25,'subset_fuel consump'!$D:$D,$E25,'subset_fuel consump'!$E:$E,$F25,'subset_fuel consump'!$F:$F,$G25,'subset_fuel consump'!$H:$H,L$6)</f>
        <v>0</v>
      </c>
      <c r="M25" s="409">
        <f>SUMIFS('subset_fuel consump'!$J:$J,'subset_fuel consump'!$C:$C,$D25,'subset_fuel consump'!$D:$D,$E25,'subset_fuel consump'!$E:$E,$F25,'subset_fuel consump'!$F:$F,$G25,'subset_fuel consump'!$H:$H,M$6)</f>
        <v>0</v>
      </c>
      <c r="N25" s="409">
        <f>SUMIFS('subset_fuel consump'!$J:$J,'subset_fuel consump'!$C:$C,$D25,'subset_fuel consump'!$D:$D,$E25,'subset_fuel consump'!$E:$E,$F25,'subset_fuel consump'!$F:$F,$G25,'subset_fuel consump'!$H:$H,N$6)</f>
        <v>0</v>
      </c>
      <c r="O25" s="409">
        <f>SUMIFS('subset_fuel consump'!$J:$J,'subset_fuel consump'!$C:$C,$D25,'subset_fuel consump'!$D:$D,$E25,'subset_fuel consump'!$E:$E,$F25,'subset_fuel consump'!$F:$F,$G25,'subset_fuel consump'!$H:$H,O$6)</f>
        <v>0</v>
      </c>
      <c r="P25" s="409">
        <f>SUMIFS('subset_fuel consump'!$J:$J,'subset_fuel consump'!$C:$C,$D25,'subset_fuel consump'!$D:$D,$E25,'subset_fuel consump'!$E:$E,$F25,'subset_fuel consump'!$F:$F,$G25,'subset_fuel consump'!$H:$H,P$6)</f>
        <v>0</v>
      </c>
      <c r="Q25" s="409">
        <f>SUMIFS('subset_fuel consump'!$J:$J,'subset_fuel consump'!$C:$C,$D25,'subset_fuel consump'!$D:$D,$E25,'subset_fuel consump'!$E:$E,$F25,'subset_fuel consump'!$F:$F,$G25,'subset_fuel consump'!$H:$H,Q$6)</f>
        <v>0</v>
      </c>
      <c r="R25" s="409">
        <f>SUMIFS('subset_fuel consump'!$J:$J,'subset_fuel consump'!$C:$C,$D25,'subset_fuel consump'!$D:$D,$E25,'subset_fuel consump'!$E:$E,$F25,'subset_fuel consump'!$F:$F,$G25,'subset_fuel consump'!$H:$H,R$6)</f>
        <v>0</v>
      </c>
      <c r="S25" s="409">
        <f>SUMIFS('subset_fuel consump'!$J:$J,'subset_fuel consump'!$C:$C,$D25,'subset_fuel consump'!$D:$D,$E25,'subset_fuel consump'!$E:$E,$F25,'subset_fuel consump'!$F:$F,$G25,'subset_fuel consump'!$H:$H,S$6)</f>
        <v>0</v>
      </c>
      <c r="T25" s="409">
        <f>SUMIFS('subset_fuel consump'!$J:$J,'subset_fuel consump'!$C:$C,$D25,'subset_fuel consump'!$D:$D,$E25,'subset_fuel consump'!$E:$E,$F25,'subset_fuel consump'!$F:$F,$G25,'subset_fuel consump'!$H:$H,T$6)</f>
        <v>0</v>
      </c>
      <c r="U25" s="409">
        <f>SUMIFS('subset_fuel consump'!$J:$J,'subset_fuel consump'!$C:$C,$D25,'subset_fuel consump'!$D:$D,$E25,'subset_fuel consump'!$E:$E,$F25,'subset_fuel consump'!$F:$F,$G25,'subset_fuel consump'!$H:$H,U$6)</f>
        <v>0</v>
      </c>
      <c r="V25" s="409">
        <f>SUMIFS('subset_fuel consump'!$J:$J,'subset_fuel consump'!$C:$C,$D25,'subset_fuel consump'!$D:$D,$E25,'subset_fuel consump'!$E:$E,$F25,'subset_fuel consump'!$F:$F,$G25,'subset_fuel consump'!$H:$H,V$6)</f>
        <v>0</v>
      </c>
      <c r="W25" s="409">
        <f>SUMIFS('subset_fuel consump'!$J:$J,'subset_fuel consump'!$C:$C,$D25,'subset_fuel consump'!$D:$D,$E25,'subset_fuel consump'!$E:$E,$F25,'subset_fuel consump'!$F:$F,$G25,'subset_fuel consump'!$H:$H,W$6)</f>
        <v>0</v>
      </c>
      <c r="X25" s="409">
        <f>SUMIFS('subset_fuel consump'!$J:$J,'subset_fuel consump'!$C:$C,$D25,'subset_fuel consump'!$D:$D,$E25,'subset_fuel consump'!$E:$E,$F25,'subset_fuel consump'!$F:$F,$G25,'subset_fuel consump'!$H:$H,X$6)</f>
        <v>0</v>
      </c>
      <c r="Y25" s="409">
        <f>SUMIFS('subset_fuel consump'!$J:$J,'subset_fuel consump'!$C:$C,$D25,'subset_fuel consump'!$D:$D,$E25,'subset_fuel consump'!$E:$E,$F25,'subset_fuel consump'!$F:$F,$G25,'subset_fuel consump'!$H:$H,Y$6)</f>
        <v>0</v>
      </c>
      <c r="Z25" s="409">
        <f>SUMIFS('subset_fuel consump'!$J:$J,'subset_fuel consump'!$C:$C,$D25,'subset_fuel consump'!$D:$D,$E25,'subset_fuel consump'!$E:$E,$F25,'subset_fuel consump'!$F:$F,$G25,'subset_fuel consump'!$H:$H,Z$6)</f>
        <v>0</v>
      </c>
      <c r="AA25" s="409">
        <f>SUMIFS('subset_fuel consump'!$J:$J,'subset_fuel consump'!$C:$C,$D25,'subset_fuel consump'!$D:$D,$E25,'subset_fuel consump'!$E:$E,$F25,'subset_fuel consump'!$F:$F,$G25,'subset_fuel consump'!$H:$H,AA$6)</f>
        <v>0</v>
      </c>
      <c r="AB25" s="409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5" x14ac:dyDescent="0.25">
      <c r="A26" s="3" t="s">
        <v>62</v>
      </c>
      <c r="B26" s="411" t="s">
        <v>172</v>
      </c>
      <c r="C26" s="411" t="s">
        <v>376</v>
      </c>
      <c r="D26" s="411" t="s">
        <v>334</v>
      </c>
      <c r="E26" s="411" t="s">
        <v>352</v>
      </c>
      <c r="F26" s="411" t="s">
        <v>386</v>
      </c>
      <c r="G26" s="411" t="s">
        <v>388</v>
      </c>
      <c r="H26" s="416">
        <f t="shared" si="0"/>
        <v>1626829000000.0002</v>
      </c>
      <c r="I26" s="409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9">
        <f>SUMIFS('subset_fuel consump'!$J:$J,'subset_fuel consump'!$C:$C,$D26,'subset_fuel consump'!$D:$D,$E26,'subset_fuel consump'!$E:$E,$F26,'subset_fuel consump'!$F:$F,$G26,'subset_fuel consump'!$H:$H,J$6)</f>
        <v>0</v>
      </c>
      <c r="K26" s="409">
        <f>SUMIFS('subset_fuel consump'!$J:$J,'subset_fuel consump'!$C:$C,$D26,'subset_fuel consump'!$D:$D,$E26,'subset_fuel consump'!$E:$E,$F26,'subset_fuel consump'!$F:$F,$G26,'subset_fuel consump'!$H:$H,K$6)</f>
        <v>0</v>
      </c>
      <c r="L26" s="409">
        <f>SUMIFS('subset_fuel consump'!$J:$J,'subset_fuel consump'!$C:$C,$D26,'subset_fuel consump'!$D:$D,$E26,'subset_fuel consump'!$E:$E,$F26,'subset_fuel consump'!$F:$F,$G26,'subset_fuel consump'!$H:$H,L$6)</f>
        <v>0</v>
      </c>
      <c r="M26" s="409">
        <f>SUMIFS('subset_fuel consump'!$J:$J,'subset_fuel consump'!$C:$C,$D26,'subset_fuel consump'!$D:$D,$E26,'subset_fuel consump'!$E:$E,$F26,'subset_fuel consump'!$F:$F,$G26,'subset_fuel consump'!$H:$H,M$6)</f>
        <v>0</v>
      </c>
      <c r="N26" s="409">
        <f>SUMIFS('subset_fuel consump'!$J:$J,'subset_fuel consump'!$C:$C,$D26,'subset_fuel consump'!$D:$D,$E26,'subset_fuel consump'!$E:$E,$F26,'subset_fuel consump'!$F:$F,$G26,'subset_fuel consump'!$H:$H,N$6)</f>
        <v>0</v>
      </c>
      <c r="O26" s="409">
        <f>SUMIFS('subset_fuel consump'!$J:$J,'subset_fuel consump'!$C:$C,$D26,'subset_fuel consump'!$D:$D,$E26,'subset_fuel consump'!$E:$E,$F26,'subset_fuel consump'!$F:$F,$G26,'subset_fuel consump'!$H:$H,O$6)</f>
        <v>0</v>
      </c>
      <c r="P26" s="409">
        <f>SUMIFS('subset_fuel consump'!$J:$J,'subset_fuel consump'!$C:$C,$D26,'subset_fuel consump'!$D:$D,$E26,'subset_fuel consump'!$E:$E,$F26,'subset_fuel consump'!$F:$F,$G26,'subset_fuel consump'!$H:$H,P$6)</f>
        <v>0</v>
      </c>
      <c r="Q26" s="409">
        <f>SUMIFS('subset_fuel consump'!$J:$J,'subset_fuel consump'!$C:$C,$D26,'subset_fuel consump'!$D:$D,$E26,'subset_fuel consump'!$E:$E,$F26,'subset_fuel consump'!$F:$F,$G26,'subset_fuel consump'!$H:$H,Q$6)</f>
        <v>0</v>
      </c>
      <c r="R26" s="409">
        <f>SUMIFS('subset_fuel consump'!$J:$J,'subset_fuel consump'!$C:$C,$D26,'subset_fuel consump'!$D:$D,$E26,'subset_fuel consump'!$E:$E,$F26,'subset_fuel consump'!$F:$F,$G26,'subset_fuel consump'!$H:$H,R$6)</f>
        <v>0</v>
      </c>
      <c r="S26" s="409">
        <f>SUMIFS('subset_fuel consump'!$J:$J,'subset_fuel consump'!$C:$C,$D26,'subset_fuel consump'!$D:$D,$E26,'subset_fuel consump'!$E:$E,$F26,'subset_fuel consump'!$F:$F,$G26,'subset_fuel consump'!$H:$H,S$6)</f>
        <v>0</v>
      </c>
      <c r="T26" s="409">
        <f>SUMIFS('subset_fuel consump'!$J:$J,'subset_fuel consump'!$C:$C,$D26,'subset_fuel consump'!$D:$D,$E26,'subset_fuel consump'!$E:$E,$F26,'subset_fuel consump'!$F:$F,$G26,'subset_fuel consump'!$H:$H,T$6)</f>
        <v>0</v>
      </c>
      <c r="U26" s="409">
        <f>SUMIFS('subset_fuel consump'!$J:$J,'subset_fuel consump'!$C:$C,$D26,'subset_fuel consump'!$D:$D,$E26,'subset_fuel consump'!$E:$E,$F26,'subset_fuel consump'!$F:$F,$G26,'subset_fuel consump'!$H:$H,U$6)</f>
        <v>0</v>
      </c>
      <c r="V26" s="409">
        <f>SUMIFS('subset_fuel consump'!$J:$J,'subset_fuel consump'!$C:$C,$D26,'subset_fuel consump'!$D:$D,$E26,'subset_fuel consump'!$E:$E,$F26,'subset_fuel consump'!$F:$F,$G26,'subset_fuel consump'!$H:$H,V$6)</f>
        <v>0</v>
      </c>
      <c r="W26" s="409">
        <f>SUMIFS('subset_fuel consump'!$J:$J,'subset_fuel consump'!$C:$C,$D26,'subset_fuel consump'!$D:$D,$E26,'subset_fuel consump'!$E:$E,$F26,'subset_fuel consump'!$F:$F,$G26,'subset_fuel consump'!$H:$H,W$6)</f>
        <v>0</v>
      </c>
      <c r="X26" s="409">
        <f>SUMIFS('subset_fuel consump'!$J:$J,'subset_fuel consump'!$C:$C,$D26,'subset_fuel consump'!$D:$D,$E26,'subset_fuel consump'!$E:$E,$F26,'subset_fuel consump'!$F:$F,$G26,'subset_fuel consump'!$H:$H,X$6)</f>
        <v>0</v>
      </c>
      <c r="Y26" s="409">
        <f>SUMIFS('subset_fuel consump'!$J:$J,'subset_fuel consump'!$C:$C,$D26,'subset_fuel consump'!$D:$D,$E26,'subset_fuel consump'!$E:$E,$F26,'subset_fuel consump'!$F:$F,$G26,'subset_fuel consump'!$H:$H,Y$6)</f>
        <v>0</v>
      </c>
      <c r="Z26" s="409">
        <f>SUMIFS('subset_fuel consump'!$J:$J,'subset_fuel consump'!$C:$C,$D26,'subset_fuel consump'!$D:$D,$E26,'subset_fuel consump'!$E:$E,$F26,'subset_fuel consump'!$F:$F,$G26,'subset_fuel consump'!$H:$H,Z$6)</f>
        <v>0</v>
      </c>
      <c r="AA26" s="409">
        <f>SUMIFS('subset_fuel consump'!$J:$J,'subset_fuel consump'!$C:$C,$D26,'subset_fuel consump'!$D:$D,$E26,'subset_fuel consump'!$E:$E,$F26,'subset_fuel consump'!$F:$F,$G26,'subset_fuel consump'!$H:$H,AA$6)</f>
        <v>0</v>
      </c>
      <c r="AB26" s="409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5" x14ac:dyDescent="0.25">
      <c r="A27" s="158" t="s">
        <v>66</v>
      </c>
      <c r="B27" s="411" t="s">
        <v>172</v>
      </c>
      <c r="C27" s="411" t="s">
        <v>391</v>
      </c>
      <c r="D27" s="411" t="s">
        <v>334</v>
      </c>
      <c r="E27" s="411" t="s">
        <v>352</v>
      </c>
      <c r="F27" s="411" t="s">
        <v>390</v>
      </c>
      <c r="G27" s="411" t="s">
        <v>177</v>
      </c>
      <c r="H27" s="416">
        <f t="shared" si="0"/>
        <v>8351389100000</v>
      </c>
      <c r="I27" s="409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9">
        <f>SUMIFS('subset_fuel consump'!$J:$J,'subset_fuel consump'!$C:$C,$D27,'subset_fuel consump'!$D:$D,$E27,'subset_fuel consump'!$E:$E,$F27,'subset_fuel consump'!$F:$F,$G27,'subset_fuel consump'!$H:$H,J$6)</f>
        <v>0</v>
      </c>
      <c r="K27" s="409">
        <f>SUMIFS('subset_fuel consump'!$J:$J,'subset_fuel consump'!$C:$C,$D27,'subset_fuel consump'!$D:$D,$E27,'subset_fuel consump'!$E:$E,$F27,'subset_fuel consump'!$F:$F,$G27,'subset_fuel consump'!$H:$H,K$6)</f>
        <v>0</v>
      </c>
      <c r="L27" s="409">
        <f>SUMIFS('subset_fuel consump'!$J:$J,'subset_fuel consump'!$C:$C,$D27,'subset_fuel consump'!$D:$D,$E27,'subset_fuel consump'!$E:$E,$F27,'subset_fuel consump'!$F:$F,$G27,'subset_fuel consump'!$H:$H,L$6)</f>
        <v>0</v>
      </c>
      <c r="M27" s="409">
        <f>SUMIFS('subset_fuel consump'!$J:$J,'subset_fuel consump'!$C:$C,$D27,'subset_fuel consump'!$D:$D,$E27,'subset_fuel consump'!$E:$E,$F27,'subset_fuel consump'!$F:$F,$G27,'subset_fuel consump'!$H:$H,M$6)</f>
        <v>0</v>
      </c>
      <c r="N27" s="409">
        <f>SUMIFS('subset_fuel consump'!$J:$J,'subset_fuel consump'!$C:$C,$D27,'subset_fuel consump'!$D:$D,$E27,'subset_fuel consump'!$E:$E,$F27,'subset_fuel consump'!$F:$F,$G27,'subset_fuel consump'!$H:$H,N$6)</f>
        <v>0</v>
      </c>
      <c r="O27" s="409">
        <f>SUMIFS('subset_fuel consump'!$J:$J,'subset_fuel consump'!$C:$C,$D27,'subset_fuel consump'!$D:$D,$E27,'subset_fuel consump'!$E:$E,$F27,'subset_fuel consump'!$F:$F,$G27,'subset_fuel consump'!$H:$H,O$6)</f>
        <v>0</v>
      </c>
      <c r="P27" s="409">
        <f>SUMIFS('subset_fuel consump'!$J:$J,'subset_fuel consump'!$C:$C,$D27,'subset_fuel consump'!$D:$D,$E27,'subset_fuel consump'!$E:$E,$F27,'subset_fuel consump'!$F:$F,$G27,'subset_fuel consump'!$H:$H,P$6)</f>
        <v>0</v>
      </c>
      <c r="Q27" s="409">
        <f>SUMIFS('subset_fuel consump'!$J:$J,'subset_fuel consump'!$C:$C,$D27,'subset_fuel consump'!$D:$D,$E27,'subset_fuel consump'!$E:$E,$F27,'subset_fuel consump'!$F:$F,$G27,'subset_fuel consump'!$H:$H,Q$6)</f>
        <v>0</v>
      </c>
      <c r="R27" s="409">
        <f>SUMIFS('subset_fuel consump'!$J:$J,'subset_fuel consump'!$C:$C,$D27,'subset_fuel consump'!$D:$D,$E27,'subset_fuel consump'!$E:$E,$F27,'subset_fuel consump'!$F:$F,$G27,'subset_fuel consump'!$H:$H,R$6)</f>
        <v>0</v>
      </c>
      <c r="S27" s="409">
        <f>SUMIFS('subset_fuel consump'!$J:$J,'subset_fuel consump'!$C:$C,$D27,'subset_fuel consump'!$D:$D,$E27,'subset_fuel consump'!$E:$E,$F27,'subset_fuel consump'!$F:$F,$G27,'subset_fuel consump'!$H:$H,S$6)</f>
        <v>0</v>
      </c>
      <c r="T27" s="409">
        <f>SUMIFS('subset_fuel consump'!$J:$J,'subset_fuel consump'!$C:$C,$D27,'subset_fuel consump'!$D:$D,$E27,'subset_fuel consump'!$E:$E,$F27,'subset_fuel consump'!$F:$F,$G27,'subset_fuel consump'!$H:$H,T$6)</f>
        <v>0</v>
      </c>
      <c r="U27" s="409">
        <f>SUMIFS('subset_fuel consump'!$J:$J,'subset_fuel consump'!$C:$C,$D27,'subset_fuel consump'!$D:$D,$E27,'subset_fuel consump'!$E:$E,$F27,'subset_fuel consump'!$F:$F,$G27,'subset_fuel consump'!$H:$H,U$6)</f>
        <v>0</v>
      </c>
      <c r="V27" s="409">
        <f>SUMIFS('subset_fuel consump'!$J:$J,'subset_fuel consump'!$C:$C,$D27,'subset_fuel consump'!$D:$D,$E27,'subset_fuel consump'!$E:$E,$F27,'subset_fuel consump'!$F:$F,$G27,'subset_fuel consump'!$H:$H,V$6)</f>
        <v>0</v>
      </c>
      <c r="W27" s="409">
        <f>SUMIFS('subset_fuel consump'!$J:$J,'subset_fuel consump'!$C:$C,$D27,'subset_fuel consump'!$D:$D,$E27,'subset_fuel consump'!$E:$E,$F27,'subset_fuel consump'!$F:$F,$G27,'subset_fuel consump'!$H:$H,W$6)</f>
        <v>0</v>
      </c>
      <c r="X27" s="409">
        <f>SUMIFS('subset_fuel consump'!$J:$J,'subset_fuel consump'!$C:$C,$D27,'subset_fuel consump'!$D:$D,$E27,'subset_fuel consump'!$E:$E,$F27,'subset_fuel consump'!$F:$F,$G27,'subset_fuel consump'!$H:$H,X$6)</f>
        <v>0</v>
      </c>
      <c r="Y27" s="409">
        <f>SUMIFS('subset_fuel consump'!$J:$J,'subset_fuel consump'!$C:$C,$D27,'subset_fuel consump'!$D:$D,$E27,'subset_fuel consump'!$E:$E,$F27,'subset_fuel consump'!$F:$F,$G27,'subset_fuel consump'!$H:$H,Y$6)</f>
        <v>0</v>
      </c>
      <c r="Z27" s="409">
        <f>SUMIFS('subset_fuel consump'!$J:$J,'subset_fuel consump'!$C:$C,$D27,'subset_fuel consump'!$D:$D,$E27,'subset_fuel consump'!$E:$E,$F27,'subset_fuel consump'!$F:$F,$G27,'subset_fuel consump'!$H:$H,Z$6)</f>
        <v>0</v>
      </c>
      <c r="AA27" s="409">
        <f>SUMIFS('subset_fuel consump'!$J:$J,'subset_fuel consump'!$C:$C,$D27,'subset_fuel consump'!$D:$D,$E27,'subset_fuel consump'!$E:$E,$F27,'subset_fuel consump'!$F:$F,$G27,'subset_fuel consump'!$H:$H,AA$6)</f>
        <v>0</v>
      </c>
      <c r="AB27" s="409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5" x14ac:dyDescent="0.25">
      <c r="A28" s="3" t="s">
        <v>59</v>
      </c>
      <c r="B28" s="411" t="s">
        <v>172</v>
      </c>
      <c r="C28" s="411" t="s">
        <v>393</v>
      </c>
      <c r="D28" s="411" t="s">
        <v>334</v>
      </c>
      <c r="E28" s="411" t="s">
        <v>352</v>
      </c>
      <c r="F28" s="411" t="s">
        <v>394</v>
      </c>
      <c r="G28" s="411" t="s">
        <v>177</v>
      </c>
      <c r="H28" s="416">
        <f t="shared" si="0"/>
        <v>843984400000.00012</v>
      </c>
      <c r="I28" s="409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9">
        <f>SUMIFS('subset_fuel consump'!$J:$J,'subset_fuel consump'!$C:$C,$D28,'subset_fuel consump'!$D:$D,$E28,'subset_fuel consump'!$E:$E,$F28,'subset_fuel consump'!$F:$F,$G28,'subset_fuel consump'!$H:$H,J$6)</f>
        <v>0</v>
      </c>
      <c r="K28" s="409">
        <f>SUMIFS('subset_fuel consump'!$J:$J,'subset_fuel consump'!$C:$C,$D28,'subset_fuel consump'!$D:$D,$E28,'subset_fuel consump'!$E:$E,$F28,'subset_fuel consump'!$F:$F,$G28,'subset_fuel consump'!$H:$H,K$6)</f>
        <v>0</v>
      </c>
      <c r="L28" s="409">
        <f>SUMIFS('subset_fuel consump'!$J:$J,'subset_fuel consump'!$C:$C,$D28,'subset_fuel consump'!$D:$D,$E28,'subset_fuel consump'!$E:$E,$F28,'subset_fuel consump'!$F:$F,$G28,'subset_fuel consump'!$H:$H,L$6)</f>
        <v>0</v>
      </c>
      <c r="M28" s="409">
        <f>SUMIFS('subset_fuel consump'!$J:$J,'subset_fuel consump'!$C:$C,$D28,'subset_fuel consump'!$D:$D,$E28,'subset_fuel consump'!$E:$E,$F28,'subset_fuel consump'!$F:$F,$G28,'subset_fuel consump'!$H:$H,M$6)</f>
        <v>0</v>
      </c>
      <c r="N28" s="409">
        <f>SUMIFS('subset_fuel consump'!$J:$J,'subset_fuel consump'!$C:$C,$D28,'subset_fuel consump'!$D:$D,$E28,'subset_fuel consump'!$E:$E,$F28,'subset_fuel consump'!$F:$F,$G28,'subset_fuel consump'!$H:$H,N$6)</f>
        <v>0</v>
      </c>
      <c r="O28" s="409">
        <f>SUMIFS('subset_fuel consump'!$J:$J,'subset_fuel consump'!$C:$C,$D28,'subset_fuel consump'!$D:$D,$E28,'subset_fuel consump'!$E:$E,$F28,'subset_fuel consump'!$F:$F,$G28,'subset_fuel consump'!$H:$H,O$6)</f>
        <v>0</v>
      </c>
      <c r="P28" s="409">
        <f>SUMIFS('subset_fuel consump'!$J:$J,'subset_fuel consump'!$C:$C,$D28,'subset_fuel consump'!$D:$D,$E28,'subset_fuel consump'!$E:$E,$F28,'subset_fuel consump'!$F:$F,$G28,'subset_fuel consump'!$H:$H,P$6)</f>
        <v>0</v>
      </c>
      <c r="Q28" s="409">
        <f>SUMIFS('subset_fuel consump'!$J:$J,'subset_fuel consump'!$C:$C,$D28,'subset_fuel consump'!$D:$D,$E28,'subset_fuel consump'!$E:$E,$F28,'subset_fuel consump'!$F:$F,$G28,'subset_fuel consump'!$H:$H,Q$6)</f>
        <v>0</v>
      </c>
      <c r="R28" s="409">
        <f>SUMIFS('subset_fuel consump'!$J:$J,'subset_fuel consump'!$C:$C,$D28,'subset_fuel consump'!$D:$D,$E28,'subset_fuel consump'!$E:$E,$F28,'subset_fuel consump'!$F:$F,$G28,'subset_fuel consump'!$H:$H,R$6)</f>
        <v>0</v>
      </c>
      <c r="S28" s="409">
        <f>SUMIFS('subset_fuel consump'!$J:$J,'subset_fuel consump'!$C:$C,$D28,'subset_fuel consump'!$D:$D,$E28,'subset_fuel consump'!$E:$E,$F28,'subset_fuel consump'!$F:$F,$G28,'subset_fuel consump'!$H:$H,S$6)</f>
        <v>0</v>
      </c>
      <c r="T28" s="409">
        <f>SUMIFS('subset_fuel consump'!$J:$J,'subset_fuel consump'!$C:$C,$D28,'subset_fuel consump'!$D:$D,$E28,'subset_fuel consump'!$E:$E,$F28,'subset_fuel consump'!$F:$F,$G28,'subset_fuel consump'!$H:$H,T$6)</f>
        <v>0</v>
      </c>
      <c r="U28" s="409">
        <f>SUMIFS('subset_fuel consump'!$J:$J,'subset_fuel consump'!$C:$C,$D28,'subset_fuel consump'!$D:$D,$E28,'subset_fuel consump'!$E:$E,$F28,'subset_fuel consump'!$F:$F,$G28,'subset_fuel consump'!$H:$H,U$6)</f>
        <v>0</v>
      </c>
      <c r="V28" s="409">
        <f>SUMIFS('subset_fuel consump'!$J:$J,'subset_fuel consump'!$C:$C,$D28,'subset_fuel consump'!$D:$D,$E28,'subset_fuel consump'!$E:$E,$F28,'subset_fuel consump'!$F:$F,$G28,'subset_fuel consump'!$H:$H,V$6)</f>
        <v>0</v>
      </c>
      <c r="W28" s="409">
        <f>SUMIFS('subset_fuel consump'!$J:$J,'subset_fuel consump'!$C:$C,$D28,'subset_fuel consump'!$D:$D,$E28,'subset_fuel consump'!$E:$E,$F28,'subset_fuel consump'!$F:$F,$G28,'subset_fuel consump'!$H:$H,W$6)</f>
        <v>0</v>
      </c>
      <c r="X28" s="409">
        <f>SUMIFS('subset_fuel consump'!$J:$J,'subset_fuel consump'!$C:$C,$D28,'subset_fuel consump'!$D:$D,$E28,'subset_fuel consump'!$E:$E,$F28,'subset_fuel consump'!$F:$F,$G28,'subset_fuel consump'!$H:$H,X$6)</f>
        <v>0</v>
      </c>
      <c r="Y28" s="409">
        <f>SUMIFS('subset_fuel consump'!$J:$J,'subset_fuel consump'!$C:$C,$D28,'subset_fuel consump'!$D:$D,$E28,'subset_fuel consump'!$E:$E,$F28,'subset_fuel consump'!$F:$F,$G28,'subset_fuel consump'!$H:$H,Y$6)</f>
        <v>0</v>
      </c>
      <c r="Z28" s="409">
        <f>SUMIFS('subset_fuel consump'!$J:$J,'subset_fuel consump'!$C:$C,$D28,'subset_fuel consump'!$D:$D,$E28,'subset_fuel consump'!$E:$E,$F28,'subset_fuel consump'!$F:$F,$G28,'subset_fuel consump'!$H:$H,Z$6)</f>
        <v>0</v>
      </c>
      <c r="AA28" s="409">
        <f>SUMIFS('subset_fuel consump'!$J:$J,'subset_fuel consump'!$C:$C,$D28,'subset_fuel consump'!$D:$D,$E28,'subset_fuel consump'!$E:$E,$F28,'subset_fuel consump'!$F:$F,$G28,'subset_fuel consump'!$H:$H,AA$6)</f>
        <v>0</v>
      </c>
      <c r="AB28" s="409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5" x14ac:dyDescent="0.25">
      <c r="A29" s="3" t="s">
        <v>59</v>
      </c>
      <c r="B29" s="411" t="s">
        <v>172</v>
      </c>
      <c r="C29" s="411" t="s">
        <v>393</v>
      </c>
      <c r="D29" s="411" t="s">
        <v>334</v>
      </c>
      <c r="E29" s="411" t="s">
        <v>352</v>
      </c>
      <c r="F29" s="411" t="s">
        <v>396</v>
      </c>
      <c r="G29" s="411" t="s">
        <v>177</v>
      </c>
      <c r="H29" s="416">
        <f t="shared" si="0"/>
        <v>6311159999999.9971</v>
      </c>
      <c r="I29" s="409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9">
        <f>SUMIFS('subset_fuel consump'!$J:$J,'subset_fuel consump'!$C:$C,$D29,'subset_fuel consump'!$D:$D,$E29,'subset_fuel consump'!$E:$E,$F29,'subset_fuel consump'!$F:$F,$G29,'subset_fuel consump'!$H:$H,J$6)</f>
        <v>0</v>
      </c>
      <c r="K29" s="409">
        <f>SUMIFS('subset_fuel consump'!$J:$J,'subset_fuel consump'!$C:$C,$D29,'subset_fuel consump'!$D:$D,$E29,'subset_fuel consump'!$E:$E,$F29,'subset_fuel consump'!$F:$F,$G29,'subset_fuel consump'!$H:$H,K$6)</f>
        <v>0</v>
      </c>
      <c r="L29" s="409">
        <f>SUMIFS('subset_fuel consump'!$J:$J,'subset_fuel consump'!$C:$C,$D29,'subset_fuel consump'!$D:$D,$E29,'subset_fuel consump'!$E:$E,$F29,'subset_fuel consump'!$F:$F,$G29,'subset_fuel consump'!$H:$H,L$6)</f>
        <v>0</v>
      </c>
      <c r="M29" s="409">
        <f>SUMIFS('subset_fuel consump'!$J:$J,'subset_fuel consump'!$C:$C,$D29,'subset_fuel consump'!$D:$D,$E29,'subset_fuel consump'!$E:$E,$F29,'subset_fuel consump'!$F:$F,$G29,'subset_fuel consump'!$H:$H,M$6)</f>
        <v>0</v>
      </c>
      <c r="N29" s="409">
        <f>SUMIFS('subset_fuel consump'!$J:$J,'subset_fuel consump'!$C:$C,$D29,'subset_fuel consump'!$D:$D,$E29,'subset_fuel consump'!$E:$E,$F29,'subset_fuel consump'!$F:$F,$G29,'subset_fuel consump'!$H:$H,N$6)</f>
        <v>0</v>
      </c>
      <c r="O29" s="409">
        <f>SUMIFS('subset_fuel consump'!$J:$J,'subset_fuel consump'!$C:$C,$D29,'subset_fuel consump'!$D:$D,$E29,'subset_fuel consump'!$E:$E,$F29,'subset_fuel consump'!$F:$F,$G29,'subset_fuel consump'!$H:$H,O$6)</f>
        <v>0</v>
      </c>
      <c r="P29" s="409">
        <f>SUMIFS('subset_fuel consump'!$J:$J,'subset_fuel consump'!$C:$C,$D29,'subset_fuel consump'!$D:$D,$E29,'subset_fuel consump'!$E:$E,$F29,'subset_fuel consump'!$F:$F,$G29,'subset_fuel consump'!$H:$H,P$6)</f>
        <v>0</v>
      </c>
      <c r="Q29" s="409">
        <f>SUMIFS('subset_fuel consump'!$J:$J,'subset_fuel consump'!$C:$C,$D29,'subset_fuel consump'!$D:$D,$E29,'subset_fuel consump'!$E:$E,$F29,'subset_fuel consump'!$F:$F,$G29,'subset_fuel consump'!$H:$H,Q$6)</f>
        <v>0</v>
      </c>
      <c r="R29" s="409">
        <f>SUMIFS('subset_fuel consump'!$J:$J,'subset_fuel consump'!$C:$C,$D29,'subset_fuel consump'!$D:$D,$E29,'subset_fuel consump'!$E:$E,$F29,'subset_fuel consump'!$F:$F,$G29,'subset_fuel consump'!$H:$H,R$6)</f>
        <v>0</v>
      </c>
      <c r="S29" s="409">
        <f>SUMIFS('subset_fuel consump'!$J:$J,'subset_fuel consump'!$C:$C,$D29,'subset_fuel consump'!$D:$D,$E29,'subset_fuel consump'!$E:$E,$F29,'subset_fuel consump'!$F:$F,$G29,'subset_fuel consump'!$H:$H,S$6)</f>
        <v>0</v>
      </c>
      <c r="T29" s="409">
        <f>SUMIFS('subset_fuel consump'!$J:$J,'subset_fuel consump'!$C:$C,$D29,'subset_fuel consump'!$D:$D,$E29,'subset_fuel consump'!$E:$E,$F29,'subset_fuel consump'!$F:$F,$G29,'subset_fuel consump'!$H:$H,T$6)</f>
        <v>0</v>
      </c>
      <c r="U29" s="409">
        <f>SUMIFS('subset_fuel consump'!$J:$J,'subset_fuel consump'!$C:$C,$D29,'subset_fuel consump'!$D:$D,$E29,'subset_fuel consump'!$E:$E,$F29,'subset_fuel consump'!$F:$F,$G29,'subset_fuel consump'!$H:$H,U$6)</f>
        <v>0</v>
      </c>
      <c r="V29" s="409">
        <f>SUMIFS('subset_fuel consump'!$J:$J,'subset_fuel consump'!$C:$C,$D29,'subset_fuel consump'!$D:$D,$E29,'subset_fuel consump'!$E:$E,$F29,'subset_fuel consump'!$F:$F,$G29,'subset_fuel consump'!$H:$H,V$6)</f>
        <v>0</v>
      </c>
      <c r="W29" s="409">
        <f>SUMIFS('subset_fuel consump'!$J:$J,'subset_fuel consump'!$C:$C,$D29,'subset_fuel consump'!$D:$D,$E29,'subset_fuel consump'!$E:$E,$F29,'subset_fuel consump'!$F:$F,$G29,'subset_fuel consump'!$H:$H,W$6)</f>
        <v>0</v>
      </c>
      <c r="X29" s="409">
        <f>SUMIFS('subset_fuel consump'!$J:$J,'subset_fuel consump'!$C:$C,$D29,'subset_fuel consump'!$D:$D,$E29,'subset_fuel consump'!$E:$E,$F29,'subset_fuel consump'!$F:$F,$G29,'subset_fuel consump'!$H:$H,X$6)</f>
        <v>0</v>
      </c>
      <c r="Y29" s="409">
        <f>SUMIFS('subset_fuel consump'!$J:$J,'subset_fuel consump'!$C:$C,$D29,'subset_fuel consump'!$D:$D,$E29,'subset_fuel consump'!$E:$E,$F29,'subset_fuel consump'!$F:$F,$G29,'subset_fuel consump'!$H:$H,Y$6)</f>
        <v>0</v>
      </c>
      <c r="Z29" s="409">
        <f>SUMIFS('subset_fuel consump'!$J:$J,'subset_fuel consump'!$C:$C,$D29,'subset_fuel consump'!$D:$D,$E29,'subset_fuel consump'!$E:$E,$F29,'subset_fuel consump'!$F:$F,$G29,'subset_fuel consump'!$H:$H,Z$6)</f>
        <v>0</v>
      </c>
      <c r="AA29" s="409">
        <f>SUMIFS('subset_fuel consump'!$J:$J,'subset_fuel consump'!$C:$C,$D29,'subset_fuel consump'!$D:$D,$E29,'subset_fuel consump'!$E:$E,$F29,'subset_fuel consump'!$F:$F,$G29,'subset_fuel consump'!$H:$H,AA$6)</f>
        <v>0</v>
      </c>
      <c r="AB29" s="409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5" x14ac:dyDescent="0.25">
      <c r="A30" s="154" t="s">
        <v>64</v>
      </c>
      <c r="B30" s="411" t="s">
        <v>172</v>
      </c>
      <c r="C30" s="411" t="s">
        <v>399</v>
      </c>
      <c r="D30" s="411" t="s">
        <v>334</v>
      </c>
      <c r="E30" s="411" t="s">
        <v>352</v>
      </c>
      <c r="F30" s="411" t="s">
        <v>398</v>
      </c>
      <c r="G30" s="411" t="s">
        <v>101</v>
      </c>
      <c r="H30" s="416">
        <f t="shared" si="0"/>
        <v>33753033321837.73</v>
      </c>
      <c r="I30" s="409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9">
        <f>SUMIFS('subset_fuel consump'!$J:$J,'subset_fuel consump'!$C:$C,$D30,'subset_fuel consump'!$D:$D,$E30,'subset_fuel consump'!$E:$E,$F30,'subset_fuel consump'!$F:$F,$G30,'subset_fuel consump'!$H:$H,J$6)</f>
        <v>0</v>
      </c>
      <c r="K30" s="409">
        <f>SUMIFS('subset_fuel consump'!$J:$J,'subset_fuel consump'!$C:$C,$D30,'subset_fuel consump'!$D:$D,$E30,'subset_fuel consump'!$E:$E,$F30,'subset_fuel consump'!$F:$F,$G30,'subset_fuel consump'!$H:$H,K$6)</f>
        <v>0</v>
      </c>
      <c r="L30" s="409">
        <f>SUMIFS('subset_fuel consump'!$J:$J,'subset_fuel consump'!$C:$C,$D30,'subset_fuel consump'!$D:$D,$E30,'subset_fuel consump'!$E:$E,$F30,'subset_fuel consump'!$F:$F,$G30,'subset_fuel consump'!$H:$H,L$6)</f>
        <v>0</v>
      </c>
      <c r="M30" s="409">
        <f>SUMIFS('subset_fuel consump'!$J:$J,'subset_fuel consump'!$C:$C,$D30,'subset_fuel consump'!$D:$D,$E30,'subset_fuel consump'!$E:$E,$F30,'subset_fuel consump'!$F:$F,$G30,'subset_fuel consump'!$H:$H,M$6)</f>
        <v>0</v>
      </c>
      <c r="N30" s="409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9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09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9">
        <f>SUMIFS('subset_fuel consump'!$J:$J,'subset_fuel consump'!$C:$C,$D30,'subset_fuel consump'!$D:$D,$E30,'subset_fuel consump'!$E:$E,$F30,'subset_fuel consump'!$F:$F,$G30,'subset_fuel consump'!$H:$H,Q$6)</f>
        <v>0</v>
      </c>
      <c r="R30" s="409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9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9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9">
        <f>SUMIFS('subset_fuel consump'!$J:$J,'subset_fuel consump'!$C:$C,$D30,'subset_fuel consump'!$D:$D,$E30,'subset_fuel consump'!$E:$E,$F30,'subset_fuel consump'!$F:$F,$G30,'subset_fuel consump'!$H:$H,U$6)</f>
        <v>0</v>
      </c>
      <c r="V30" s="409">
        <f>SUMIFS('subset_fuel consump'!$J:$J,'subset_fuel consump'!$C:$C,$D30,'subset_fuel consump'!$D:$D,$E30,'subset_fuel consump'!$E:$E,$F30,'subset_fuel consump'!$F:$F,$G30,'subset_fuel consump'!$H:$H,V$6)</f>
        <v>0</v>
      </c>
      <c r="W30" s="409">
        <f>SUMIFS('subset_fuel consump'!$J:$J,'subset_fuel consump'!$C:$C,$D30,'subset_fuel consump'!$D:$D,$E30,'subset_fuel consump'!$E:$E,$F30,'subset_fuel consump'!$F:$F,$G30,'subset_fuel consump'!$H:$H,W$6)</f>
        <v>0</v>
      </c>
      <c r="X30" s="409">
        <f>SUMIFS('subset_fuel consump'!$J:$J,'subset_fuel consump'!$C:$C,$D30,'subset_fuel consump'!$D:$D,$E30,'subset_fuel consump'!$E:$E,$F30,'subset_fuel consump'!$F:$F,$G30,'subset_fuel consump'!$H:$H,X$6)</f>
        <v>0</v>
      </c>
      <c r="Y30" s="409">
        <f>SUMIFS('subset_fuel consump'!$J:$J,'subset_fuel consump'!$C:$C,$D30,'subset_fuel consump'!$D:$D,$E30,'subset_fuel consump'!$E:$E,$F30,'subset_fuel consump'!$F:$F,$G30,'subset_fuel consump'!$H:$H,Y$6)</f>
        <v>0</v>
      </c>
      <c r="Z30" s="409">
        <f>SUMIFS('subset_fuel consump'!$J:$J,'subset_fuel consump'!$C:$C,$D30,'subset_fuel consump'!$D:$D,$E30,'subset_fuel consump'!$E:$E,$F30,'subset_fuel consump'!$F:$F,$G30,'subset_fuel consump'!$H:$H,Z$6)</f>
        <v>0</v>
      </c>
      <c r="AA30" s="409">
        <f>SUMIFS('subset_fuel consump'!$J:$J,'subset_fuel consump'!$C:$C,$D30,'subset_fuel consump'!$D:$D,$E30,'subset_fuel consump'!$E:$E,$F30,'subset_fuel consump'!$F:$F,$G30,'subset_fuel consump'!$H:$H,AA$6)</f>
        <v>0</v>
      </c>
      <c r="AB30" s="409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5" x14ac:dyDescent="0.25">
      <c r="A31" s="154" t="s">
        <v>63</v>
      </c>
      <c r="B31" s="411" t="s">
        <v>172</v>
      </c>
      <c r="C31" s="411" t="s">
        <v>399</v>
      </c>
      <c r="D31" s="411" t="s">
        <v>334</v>
      </c>
      <c r="E31" s="411" t="s">
        <v>352</v>
      </c>
      <c r="F31" s="411" t="s">
        <v>398</v>
      </c>
      <c r="G31" s="411" t="s">
        <v>410</v>
      </c>
      <c r="H31" s="416">
        <f t="shared" si="0"/>
        <v>9009100000</v>
      </c>
      <c r="I31" s="409">
        <f>SUMIFS('subset_fuel consump'!$J:$J,'subset_fuel consump'!$C:$C,$D31,'subset_fuel consump'!$D:$D,$E31,'subset_fuel consump'!$E:$E,$F31,'subset_fuel consump'!$F:$F,$G31,'subset_fuel consump'!$H:$H,I$6)</f>
        <v>9009100000</v>
      </c>
      <c r="J31" s="409">
        <f>SUMIFS('subset_fuel consump'!$J:$J,'subset_fuel consump'!$C:$C,$D31,'subset_fuel consump'!$D:$D,$E31,'subset_fuel consump'!$E:$E,$F31,'subset_fuel consump'!$F:$F,$G31,'subset_fuel consump'!$H:$H,J$6)</f>
        <v>0</v>
      </c>
      <c r="K31" s="409">
        <f>SUMIFS('subset_fuel consump'!$J:$J,'subset_fuel consump'!$C:$C,$D31,'subset_fuel consump'!$D:$D,$E31,'subset_fuel consump'!$E:$E,$F31,'subset_fuel consump'!$F:$F,$G31,'subset_fuel consump'!$H:$H,K$6)</f>
        <v>0</v>
      </c>
      <c r="L31" s="409">
        <f>SUMIFS('subset_fuel consump'!$J:$J,'subset_fuel consump'!$C:$C,$D31,'subset_fuel consump'!$D:$D,$E31,'subset_fuel consump'!$E:$E,$F31,'subset_fuel consump'!$F:$F,$G31,'subset_fuel consump'!$H:$H,L$6)</f>
        <v>0</v>
      </c>
      <c r="M31" s="409">
        <f>SUMIFS('subset_fuel consump'!$J:$J,'subset_fuel consump'!$C:$C,$D31,'subset_fuel consump'!$D:$D,$E31,'subset_fuel consump'!$E:$E,$F31,'subset_fuel consump'!$F:$F,$G31,'subset_fuel consump'!$H:$H,M$6)</f>
        <v>0</v>
      </c>
      <c r="N31" s="409">
        <f>SUMIFS('subset_fuel consump'!$J:$J,'subset_fuel consump'!$C:$C,$D31,'subset_fuel consump'!$D:$D,$E31,'subset_fuel consump'!$E:$E,$F31,'subset_fuel consump'!$F:$F,$G31,'subset_fuel consump'!$H:$H,N$6)</f>
        <v>0</v>
      </c>
      <c r="O31" s="409">
        <f>SUMIFS('subset_fuel consump'!$J:$J,'subset_fuel consump'!$C:$C,$D31,'subset_fuel consump'!$D:$D,$E31,'subset_fuel consump'!$E:$E,$F31,'subset_fuel consump'!$F:$F,$G31,'subset_fuel consump'!$H:$H,O$6)</f>
        <v>0</v>
      </c>
      <c r="P31" s="409">
        <f>SUMIFS('subset_fuel consump'!$J:$J,'subset_fuel consump'!$C:$C,$D31,'subset_fuel consump'!$D:$D,$E31,'subset_fuel consump'!$E:$E,$F31,'subset_fuel consump'!$F:$F,$G31,'subset_fuel consump'!$H:$H,P$6)</f>
        <v>0</v>
      </c>
      <c r="Q31" s="409">
        <f>SUMIFS('subset_fuel consump'!$J:$J,'subset_fuel consump'!$C:$C,$D31,'subset_fuel consump'!$D:$D,$E31,'subset_fuel consump'!$E:$E,$F31,'subset_fuel consump'!$F:$F,$G31,'subset_fuel consump'!$H:$H,Q$6)</f>
        <v>0</v>
      </c>
      <c r="R31" s="409">
        <f>SUMIFS('subset_fuel consump'!$J:$J,'subset_fuel consump'!$C:$C,$D31,'subset_fuel consump'!$D:$D,$E31,'subset_fuel consump'!$E:$E,$F31,'subset_fuel consump'!$F:$F,$G31,'subset_fuel consump'!$H:$H,R$6)</f>
        <v>0</v>
      </c>
      <c r="S31" s="409">
        <f>SUMIFS('subset_fuel consump'!$J:$J,'subset_fuel consump'!$C:$C,$D31,'subset_fuel consump'!$D:$D,$E31,'subset_fuel consump'!$E:$E,$F31,'subset_fuel consump'!$F:$F,$G31,'subset_fuel consump'!$H:$H,S$6)</f>
        <v>0</v>
      </c>
      <c r="T31" s="409">
        <f>SUMIFS('subset_fuel consump'!$J:$J,'subset_fuel consump'!$C:$C,$D31,'subset_fuel consump'!$D:$D,$E31,'subset_fuel consump'!$E:$E,$F31,'subset_fuel consump'!$F:$F,$G31,'subset_fuel consump'!$H:$H,T$6)</f>
        <v>0</v>
      </c>
      <c r="U31" s="409">
        <f>SUMIFS('subset_fuel consump'!$J:$J,'subset_fuel consump'!$C:$C,$D31,'subset_fuel consump'!$D:$D,$E31,'subset_fuel consump'!$E:$E,$F31,'subset_fuel consump'!$F:$F,$G31,'subset_fuel consump'!$H:$H,U$6)</f>
        <v>0</v>
      </c>
      <c r="V31" s="409">
        <f>SUMIFS('subset_fuel consump'!$J:$J,'subset_fuel consump'!$C:$C,$D31,'subset_fuel consump'!$D:$D,$E31,'subset_fuel consump'!$E:$E,$F31,'subset_fuel consump'!$F:$F,$G31,'subset_fuel consump'!$H:$H,V$6)</f>
        <v>0</v>
      </c>
      <c r="W31" s="409">
        <f>SUMIFS('subset_fuel consump'!$J:$J,'subset_fuel consump'!$C:$C,$D31,'subset_fuel consump'!$D:$D,$E31,'subset_fuel consump'!$E:$E,$F31,'subset_fuel consump'!$F:$F,$G31,'subset_fuel consump'!$H:$H,W$6)</f>
        <v>0</v>
      </c>
      <c r="X31" s="409">
        <f>SUMIFS('subset_fuel consump'!$J:$J,'subset_fuel consump'!$C:$C,$D31,'subset_fuel consump'!$D:$D,$E31,'subset_fuel consump'!$E:$E,$F31,'subset_fuel consump'!$F:$F,$G31,'subset_fuel consump'!$H:$H,X$6)</f>
        <v>0</v>
      </c>
      <c r="Y31" s="409">
        <f>SUMIFS('subset_fuel consump'!$J:$J,'subset_fuel consump'!$C:$C,$D31,'subset_fuel consump'!$D:$D,$E31,'subset_fuel consump'!$E:$E,$F31,'subset_fuel consump'!$F:$F,$G31,'subset_fuel consump'!$H:$H,Y$6)</f>
        <v>0</v>
      </c>
      <c r="Z31" s="409">
        <f>SUMIFS('subset_fuel consump'!$J:$J,'subset_fuel consump'!$C:$C,$D31,'subset_fuel consump'!$D:$D,$E31,'subset_fuel consump'!$E:$E,$F31,'subset_fuel consump'!$F:$F,$G31,'subset_fuel consump'!$H:$H,Z$6)</f>
        <v>0</v>
      </c>
      <c r="AA31" s="409">
        <f>SUMIFS('subset_fuel consump'!$J:$J,'subset_fuel consump'!$C:$C,$D31,'subset_fuel consump'!$D:$D,$E31,'subset_fuel consump'!$E:$E,$F31,'subset_fuel consump'!$F:$F,$G31,'subset_fuel consump'!$H:$H,AA$6)</f>
        <v>0</v>
      </c>
      <c r="AB31" s="409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5" x14ac:dyDescent="0.25">
      <c r="A32" s="154" t="s">
        <v>63</v>
      </c>
      <c r="B32" s="411" t="s">
        <v>172</v>
      </c>
      <c r="C32" s="411" t="s">
        <v>399</v>
      </c>
      <c r="D32" s="411" t="s">
        <v>334</v>
      </c>
      <c r="E32" s="411" t="s">
        <v>352</v>
      </c>
      <c r="F32" s="411" t="s">
        <v>398</v>
      </c>
      <c r="G32" s="411" t="s">
        <v>412</v>
      </c>
      <c r="H32" s="416">
        <f t="shared" si="0"/>
        <v>6881541600000</v>
      </c>
      <c r="I32" s="409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9">
        <f>SUMIFS('subset_fuel consump'!$J:$J,'subset_fuel consump'!$C:$C,$D32,'subset_fuel consump'!$D:$D,$E32,'subset_fuel consump'!$E:$E,$F32,'subset_fuel consump'!$F:$F,$G32,'subset_fuel consump'!$H:$H,J$6)</f>
        <v>0</v>
      </c>
      <c r="K32" s="409">
        <f>SUMIFS('subset_fuel consump'!$J:$J,'subset_fuel consump'!$C:$C,$D32,'subset_fuel consump'!$D:$D,$E32,'subset_fuel consump'!$E:$E,$F32,'subset_fuel consump'!$F:$F,$G32,'subset_fuel consump'!$H:$H,K$6)</f>
        <v>0</v>
      </c>
      <c r="L32" s="409">
        <f>SUMIFS('subset_fuel consump'!$J:$J,'subset_fuel consump'!$C:$C,$D32,'subset_fuel consump'!$D:$D,$E32,'subset_fuel consump'!$E:$E,$F32,'subset_fuel consump'!$F:$F,$G32,'subset_fuel consump'!$H:$H,L$6)</f>
        <v>0</v>
      </c>
      <c r="M32" s="409">
        <f>SUMIFS('subset_fuel consump'!$J:$J,'subset_fuel consump'!$C:$C,$D32,'subset_fuel consump'!$D:$D,$E32,'subset_fuel consump'!$E:$E,$F32,'subset_fuel consump'!$F:$F,$G32,'subset_fuel consump'!$H:$H,M$6)</f>
        <v>0</v>
      </c>
      <c r="N32" s="409">
        <f>SUMIFS('subset_fuel consump'!$J:$J,'subset_fuel consump'!$C:$C,$D32,'subset_fuel consump'!$D:$D,$E32,'subset_fuel consump'!$E:$E,$F32,'subset_fuel consump'!$F:$F,$G32,'subset_fuel consump'!$H:$H,N$6)</f>
        <v>0</v>
      </c>
      <c r="O32" s="409">
        <f>SUMIFS('subset_fuel consump'!$J:$J,'subset_fuel consump'!$C:$C,$D32,'subset_fuel consump'!$D:$D,$E32,'subset_fuel consump'!$E:$E,$F32,'subset_fuel consump'!$F:$F,$G32,'subset_fuel consump'!$H:$H,O$6)</f>
        <v>0</v>
      </c>
      <c r="P32" s="409">
        <f>SUMIFS('subset_fuel consump'!$J:$J,'subset_fuel consump'!$C:$C,$D32,'subset_fuel consump'!$D:$D,$E32,'subset_fuel consump'!$E:$E,$F32,'subset_fuel consump'!$F:$F,$G32,'subset_fuel consump'!$H:$H,P$6)</f>
        <v>0</v>
      </c>
      <c r="Q32" s="409">
        <f>SUMIFS('subset_fuel consump'!$J:$J,'subset_fuel consump'!$C:$C,$D32,'subset_fuel consump'!$D:$D,$E32,'subset_fuel consump'!$E:$E,$F32,'subset_fuel consump'!$F:$F,$G32,'subset_fuel consump'!$H:$H,Q$6)</f>
        <v>0</v>
      </c>
      <c r="R32" s="409">
        <f>SUMIFS('subset_fuel consump'!$J:$J,'subset_fuel consump'!$C:$C,$D32,'subset_fuel consump'!$D:$D,$E32,'subset_fuel consump'!$E:$E,$F32,'subset_fuel consump'!$F:$F,$G32,'subset_fuel consump'!$H:$H,R$6)</f>
        <v>0</v>
      </c>
      <c r="S32" s="409">
        <f>SUMIFS('subset_fuel consump'!$J:$J,'subset_fuel consump'!$C:$C,$D32,'subset_fuel consump'!$D:$D,$E32,'subset_fuel consump'!$E:$E,$F32,'subset_fuel consump'!$F:$F,$G32,'subset_fuel consump'!$H:$H,S$6)</f>
        <v>0</v>
      </c>
      <c r="T32" s="409">
        <f>SUMIFS('subset_fuel consump'!$J:$J,'subset_fuel consump'!$C:$C,$D32,'subset_fuel consump'!$D:$D,$E32,'subset_fuel consump'!$E:$E,$F32,'subset_fuel consump'!$F:$F,$G32,'subset_fuel consump'!$H:$H,T$6)</f>
        <v>0</v>
      </c>
      <c r="U32" s="409">
        <f>SUMIFS('subset_fuel consump'!$J:$J,'subset_fuel consump'!$C:$C,$D32,'subset_fuel consump'!$D:$D,$E32,'subset_fuel consump'!$E:$E,$F32,'subset_fuel consump'!$F:$F,$G32,'subset_fuel consump'!$H:$H,U$6)</f>
        <v>0</v>
      </c>
      <c r="V32" s="409">
        <f>SUMIFS('subset_fuel consump'!$J:$J,'subset_fuel consump'!$C:$C,$D32,'subset_fuel consump'!$D:$D,$E32,'subset_fuel consump'!$E:$E,$F32,'subset_fuel consump'!$F:$F,$G32,'subset_fuel consump'!$H:$H,V$6)</f>
        <v>0</v>
      </c>
      <c r="W32" s="409">
        <f>SUMIFS('subset_fuel consump'!$J:$J,'subset_fuel consump'!$C:$C,$D32,'subset_fuel consump'!$D:$D,$E32,'subset_fuel consump'!$E:$E,$F32,'subset_fuel consump'!$F:$F,$G32,'subset_fuel consump'!$H:$H,W$6)</f>
        <v>0</v>
      </c>
      <c r="X32" s="409">
        <f>SUMIFS('subset_fuel consump'!$J:$J,'subset_fuel consump'!$C:$C,$D32,'subset_fuel consump'!$D:$D,$E32,'subset_fuel consump'!$E:$E,$F32,'subset_fuel consump'!$F:$F,$G32,'subset_fuel consump'!$H:$H,X$6)</f>
        <v>0</v>
      </c>
      <c r="Y32" s="409">
        <f>SUMIFS('subset_fuel consump'!$J:$J,'subset_fuel consump'!$C:$C,$D32,'subset_fuel consump'!$D:$D,$E32,'subset_fuel consump'!$E:$E,$F32,'subset_fuel consump'!$F:$F,$G32,'subset_fuel consump'!$H:$H,Y$6)</f>
        <v>0</v>
      </c>
      <c r="Z32" s="409">
        <f>SUMIFS('subset_fuel consump'!$J:$J,'subset_fuel consump'!$C:$C,$D32,'subset_fuel consump'!$D:$D,$E32,'subset_fuel consump'!$E:$E,$F32,'subset_fuel consump'!$F:$F,$G32,'subset_fuel consump'!$H:$H,Z$6)</f>
        <v>0</v>
      </c>
      <c r="AA32" s="409">
        <f>SUMIFS('subset_fuel consump'!$J:$J,'subset_fuel consump'!$C:$C,$D32,'subset_fuel consump'!$D:$D,$E32,'subset_fuel consump'!$E:$E,$F32,'subset_fuel consump'!$F:$F,$G32,'subset_fuel consump'!$H:$H,AA$6)</f>
        <v>0</v>
      </c>
      <c r="AB32" s="409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5" x14ac:dyDescent="0.25">
      <c r="A33" s="154" t="s">
        <v>63</v>
      </c>
      <c r="B33" s="411" t="s">
        <v>172</v>
      </c>
      <c r="C33" s="411" t="s">
        <v>399</v>
      </c>
      <c r="D33" s="411" t="s">
        <v>334</v>
      </c>
      <c r="E33" s="411" t="s">
        <v>352</v>
      </c>
      <c r="F33" s="411" t="s">
        <v>398</v>
      </c>
      <c r="G33" s="411" t="s">
        <v>177</v>
      </c>
      <c r="H33" s="416">
        <f t="shared" si="0"/>
        <v>8449362681767.002</v>
      </c>
      <c r="I33" s="409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9">
        <f>SUMIFS('subset_fuel consump'!$J:$J,'subset_fuel consump'!$C:$C,$D33,'subset_fuel consump'!$D:$D,$E33,'subset_fuel consump'!$E:$E,$F33,'subset_fuel consump'!$F:$F,$G33,'subset_fuel consump'!$H:$H,J$6)</f>
        <v>0</v>
      </c>
      <c r="K33" s="409">
        <f>SUMIFS('subset_fuel consump'!$J:$J,'subset_fuel consump'!$C:$C,$D33,'subset_fuel consump'!$D:$D,$E33,'subset_fuel consump'!$E:$E,$F33,'subset_fuel consump'!$F:$F,$G33,'subset_fuel consump'!$H:$H,K$6)</f>
        <v>0</v>
      </c>
      <c r="L33" s="409">
        <f>SUMIFS('subset_fuel consump'!$J:$J,'subset_fuel consump'!$C:$C,$D33,'subset_fuel consump'!$D:$D,$E33,'subset_fuel consump'!$E:$E,$F33,'subset_fuel consump'!$F:$F,$G33,'subset_fuel consump'!$H:$H,L$6)</f>
        <v>0</v>
      </c>
      <c r="M33" s="409">
        <f>SUMIFS('subset_fuel consump'!$J:$J,'subset_fuel consump'!$C:$C,$D33,'subset_fuel consump'!$D:$D,$E33,'subset_fuel consump'!$E:$E,$F33,'subset_fuel consump'!$F:$F,$G33,'subset_fuel consump'!$H:$H,M$6)</f>
        <v>0</v>
      </c>
      <c r="N33" s="409">
        <f>SUMIFS('subset_fuel consump'!$J:$J,'subset_fuel consump'!$C:$C,$D33,'subset_fuel consump'!$D:$D,$E33,'subset_fuel consump'!$E:$E,$F33,'subset_fuel consump'!$F:$F,$G33,'subset_fuel consump'!$H:$H,N$6)</f>
        <v>0</v>
      </c>
      <c r="O33" s="409">
        <f>SUMIFS('subset_fuel consump'!$J:$J,'subset_fuel consump'!$C:$C,$D33,'subset_fuel consump'!$D:$D,$E33,'subset_fuel consump'!$E:$E,$F33,'subset_fuel consump'!$F:$F,$G33,'subset_fuel consump'!$H:$H,O$6)</f>
        <v>0</v>
      </c>
      <c r="P33" s="409">
        <f>SUMIFS('subset_fuel consump'!$J:$J,'subset_fuel consump'!$C:$C,$D33,'subset_fuel consump'!$D:$D,$E33,'subset_fuel consump'!$E:$E,$F33,'subset_fuel consump'!$F:$F,$G33,'subset_fuel consump'!$H:$H,P$6)</f>
        <v>0</v>
      </c>
      <c r="Q33" s="409">
        <f>SUMIFS('subset_fuel consump'!$J:$J,'subset_fuel consump'!$C:$C,$D33,'subset_fuel consump'!$D:$D,$E33,'subset_fuel consump'!$E:$E,$F33,'subset_fuel consump'!$F:$F,$G33,'subset_fuel consump'!$H:$H,Q$6)</f>
        <v>0</v>
      </c>
      <c r="R33" s="409">
        <f>SUMIFS('subset_fuel consump'!$J:$J,'subset_fuel consump'!$C:$C,$D33,'subset_fuel consump'!$D:$D,$E33,'subset_fuel consump'!$E:$E,$F33,'subset_fuel consump'!$F:$F,$G33,'subset_fuel consump'!$H:$H,R$6)</f>
        <v>0</v>
      </c>
      <c r="S33" s="409">
        <f>SUMIFS('subset_fuel consump'!$J:$J,'subset_fuel consump'!$C:$C,$D33,'subset_fuel consump'!$D:$D,$E33,'subset_fuel consump'!$E:$E,$F33,'subset_fuel consump'!$F:$F,$G33,'subset_fuel consump'!$H:$H,S$6)</f>
        <v>0</v>
      </c>
      <c r="T33" s="409">
        <f>SUMIFS('subset_fuel consump'!$J:$J,'subset_fuel consump'!$C:$C,$D33,'subset_fuel consump'!$D:$D,$E33,'subset_fuel consump'!$E:$E,$F33,'subset_fuel consump'!$F:$F,$G33,'subset_fuel consump'!$H:$H,T$6)</f>
        <v>0</v>
      </c>
      <c r="U33" s="409">
        <f>SUMIFS('subset_fuel consump'!$J:$J,'subset_fuel consump'!$C:$C,$D33,'subset_fuel consump'!$D:$D,$E33,'subset_fuel consump'!$E:$E,$F33,'subset_fuel consump'!$F:$F,$G33,'subset_fuel consump'!$H:$H,U$6)</f>
        <v>0</v>
      </c>
      <c r="V33" s="409">
        <f>SUMIFS('subset_fuel consump'!$J:$J,'subset_fuel consump'!$C:$C,$D33,'subset_fuel consump'!$D:$D,$E33,'subset_fuel consump'!$E:$E,$F33,'subset_fuel consump'!$F:$F,$G33,'subset_fuel consump'!$H:$H,V$6)</f>
        <v>0</v>
      </c>
      <c r="W33" s="409">
        <f>SUMIFS('subset_fuel consump'!$J:$J,'subset_fuel consump'!$C:$C,$D33,'subset_fuel consump'!$D:$D,$E33,'subset_fuel consump'!$E:$E,$F33,'subset_fuel consump'!$F:$F,$G33,'subset_fuel consump'!$H:$H,W$6)</f>
        <v>0</v>
      </c>
      <c r="X33" s="409">
        <f>SUMIFS('subset_fuel consump'!$J:$J,'subset_fuel consump'!$C:$C,$D33,'subset_fuel consump'!$D:$D,$E33,'subset_fuel consump'!$E:$E,$F33,'subset_fuel consump'!$F:$F,$G33,'subset_fuel consump'!$H:$H,X$6)</f>
        <v>0</v>
      </c>
      <c r="Y33" s="409">
        <f>SUMIFS('subset_fuel consump'!$J:$J,'subset_fuel consump'!$C:$C,$D33,'subset_fuel consump'!$D:$D,$E33,'subset_fuel consump'!$E:$E,$F33,'subset_fuel consump'!$F:$F,$G33,'subset_fuel consump'!$H:$H,Y$6)</f>
        <v>0</v>
      </c>
      <c r="Z33" s="409">
        <f>SUMIFS('subset_fuel consump'!$J:$J,'subset_fuel consump'!$C:$C,$D33,'subset_fuel consump'!$D:$D,$E33,'subset_fuel consump'!$E:$E,$F33,'subset_fuel consump'!$F:$F,$G33,'subset_fuel consump'!$H:$H,Z$6)</f>
        <v>0</v>
      </c>
      <c r="AA33" s="409">
        <f>SUMIFS('subset_fuel consump'!$J:$J,'subset_fuel consump'!$C:$C,$D33,'subset_fuel consump'!$D:$D,$E33,'subset_fuel consump'!$E:$E,$F33,'subset_fuel consump'!$F:$F,$G33,'subset_fuel consump'!$H:$H,AA$6)</f>
        <v>0</v>
      </c>
      <c r="AB33" s="409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5" x14ac:dyDescent="0.25">
      <c r="A34" s="3" t="s">
        <v>57</v>
      </c>
      <c r="B34" s="411" t="s">
        <v>172</v>
      </c>
      <c r="C34" s="411" t="s">
        <v>415</v>
      </c>
      <c r="D34" s="411" t="s">
        <v>334</v>
      </c>
      <c r="E34" s="411" t="s">
        <v>352</v>
      </c>
      <c r="F34" s="411" t="s">
        <v>416</v>
      </c>
      <c r="G34" s="411" t="s">
        <v>417</v>
      </c>
      <c r="H34" s="416">
        <f t="shared" si="0"/>
        <v>101262700000</v>
      </c>
      <c r="I34" s="409">
        <f>SUMIFS('subset_fuel consump'!$J:$J,'subset_fuel consump'!$C:$C,$D34,'subset_fuel consump'!$D:$D,$E34,'subset_fuel consump'!$E:$E,$F34,'subset_fuel consump'!$F:$F,$G34,'subset_fuel consump'!$H:$H,I$6)</f>
        <v>101262700000</v>
      </c>
      <c r="J34" s="409">
        <f>SUMIFS('subset_fuel consump'!$J:$J,'subset_fuel consump'!$C:$C,$D34,'subset_fuel consump'!$D:$D,$E34,'subset_fuel consump'!$E:$E,$F34,'subset_fuel consump'!$F:$F,$G34,'subset_fuel consump'!$H:$H,J$6)</f>
        <v>0</v>
      </c>
      <c r="K34" s="409">
        <f>SUMIFS('subset_fuel consump'!$J:$J,'subset_fuel consump'!$C:$C,$D34,'subset_fuel consump'!$D:$D,$E34,'subset_fuel consump'!$E:$E,$F34,'subset_fuel consump'!$F:$F,$G34,'subset_fuel consump'!$H:$H,K$6)</f>
        <v>0</v>
      </c>
      <c r="L34" s="409">
        <f>SUMIFS('subset_fuel consump'!$J:$J,'subset_fuel consump'!$C:$C,$D34,'subset_fuel consump'!$D:$D,$E34,'subset_fuel consump'!$E:$E,$F34,'subset_fuel consump'!$F:$F,$G34,'subset_fuel consump'!$H:$H,L$6)</f>
        <v>0</v>
      </c>
      <c r="M34" s="409">
        <f>SUMIFS('subset_fuel consump'!$J:$J,'subset_fuel consump'!$C:$C,$D34,'subset_fuel consump'!$D:$D,$E34,'subset_fuel consump'!$E:$E,$F34,'subset_fuel consump'!$F:$F,$G34,'subset_fuel consump'!$H:$H,M$6)</f>
        <v>0</v>
      </c>
      <c r="N34" s="409">
        <f>SUMIFS('subset_fuel consump'!$J:$J,'subset_fuel consump'!$C:$C,$D34,'subset_fuel consump'!$D:$D,$E34,'subset_fuel consump'!$E:$E,$F34,'subset_fuel consump'!$F:$F,$G34,'subset_fuel consump'!$H:$H,N$6)</f>
        <v>0</v>
      </c>
      <c r="O34" s="409">
        <f>SUMIFS('subset_fuel consump'!$J:$J,'subset_fuel consump'!$C:$C,$D34,'subset_fuel consump'!$D:$D,$E34,'subset_fuel consump'!$E:$E,$F34,'subset_fuel consump'!$F:$F,$G34,'subset_fuel consump'!$H:$H,O$6)</f>
        <v>0</v>
      </c>
      <c r="P34" s="409">
        <f>SUMIFS('subset_fuel consump'!$J:$J,'subset_fuel consump'!$C:$C,$D34,'subset_fuel consump'!$D:$D,$E34,'subset_fuel consump'!$E:$E,$F34,'subset_fuel consump'!$F:$F,$G34,'subset_fuel consump'!$H:$H,P$6)</f>
        <v>0</v>
      </c>
      <c r="Q34" s="409">
        <f>SUMIFS('subset_fuel consump'!$J:$J,'subset_fuel consump'!$C:$C,$D34,'subset_fuel consump'!$D:$D,$E34,'subset_fuel consump'!$E:$E,$F34,'subset_fuel consump'!$F:$F,$G34,'subset_fuel consump'!$H:$H,Q$6)</f>
        <v>0</v>
      </c>
      <c r="R34" s="409">
        <f>SUMIFS('subset_fuel consump'!$J:$J,'subset_fuel consump'!$C:$C,$D34,'subset_fuel consump'!$D:$D,$E34,'subset_fuel consump'!$E:$E,$F34,'subset_fuel consump'!$F:$F,$G34,'subset_fuel consump'!$H:$H,R$6)</f>
        <v>0</v>
      </c>
      <c r="S34" s="409">
        <f>SUMIFS('subset_fuel consump'!$J:$J,'subset_fuel consump'!$C:$C,$D34,'subset_fuel consump'!$D:$D,$E34,'subset_fuel consump'!$E:$E,$F34,'subset_fuel consump'!$F:$F,$G34,'subset_fuel consump'!$H:$H,S$6)</f>
        <v>0</v>
      </c>
      <c r="T34" s="409">
        <f>SUMIFS('subset_fuel consump'!$J:$J,'subset_fuel consump'!$C:$C,$D34,'subset_fuel consump'!$D:$D,$E34,'subset_fuel consump'!$E:$E,$F34,'subset_fuel consump'!$F:$F,$G34,'subset_fuel consump'!$H:$H,T$6)</f>
        <v>0</v>
      </c>
      <c r="U34" s="409">
        <f>SUMIFS('subset_fuel consump'!$J:$J,'subset_fuel consump'!$C:$C,$D34,'subset_fuel consump'!$D:$D,$E34,'subset_fuel consump'!$E:$E,$F34,'subset_fuel consump'!$F:$F,$G34,'subset_fuel consump'!$H:$H,U$6)</f>
        <v>0</v>
      </c>
      <c r="V34" s="409">
        <f>SUMIFS('subset_fuel consump'!$J:$J,'subset_fuel consump'!$C:$C,$D34,'subset_fuel consump'!$D:$D,$E34,'subset_fuel consump'!$E:$E,$F34,'subset_fuel consump'!$F:$F,$G34,'subset_fuel consump'!$H:$H,V$6)</f>
        <v>0</v>
      </c>
      <c r="W34" s="409">
        <f>SUMIFS('subset_fuel consump'!$J:$J,'subset_fuel consump'!$C:$C,$D34,'subset_fuel consump'!$D:$D,$E34,'subset_fuel consump'!$E:$E,$F34,'subset_fuel consump'!$F:$F,$G34,'subset_fuel consump'!$H:$H,W$6)</f>
        <v>0</v>
      </c>
      <c r="X34" s="409">
        <f>SUMIFS('subset_fuel consump'!$J:$J,'subset_fuel consump'!$C:$C,$D34,'subset_fuel consump'!$D:$D,$E34,'subset_fuel consump'!$E:$E,$F34,'subset_fuel consump'!$F:$F,$G34,'subset_fuel consump'!$H:$H,X$6)</f>
        <v>0</v>
      </c>
      <c r="Y34" s="409">
        <f>SUMIFS('subset_fuel consump'!$J:$J,'subset_fuel consump'!$C:$C,$D34,'subset_fuel consump'!$D:$D,$E34,'subset_fuel consump'!$E:$E,$F34,'subset_fuel consump'!$F:$F,$G34,'subset_fuel consump'!$H:$H,Y$6)</f>
        <v>0</v>
      </c>
      <c r="Z34" s="409">
        <f>SUMIFS('subset_fuel consump'!$J:$J,'subset_fuel consump'!$C:$C,$D34,'subset_fuel consump'!$D:$D,$E34,'subset_fuel consump'!$E:$E,$F34,'subset_fuel consump'!$F:$F,$G34,'subset_fuel consump'!$H:$H,Z$6)</f>
        <v>0</v>
      </c>
      <c r="AA34" s="409">
        <f>SUMIFS('subset_fuel consump'!$J:$J,'subset_fuel consump'!$C:$C,$D34,'subset_fuel consump'!$D:$D,$E34,'subset_fuel consump'!$E:$E,$F34,'subset_fuel consump'!$F:$F,$G34,'subset_fuel consump'!$H:$H,AA$6)</f>
        <v>0</v>
      </c>
      <c r="AB34" s="409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5" x14ac:dyDescent="0.25">
      <c r="A35" s="3" t="s">
        <v>57</v>
      </c>
      <c r="B35" s="411" t="s">
        <v>172</v>
      </c>
      <c r="C35" s="411" t="s">
        <v>415</v>
      </c>
      <c r="D35" s="411" t="s">
        <v>334</v>
      </c>
      <c r="E35" s="411" t="s">
        <v>352</v>
      </c>
      <c r="F35" s="411" t="s">
        <v>416</v>
      </c>
      <c r="G35" s="411" t="s">
        <v>419</v>
      </c>
      <c r="H35" s="416">
        <f t="shared" si="0"/>
        <v>16032800000.000002</v>
      </c>
      <c r="I35" s="409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9">
        <f>SUMIFS('subset_fuel consump'!$J:$J,'subset_fuel consump'!$C:$C,$D35,'subset_fuel consump'!$D:$D,$E35,'subset_fuel consump'!$E:$E,$F35,'subset_fuel consump'!$F:$F,$G35,'subset_fuel consump'!$H:$H,J$6)</f>
        <v>0</v>
      </c>
      <c r="K35" s="409">
        <f>SUMIFS('subset_fuel consump'!$J:$J,'subset_fuel consump'!$C:$C,$D35,'subset_fuel consump'!$D:$D,$E35,'subset_fuel consump'!$E:$E,$F35,'subset_fuel consump'!$F:$F,$G35,'subset_fuel consump'!$H:$H,K$6)</f>
        <v>0</v>
      </c>
      <c r="L35" s="409">
        <f>SUMIFS('subset_fuel consump'!$J:$J,'subset_fuel consump'!$C:$C,$D35,'subset_fuel consump'!$D:$D,$E35,'subset_fuel consump'!$E:$E,$F35,'subset_fuel consump'!$F:$F,$G35,'subset_fuel consump'!$H:$H,L$6)</f>
        <v>0</v>
      </c>
      <c r="M35" s="409">
        <f>SUMIFS('subset_fuel consump'!$J:$J,'subset_fuel consump'!$C:$C,$D35,'subset_fuel consump'!$D:$D,$E35,'subset_fuel consump'!$E:$E,$F35,'subset_fuel consump'!$F:$F,$G35,'subset_fuel consump'!$H:$H,M$6)</f>
        <v>0</v>
      </c>
      <c r="N35" s="409">
        <f>SUMIFS('subset_fuel consump'!$J:$J,'subset_fuel consump'!$C:$C,$D35,'subset_fuel consump'!$D:$D,$E35,'subset_fuel consump'!$E:$E,$F35,'subset_fuel consump'!$F:$F,$G35,'subset_fuel consump'!$H:$H,N$6)</f>
        <v>0</v>
      </c>
      <c r="O35" s="409">
        <f>SUMIFS('subset_fuel consump'!$J:$J,'subset_fuel consump'!$C:$C,$D35,'subset_fuel consump'!$D:$D,$E35,'subset_fuel consump'!$E:$E,$F35,'subset_fuel consump'!$F:$F,$G35,'subset_fuel consump'!$H:$H,O$6)</f>
        <v>0</v>
      </c>
      <c r="P35" s="409">
        <f>SUMIFS('subset_fuel consump'!$J:$J,'subset_fuel consump'!$C:$C,$D35,'subset_fuel consump'!$D:$D,$E35,'subset_fuel consump'!$E:$E,$F35,'subset_fuel consump'!$F:$F,$G35,'subset_fuel consump'!$H:$H,P$6)</f>
        <v>0</v>
      </c>
      <c r="Q35" s="409">
        <f>SUMIFS('subset_fuel consump'!$J:$J,'subset_fuel consump'!$C:$C,$D35,'subset_fuel consump'!$D:$D,$E35,'subset_fuel consump'!$E:$E,$F35,'subset_fuel consump'!$F:$F,$G35,'subset_fuel consump'!$H:$H,Q$6)</f>
        <v>0</v>
      </c>
      <c r="R35" s="409">
        <f>SUMIFS('subset_fuel consump'!$J:$J,'subset_fuel consump'!$C:$C,$D35,'subset_fuel consump'!$D:$D,$E35,'subset_fuel consump'!$E:$E,$F35,'subset_fuel consump'!$F:$F,$G35,'subset_fuel consump'!$H:$H,R$6)</f>
        <v>0</v>
      </c>
      <c r="S35" s="409">
        <f>SUMIFS('subset_fuel consump'!$J:$J,'subset_fuel consump'!$C:$C,$D35,'subset_fuel consump'!$D:$D,$E35,'subset_fuel consump'!$E:$E,$F35,'subset_fuel consump'!$F:$F,$G35,'subset_fuel consump'!$H:$H,S$6)</f>
        <v>0</v>
      </c>
      <c r="T35" s="409">
        <f>SUMIFS('subset_fuel consump'!$J:$J,'subset_fuel consump'!$C:$C,$D35,'subset_fuel consump'!$D:$D,$E35,'subset_fuel consump'!$E:$E,$F35,'subset_fuel consump'!$F:$F,$G35,'subset_fuel consump'!$H:$H,T$6)</f>
        <v>0</v>
      </c>
      <c r="U35" s="409">
        <f>SUMIFS('subset_fuel consump'!$J:$J,'subset_fuel consump'!$C:$C,$D35,'subset_fuel consump'!$D:$D,$E35,'subset_fuel consump'!$E:$E,$F35,'subset_fuel consump'!$F:$F,$G35,'subset_fuel consump'!$H:$H,U$6)</f>
        <v>0</v>
      </c>
      <c r="V35" s="409">
        <f>SUMIFS('subset_fuel consump'!$J:$J,'subset_fuel consump'!$C:$C,$D35,'subset_fuel consump'!$D:$D,$E35,'subset_fuel consump'!$E:$E,$F35,'subset_fuel consump'!$F:$F,$G35,'subset_fuel consump'!$H:$H,V$6)</f>
        <v>0</v>
      </c>
      <c r="W35" s="409">
        <f>SUMIFS('subset_fuel consump'!$J:$J,'subset_fuel consump'!$C:$C,$D35,'subset_fuel consump'!$D:$D,$E35,'subset_fuel consump'!$E:$E,$F35,'subset_fuel consump'!$F:$F,$G35,'subset_fuel consump'!$H:$H,W$6)</f>
        <v>0</v>
      </c>
      <c r="X35" s="409">
        <f>SUMIFS('subset_fuel consump'!$J:$J,'subset_fuel consump'!$C:$C,$D35,'subset_fuel consump'!$D:$D,$E35,'subset_fuel consump'!$E:$E,$F35,'subset_fuel consump'!$F:$F,$G35,'subset_fuel consump'!$H:$H,X$6)</f>
        <v>0</v>
      </c>
      <c r="Y35" s="409">
        <f>SUMIFS('subset_fuel consump'!$J:$J,'subset_fuel consump'!$C:$C,$D35,'subset_fuel consump'!$D:$D,$E35,'subset_fuel consump'!$E:$E,$F35,'subset_fuel consump'!$F:$F,$G35,'subset_fuel consump'!$H:$H,Y$6)</f>
        <v>0</v>
      </c>
      <c r="Z35" s="409">
        <f>SUMIFS('subset_fuel consump'!$J:$J,'subset_fuel consump'!$C:$C,$D35,'subset_fuel consump'!$D:$D,$E35,'subset_fuel consump'!$E:$E,$F35,'subset_fuel consump'!$F:$F,$G35,'subset_fuel consump'!$H:$H,Z$6)</f>
        <v>0</v>
      </c>
      <c r="AA35" s="409">
        <f>SUMIFS('subset_fuel consump'!$J:$J,'subset_fuel consump'!$C:$C,$D35,'subset_fuel consump'!$D:$D,$E35,'subset_fuel consump'!$E:$E,$F35,'subset_fuel consump'!$F:$F,$G35,'subset_fuel consump'!$H:$H,AA$6)</f>
        <v>0</v>
      </c>
      <c r="AB35" s="409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5" x14ac:dyDescent="0.25">
      <c r="A36" s="3" t="s">
        <v>57</v>
      </c>
      <c r="B36" s="411" t="s">
        <v>172</v>
      </c>
      <c r="C36" s="411" t="s">
        <v>415</v>
      </c>
      <c r="D36" s="411" t="s">
        <v>334</v>
      </c>
      <c r="E36" s="411" t="s">
        <v>352</v>
      </c>
      <c r="F36" s="411" t="s">
        <v>416</v>
      </c>
      <c r="G36" s="411" t="s">
        <v>421</v>
      </c>
      <c r="H36" s="416">
        <f t="shared" si="0"/>
        <v>3381247000000</v>
      </c>
      <c r="I36" s="409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9">
        <f>SUMIFS('subset_fuel consump'!$J:$J,'subset_fuel consump'!$C:$C,$D36,'subset_fuel consump'!$D:$D,$E36,'subset_fuel consump'!$E:$E,$F36,'subset_fuel consump'!$F:$F,$G36,'subset_fuel consump'!$H:$H,J$6)</f>
        <v>0</v>
      </c>
      <c r="K36" s="409">
        <f>SUMIFS('subset_fuel consump'!$J:$J,'subset_fuel consump'!$C:$C,$D36,'subset_fuel consump'!$D:$D,$E36,'subset_fuel consump'!$E:$E,$F36,'subset_fuel consump'!$F:$F,$G36,'subset_fuel consump'!$H:$H,K$6)</f>
        <v>0</v>
      </c>
      <c r="L36" s="409">
        <f>SUMIFS('subset_fuel consump'!$J:$J,'subset_fuel consump'!$C:$C,$D36,'subset_fuel consump'!$D:$D,$E36,'subset_fuel consump'!$E:$E,$F36,'subset_fuel consump'!$F:$F,$G36,'subset_fuel consump'!$H:$H,L$6)</f>
        <v>0</v>
      </c>
      <c r="M36" s="409">
        <f>SUMIFS('subset_fuel consump'!$J:$J,'subset_fuel consump'!$C:$C,$D36,'subset_fuel consump'!$D:$D,$E36,'subset_fuel consump'!$E:$E,$F36,'subset_fuel consump'!$F:$F,$G36,'subset_fuel consump'!$H:$H,M$6)</f>
        <v>0</v>
      </c>
      <c r="N36" s="409">
        <f>SUMIFS('subset_fuel consump'!$J:$J,'subset_fuel consump'!$C:$C,$D36,'subset_fuel consump'!$D:$D,$E36,'subset_fuel consump'!$E:$E,$F36,'subset_fuel consump'!$F:$F,$G36,'subset_fuel consump'!$H:$H,N$6)</f>
        <v>0</v>
      </c>
      <c r="O36" s="409">
        <f>SUMIFS('subset_fuel consump'!$J:$J,'subset_fuel consump'!$C:$C,$D36,'subset_fuel consump'!$D:$D,$E36,'subset_fuel consump'!$E:$E,$F36,'subset_fuel consump'!$F:$F,$G36,'subset_fuel consump'!$H:$H,O$6)</f>
        <v>0</v>
      </c>
      <c r="P36" s="409">
        <f>SUMIFS('subset_fuel consump'!$J:$J,'subset_fuel consump'!$C:$C,$D36,'subset_fuel consump'!$D:$D,$E36,'subset_fuel consump'!$E:$E,$F36,'subset_fuel consump'!$F:$F,$G36,'subset_fuel consump'!$H:$H,P$6)</f>
        <v>0</v>
      </c>
      <c r="Q36" s="409">
        <f>SUMIFS('subset_fuel consump'!$J:$J,'subset_fuel consump'!$C:$C,$D36,'subset_fuel consump'!$D:$D,$E36,'subset_fuel consump'!$E:$E,$F36,'subset_fuel consump'!$F:$F,$G36,'subset_fuel consump'!$H:$H,Q$6)</f>
        <v>0</v>
      </c>
      <c r="R36" s="409">
        <f>SUMIFS('subset_fuel consump'!$J:$J,'subset_fuel consump'!$C:$C,$D36,'subset_fuel consump'!$D:$D,$E36,'subset_fuel consump'!$E:$E,$F36,'subset_fuel consump'!$F:$F,$G36,'subset_fuel consump'!$H:$H,R$6)</f>
        <v>0</v>
      </c>
      <c r="S36" s="409">
        <f>SUMIFS('subset_fuel consump'!$J:$J,'subset_fuel consump'!$C:$C,$D36,'subset_fuel consump'!$D:$D,$E36,'subset_fuel consump'!$E:$E,$F36,'subset_fuel consump'!$F:$F,$G36,'subset_fuel consump'!$H:$H,S$6)</f>
        <v>0</v>
      </c>
      <c r="T36" s="409">
        <f>SUMIFS('subset_fuel consump'!$J:$J,'subset_fuel consump'!$C:$C,$D36,'subset_fuel consump'!$D:$D,$E36,'subset_fuel consump'!$E:$E,$F36,'subset_fuel consump'!$F:$F,$G36,'subset_fuel consump'!$H:$H,T$6)</f>
        <v>0</v>
      </c>
      <c r="U36" s="409">
        <f>SUMIFS('subset_fuel consump'!$J:$J,'subset_fuel consump'!$C:$C,$D36,'subset_fuel consump'!$D:$D,$E36,'subset_fuel consump'!$E:$E,$F36,'subset_fuel consump'!$F:$F,$G36,'subset_fuel consump'!$H:$H,U$6)</f>
        <v>0</v>
      </c>
      <c r="V36" s="409">
        <f>SUMIFS('subset_fuel consump'!$J:$J,'subset_fuel consump'!$C:$C,$D36,'subset_fuel consump'!$D:$D,$E36,'subset_fuel consump'!$E:$E,$F36,'subset_fuel consump'!$F:$F,$G36,'subset_fuel consump'!$H:$H,V$6)</f>
        <v>0</v>
      </c>
      <c r="W36" s="409">
        <f>SUMIFS('subset_fuel consump'!$J:$J,'subset_fuel consump'!$C:$C,$D36,'subset_fuel consump'!$D:$D,$E36,'subset_fuel consump'!$E:$E,$F36,'subset_fuel consump'!$F:$F,$G36,'subset_fuel consump'!$H:$H,W$6)</f>
        <v>0</v>
      </c>
      <c r="X36" s="409">
        <f>SUMIFS('subset_fuel consump'!$J:$J,'subset_fuel consump'!$C:$C,$D36,'subset_fuel consump'!$D:$D,$E36,'subset_fuel consump'!$E:$E,$F36,'subset_fuel consump'!$F:$F,$G36,'subset_fuel consump'!$H:$H,X$6)</f>
        <v>0</v>
      </c>
      <c r="Y36" s="409">
        <f>SUMIFS('subset_fuel consump'!$J:$J,'subset_fuel consump'!$C:$C,$D36,'subset_fuel consump'!$D:$D,$E36,'subset_fuel consump'!$E:$E,$F36,'subset_fuel consump'!$F:$F,$G36,'subset_fuel consump'!$H:$H,Y$6)</f>
        <v>0</v>
      </c>
      <c r="Z36" s="409">
        <f>SUMIFS('subset_fuel consump'!$J:$J,'subset_fuel consump'!$C:$C,$D36,'subset_fuel consump'!$D:$D,$E36,'subset_fuel consump'!$E:$E,$F36,'subset_fuel consump'!$F:$F,$G36,'subset_fuel consump'!$H:$H,Z$6)</f>
        <v>0</v>
      </c>
      <c r="AA36" s="409">
        <f>SUMIFS('subset_fuel consump'!$J:$J,'subset_fuel consump'!$C:$C,$D36,'subset_fuel consump'!$D:$D,$E36,'subset_fuel consump'!$E:$E,$F36,'subset_fuel consump'!$F:$F,$G36,'subset_fuel consump'!$H:$H,AA$6)</f>
        <v>0</v>
      </c>
      <c r="AB36" s="409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5" x14ac:dyDescent="0.25">
      <c r="A37" s="3" t="s">
        <v>56</v>
      </c>
      <c r="B37" s="411" t="s">
        <v>172</v>
      </c>
      <c r="C37" s="411" t="s">
        <v>363</v>
      </c>
      <c r="D37" s="411" t="s">
        <v>334</v>
      </c>
      <c r="E37" s="411" t="s">
        <v>352</v>
      </c>
      <c r="F37" s="411" t="s">
        <v>423</v>
      </c>
      <c r="G37" s="411" t="s">
        <v>177</v>
      </c>
      <c r="H37" s="416">
        <f t="shared" si="0"/>
        <v>703400000</v>
      </c>
      <c r="I37" s="409">
        <f>SUMIFS('subset_fuel consump'!$J:$J,'subset_fuel consump'!$C:$C,$D37,'subset_fuel consump'!$D:$D,$E37,'subset_fuel consump'!$E:$E,$F37,'subset_fuel consump'!$F:$F,$G37,'subset_fuel consump'!$H:$H,I$6)</f>
        <v>703400000</v>
      </c>
      <c r="J37" s="409">
        <f>SUMIFS('subset_fuel consump'!$J:$J,'subset_fuel consump'!$C:$C,$D37,'subset_fuel consump'!$D:$D,$E37,'subset_fuel consump'!$E:$E,$F37,'subset_fuel consump'!$F:$F,$G37,'subset_fuel consump'!$H:$H,J$6)</f>
        <v>0</v>
      </c>
      <c r="K37" s="409">
        <f>SUMIFS('subset_fuel consump'!$J:$J,'subset_fuel consump'!$C:$C,$D37,'subset_fuel consump'!$D:$D,$E37,'subset_fuel consump'!$E:$E,$F37,'subset_fuel consump'!$F:$F,$G37,'subset_fuel consump'!$H:$H,K$6)</f>
        <v>0</v>
      </c>
      <c r="L37" s="409">
        <f>SUMIFS('subset_fuel consump'!$J:$J,'subset_fuel consump'!$C:$C,$D37,'subset_fuel consump'!$D:$D,$E37,'subset_fuel consump'!$E:$E,$F37,'subset_fuel consump'!$F:$F,$G37,'subset_fuel consump'!$H:$H,L$6)</f>
        <v>0</v>
      </c>
      <c r="M37" s="409">
        <f>SUMIFS('subset_fuel consump'!$J:$J,'subset_fuel consump'!$C:$C,$D37,'subset_fuel consump'!$D:$D,$E37,'subset_fuel consump'!$E:$E,$F37,'subset_fuel consump'!$F:$F,$G37,'subset_fuel consump'!$H:$H,M$6)</f>
        <v>0</v>
      </c>
      <c r="N37" s="409">
        <f>SUMIFS('subset_fuel consump'!$J:$J,'subset_fuel consump'!$C:$C,$D37,'subset_fuel consump'!$D:$D,$E37,'subset_fuel consump'!$E:$E,$F37,'subset_fuel consump'!$F:$F,$G37,'subset_fuel consump'!$H:$H,N$6)</f>
        <v>0</v>
      </c>
      <c r="O37" s="409">
        <f>SUMIFS('subset_fuel consump'!$J:$J,'subset_fuel consump'!$C:$C,$D37,'subset_fuel consump'!$D:$D,$E37,'subset_fuel consump'!$E:$E,$F37,'subset_fuel consump'!$F:$F,$G37,'subset_fuel consump'!$H:$H,O$6)</f>
        <v>0</v>
      </c>
      <c r="P37" s="409">
        <f>SUMIFS('subset_fuel consump'!$J:$J,'subset_fuel consump'!$C:$C,$D37,'subset_fuel consump'!$D:$D,$E37,'subset_fuel consump'!$E:$E,$F37,'subset_fuel consump'!$F:$F,$G37,'subset_fuel consump'!$H:$H,P$6)</f>
        <v>0</v>
      </c>
      <c r="Q37" s="409">
        <f>SUMIFS('subset_fuel consump'!$J:$J,'subset_fuel consump'!$C:$C,$D37,'subset_fuel consump'!$D:$D,$E37,'subset_fuel consump'!$E:$E,$F37,'subset_fuel consump'!$F:$F,$G37,'subset_fuel consump'!$H:$H,Q$6)</f>
        <v>0</v>
      </c>
      <c r="R37" s="409">
        <f>SUMIFS('subset_fuel consump'!$J:$J,'subset_fuel consump'!$C:$C,$D37,'subset_fuel consump'!$D:$D,$E37,'subset_fuel consump'!$E:$E,$F37,'subset_fuel consump'!$F:$F,$G37,'subset_fuel consump'!$H:$H,R$6)</f>
        <v>0</v>
      </c>
      <c r="S37" s="409">
        <f>SUMIFS('subset_fuel consump'!$J:$J,'subset_fuel consump'!$C:$C,$D37,'subset_fuel consump'!$D:$D,$E37,'subset_fuel consump'!$E:$E,$F37,'subset_fuel consump'!$F:$F,$G37,'subset_fuel consump'!$H:$H,S$6)</f>
        <v>0</v>
      </c>
      <c r="T37" s="409">
        <f>SUMIFS('subset_fuel consump'!$J:$J,'subset_fuel consump'!$C:$C,$D37,'subset_fuel consump'!$D:$D,$E37,'subset_fuel consump'!$E:$E,$F37,'subset_fuel consump'!$F:$F,$G37,'subset_fuel consump'!$H:$H,T$6)</f>
        <v>0</v>
      </c>
      <c r="U37" s="409">
        <f>SUMIFS('subset_fuel consump'!$J:$J,'subset_fuel consump'!$C:$C,$D37,'subset_fuel consump'!$D:$D,$E37,'subset_fuel consump'!$E:$E,$F37,'subset_fuel consump'!$F:$F,$G37,'subset_fuel consump'!$H:$H,U$6)</f>
        <v>0</v>
      </c>
      <c r="V37" s="409">
        <f>SUMIFS('subset_fuel consump'!$J:$J,'subset_fuel consump'!$C:$C,$D37,'subset_fuel consump'!$D:$D,$E37,'subset_fuel consump'!$E:$E,$F37,'subset_fuel consump'!$F:$F,$G37,'subset_fuel consump'!$H:$H,V$6)</f>
        <v>0</v>
      </c>
      <c r="W37" s="409">
        <f>SUMIFS('subset_fuel consump'!$J:$J,'subset_fuel consump'!$C:$C,$D37,'subset_fuel consump'!$D:$D,$E37,'subset_fuel consump'!$E:$E,$F37,'subset_fuel consump'!$F:$F,$G37,'subset_fuel consump'!$H:$H,W$6)</f>
        <v>0</v>
      </c>
      <c r="X37" s="409">
        <f>SUMIFS('subset_fuel consump'!$J:$J,'subset_fuel consump'!$C:$C,$D37,'subset_fuel consump'!$D:$D,$E37,'subset_fuel consump'!$E:$E,$F37,'subset_fuel consump'!$F:$F,$G37,'subset_fuel consump'!$H:$H,X$6)</f>
        <v>0</v>
      </c>
      <c r="Y37" s="409">
        <f>SUMIFS('subset_fuel consump'!$J:$J,'subset_fuel consump'!$C:$C,$D37,'subset_fuel consump'!$D:$D,$E37,'subset_fuel consump'!$E:$E,$F37,'subset_fuel consump'!$F:$F,$G37,'subset_fuel consump'!$H:$H,Y$6)</f>
        <v>0</v>
      </c>
      <c r="Z37" s="409">
        <f>SUMIFS('subset_fuel consump'!$J:$J,'subset_fuel consump'!$C:$C,$D37,'subset_fuel consump'!$D:$D,$E37,'subset_fuel consump'!$E:$E,$F37,'subset_fuel consump'!$F:$F,$G37,'subset_fuel consump'!$H:$H,Z$6)</f>
        <v>0</v>
      </c>
      <c r="AA37" s="409">
        <f>SUMIFS('subset_fuel consump'!$J:$J,'subset_fuel consump'!$C:$C,$D37,'subset_fuel consump'!$D:$D,$E37,'subset_fuel consump'!$E:$E,$F37,'subset_fuel consump'!$F:$F,$G37,'subset_fuel consump'!$H:$H,AA$6)</f>
        <v>0</v>
      </c>
      <c r="AB37" s="409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5" x14ac:dyDescent="0.25">
      <c r="A38" s="158" t="s">
        <v>71</v>
      </c>
      <c r="B38" s="411" t="s">
        <v>172</v>
      </c>
      <c r="C38" s="411" t="s">
        <v>425</v>
      </c>
      <c r="D38" s="411" t="s">
        <v>334</v>
      </c>
      <c r="E38" s="411" t="s">
        <v>352</v>
      </c>
      <c r="F38" s="411" t="s">
        <v>426</v>
      </c>
      <c r="G38" s="411" t="s">
        <v>177</v>
      </c>
      <c r="H38" s="416">
        <f t="shared" si="0"/>
        <v>3975708600000</v>
      </c>
      <c r="I38" s="409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9">
        <f>SUMIFS('subset_fuel consump'!$J:$J,'subset_fuel consump'!$C:$C,$D38,'subset_fuel consump'!$D:$D,$E38,'subset_fuel consump'!$E:$E,$F38,'subset_fuel consump'!$F:$F,$G38,'subset_fuel consump'!$H:$H,J$6)</f>
        <v>0</v>
      </c>
      <c r="K38" s="409">
        <f>SUMIFS('subset_fuel consump'!$J:$J,'subset_fuel consump'!$C:$C,$D38,'subset_fuel consump'!$D:$D,$E38,'subset_fuel consump'!$E:$E,$F38,'subset_fuel consump'!$F:$F,$G38,'subset_fuel consump'!$H:$H,K$6)</f>
        <v>0</v>
      </c>
      <c r="L38" s="409">
        <f>SUMIFS('subset_fuel consump'!$J:$J,'subset_fuel consump'!$C:$C,$D38,'subset_fuel consump'!$D:$D,$E38,'subset_fuel consump'!$E:$E,$F38,'subset_fuel consump'!$F:$F,$G38,'subset_fuel consump'!$H:$H,L$6)</f>
        <v>0</v>
      </c>
      <c r="M38" s="409">
        <f>SUMIFS('subset_fuel consump'!$J:$J,'subset_fuel consump'!$C:$C,$D38,'subset_fuel consump'!$D:$D,$E38,'subset_fuel consump'!$E:$E,$F38,'subset_fuel consump'!$F:$F,$G38,'subset_fuel consump'!$H:$H,M$6)</f>
        <v>0</v>
      </c>
      <c r="N38" s="409">
        <f>SUMIFS('subset_fuel consump'!$J:$J,'subset_fuel consump'!$C:$C,$D38,'subset_fuel consump'!$D:$D,$E38,'subset_fuel consump'!$E:$E,$F38,'subset_fuel consump'!$F:$F,$G38,'subset_fuel consump'!$H:$H,N$6)</f>
        <v>0</v>
      </c>
      <c r="O38" s="409">
        <f>SUMIFS('subset_fuel consump'!$J:$J,'subset_fuel consump'!$C:$C,$D38,'subset_fuel consump'!$D:$D,$E38,'subset_fuel consump'!$E:$E,$F38,'subset_fuel consump'!$F:$F,$G38,'subset_fuel consump'!$H:$H,O$6)</f>
        <v>0</v>
      </c>
      <c r="P38" s="409">
        <f>SUMIFS('subset_fuel consump'!$J:$J,'subset_fuel consump'!$C:$C,$D38,'subset_fuel consump'!$D:$D,$E38,'subset_fuel consump'!$E:$E,$F38,'subset_fuel consump'!$F:$F,$G38,'subset_fuel consump'!$H:$H,P$6)</f>
        <v>0</v>
      </c>
      <c r="Q38" s="409">
        <f>SUMIFS('subset_fuel consump'!$J:$J,'subset_fuel consump'!$C:$C,$D38,'subset_fuel consump'!$D:$D,$E38,'subset_fuel consump'!$E:$E,$F38,'subset_fuel consump'!$F:$F,$G38,'subset_fuel consump'!$H:$H,Q$6)</f>
        <v>0</v>
      </c>
      <c r="R38" s="409">
        <f>SUMIFS('subset_fuel consump'!$J:$J,'subset_fuel consump'!$C:$C,$D38,'subset_fuel consump'!$D:$D,$E38,'subset_fuel consump'!$E:$E,$F38,'subset_fuel consump'!$F:$F,$G38,'subset_fuel consump'!$H:$H,R$6)</f>
        <v>0</v>
      </c>
      <c r="S38" s="409">
        <f>SUMIFS('subset_fuel consump'!$J:$J,'subset_fuel consump'!$C:$C,$D38,'subset_fuel consump'!$D:$D,$E38,'subset_fuel consump'!$E:$E,$F38,'subset_fuel consump'!$F:$F,$G38,'subset_fuel consump'!$H:$H,S$6)</f>
        <v>0</v>
      </c>
      <c r="T38" s="409">
        <f>SUMIFS('subset_fuel consump'!$J:$J,'subset_fuel consump'!$C:$C,$D38,'subset_fuel consump'!$D:$D,$E38,'subset_fuel consump'!$E:$E,$F38,'subset_fuel consump'!$F:$F,$G38,'subset_fuel consump'!$H:$H,T$6)</f>
        <v>0</v>
      </c>
      <c r="U38" s="409">
        <f>SUMIFS('subset_fuel consump'!$J:$J,'subset_fuel consump'!$C:$C,$D38,'subset_fuel consump'!$D:$D,$E38,'subset_fuel consump'!$E:$E,$F38,'subset_fuel consump'!$F:$F,$G38,'subset_fuel consump'!$H:$H,U$6)</f>
        <v>0</v>
      </c>
      <c r="V38" s="409">
        <f>SUMIFS('subset_fuel consump'!$J:$J,'subset_fuel consump'!$C:$C,$D38,'subset_fuel consump'!$D:$D,$E38,'subset_fuel consump'!$E:$E,$F38,'subset_fuel consump'!$F:$F,$G38,'subset_fuel consump'!$H:$H,V$6)</f>
        <v>0</v>
      </c>
      <c r="W38" s="409">
        <f>SUMIFS('subset_fuel consump'!$J:$J,'subset_fuel consump'!$C:$C,$D38,'subset_fuel consump'!$D:$D,$E38,'subset_fuel consump'!$E:$E,$F38,'subset_fuel consump'!$F:$F,$G38,'subset_fuel consump'!$H:$H,W$6)</f>
        <v>0</v>
      </c>
      <c r="X38" s="409">
        <f>SUMIFS('subset_fuel consump'!$J:$J,'subset_fuel consump'!$C:$C,$D38,'subset_fuel consump'!$D:$D,$E38,'subset_fuel consump'!$E:$E,$F38,'subset_fuel consump'!$F:$F,$G38,'subset_fuel consump'!$H:$H,X$6)</f>
        <v>0</v>
      </c>
      <c r="Y38" s="409">
        <f>SUMIFS('subset_fuel consump'!$J:$J,'subset_fuel consump'!$C:$C,$D38,'subset_fuel consump'!$D:$D,$E38,'subset_fuel consump'!$E:$E,$F38,'subset_fuel consump'!$F:$F,$G38,'subset_fuel consump'!$H:$H,Y$6)</f>
        <v>0</v>
      </c>
      <c r="Z38" s="409">
        <f>SUMIFS('subset_fuel consump'!$J:$J,'subset_fuel consump'!$C:$C,$D38,'subset_fuel consump'!$D:$D,$E38,'subset_fuel consump'!$E:$E,$F38,'subset_fuel consump'!$F:$F,$G38,'subset_fuel consump'!$H:$H,Z$6)</f>
        <v>0</v>
      </c>
      <c r="AA38" s="409">
        <f>SUMIFS('subset_fuel consump'!$J:$J,'subset_fuel consump'!$C:$C,$D38,'subset_fuel consump'!$D:$D,$E38,'subset_fuel consump'!$E:$E,$F38,'subset_fuel consump'!$F:$F,$G38,'subset_fuel consump'!$H:$H,AA$6)</f>
        <v>0</v>
      </c>
      <c r="AB38" s="409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5" x14ac:dyDescent="0.25">
      <c r="A39" s="3" t="s">
        <v>73</v>
      </c>
      <c r="B39" s="411" t="s">
        <v>172</v>
      </c>
      <c r="C39" s="411" t="s">
        <v>428</v>
      </c>
      <c r="D39" s="411" t="s">
        <v>334</v>
      </c>
      <c r="E39" s="411" t="s">
        <v>352</v>
      </c>
      <c r="F39" s="411" t="s">
        <v>429</v>
      </c>
      <c r="G39" s="411" t="s">
        <v>430</v>
      </c>
      <c r="H39" s="416">
        <f t="shared" si="0"/>
        <v>256708100000</v>
      </c>
      <c r="I39" s="409">
        <f>SUMIFS('subset_fuel consump'!$J:$J,'subset_fuel consump'!$C:$C,$D39,'subset_fuel consump'!$D:$D,$E39,'subset_fuel consump'!$E:$E,$F39,'subset_fuel consump'!$F:$F,$G39,'subset_fuel consump'!$H:$H,I$6)</f>
        <v>256708100000</v>
      </c>
      <c r="J39" s="409">
        <f>SUMIFS('subset_fuel consump'!$J:$J,'subset_fuel consump'!$C:$C,$D39,'subset_fuel consump'!$D:$D,$E39,'subset_fuel consump'!$E:$E,$F39,'subset_fuel consump'!$F:$F,$G39,'subset_fuel consump'!$H:$H,J$6)</f>
        <v>0</v>
      </c>
      <c r="K39" s="409">
        <f>SUMIFS('subset_fuel consump'!$J:$J,'subset_fuel consump'!$C:$C,$D39,'subset_fuel consump'!$D:$D,$E39,'subset_fuel consump'!$E:$E,$F39,'subset_fuel consump'!$F:$F,$G39,'subset_fuel consump'!$H:$H,K$6)</f>
        <v>0</v>
      </c>
      <c r="L39" s="409">
        <f>SUMIFS('subset_fuel consump'!$J:$J,'subset_fuel consump'!$C:$C,$D39,'subset_fuel consump'!$D:$D,$E39,'subset_fuel consump'!$E:$E,$F39,'subset_fuel consump'!$F:$F,$G39,'subset_fuel consump'!$H:$H,L$6)</f>
        <v>0</v>
      </c>
      <c r="M39" s="409">
        <f>SUMIFS('subset_fuel consump'!$J:$J,'subset_fuel consump'!$C:$C,$D39,'subset_fuel consump'!$D:$D,$E39,'subset_fuel consump'!$E:$E,$F39,'subset_fuel consump'!$F:$F,$G39,'subset_fuel consump'!$H:$H,M$6)</f>
        <v>0</v>
      </c>
      <c r="N39" s="409">
        <f>SUMIFS('subset_fuel consump'!$J:$J,'subset_fuel consump'!$C:$C,$D39,'subset_fuel consump'!$D:$D,$E39,'subset_fuel consump'!$E:$E,$F39,'subset_fuel consump'!$F:$F,$G39,'subset_fuel consump'!$H:$H,N$6)</f>
        <v>0</v>
      </c>
      <c r="O39" s="409">
        <f>SUMIFS('subset_fuel consump'!$J:$J,'subset_fuel consump'!$C:$C,$D39,'subset_fuel consump'!$D:$D,$E39,'subset_fuel consump'!$E:$E,$F39,'subset_fuel consump'!$F:$F,$G39,'subset_fuel consump'!$H:$H,O$6)</f>
        <v>0</v>
      </c>
      <c r="P39" s="409">
        <f>SUMIFS('subset_fuel consump'!$J:$J,'subset_fuel consump'!$C:$C,$D39,'subset_fuel consump'!$D:$D,$E39,'subset_fuel consump'!$E:$E,$F39,'subset_fuel consump'!$F:$F,$G39,'subset_fuel consump'!$H:$H,P$6)</f>
        <v>0</v>
      </c>
      <c r="Q39" s="409">
        <f>SUMIFS('subset_fuel consump'!$J:$J,'subset_fuel consump'!$C:$C,$D39,'subset_fuel consump'!$D:$D,$E39,'subset_fuel consump'!$E:$E,$F39,'subset_fuel consump'!$F:$F,$G39,'subset_fuel consump'!$H:$H,Q$6)</f>
        <v>0</v>
      </c>
      <c r="R39" s="409">
        <f>SUMIFS('subset_fuel consump'!$J:$J,'subset_fuel consump'!$C:$C,$D39,'subset_fuel consump'!$D:$D,$E39,'subset_fuel consump'!$E:$E,$F39,'subset_fuel consump'!$F:$F,$G39,'subset_fuel consump'!$H:$H,R$6)</f>
        <v>0</v>
      </c>
      <c r="S39" s="409">
        <f>SUMIFS('subset_fuel consump'!$J:$J,'subset_fuel consump'!$C:$C,$D39,'subset_fuel consump'!$D:$D,$E39,'subset_fuel consump'!$E:$E,$F39,'subset_fuel consump'!$F:$F,$G39,'subset_fuel consump'!$H:$H,S$6)</f>
        <v>0</v>
      </c>
      <c r="T39" s="409">
        <f>SUMIFS('subset_fuel consump'!$J:$J,'subset_fuel consump'!$C:$C,$D39,'subset_fuel consump'!$D:$D,$E39,'subset_fuel consump'!$E:$E,$F39,'subset_fuel consump'!$F:$F,$G39,'subset_fuel consump'!$H:$H,T$6)</f>
        <v>0</v>
      </c>
      <c r="U39" s="409">
        <f>SUMIFS('subset_fuel consump'!$J:$J,'subset_fuel consump'!$C:$C,$D39,'subset_fuel consump'!$D:$D,$E39,'subset_fuel consump'!$E:$E,$F39,'subset_fuel consump'!$F:$F,$G39,'subset_fuel consump'!$H:$H,U$6)</f>
        <v>0</v>
      </c>
      <c r="V39" s="409">
        <f>SUMIFS('subset_fuel consump'!$J:$J,'subset_fuel consump'!$C:$C,$D39,'subset_fuel consump'!$D:$D,$E39,'subset_fuel consump'!$E:$E,$F39,'subset_fuel consump'!$F:$F,$G39,'subset_fuel consump'!$H:$H,V$6)</f>
        <v>0</v>
      </c>
      <c r="W39" s="409">
        <f>SUMIFS('subset_fuel consump'!$J:$J,'subset_fuel consump'!$C:$C,$D39,'subset_fuel consump'!$D:$D,$E39,'subset_fuel consump'!$E:$E,$F39,'subset_fuel consump'!$F:$F,$G39,'subset_fuel consump'!$H:$H,W$6)</f>
        <v>0</v>
      </c>
      <c r="X39" s="409">
        <f>SUMIFS('subset_fuel consump'!$J:$J,'subset_fuel consump'!$C:$C,$D39,'subset_fuel consump'!$D:$D,$E39,'subset_fuel consump'!$E:$E,$F39,'subset_fuel consump'!$F:$F,$G39,'subset_fuel consump'!$H:$H,X$6)</f>
        <v>0</v>
      </c>
      <c r="Y39" s="409">
        <f>SUMIFS('subset_fuel consump'!$J:$J,'subset_fuel consump'!$C:$C,$D39,'subset_fuel consump'!$D:$D,$E39,'subset_fuel consump'!$E:$E,$F39,'subset_fuel consump'!$F:$F,$G39,'subset_fuel consump'!$H:$H,Y$6)</f>
        <v>0</v>
      </c>
      <c r="Z39" s="409">
        <f>SUMIFS('subset_fuel consump'!$J:$J,'subset_fuel consump'!$C:$C,$D39,'subset_fuel consump'!$D:$D,$E39,'subset_fuel consump'!$E:$E,$F39,'subset_fuel consump'!$F:$F,$G39,'subset_fuel consump'!$H:$H,Z$6)</f>
        <v>0</v>
      </c>
      <c r="AA39" s="409">
        <f>SUMIFS('subset_fuel consump'!$J:$J,'subset_fuel consump'!$C:$C,$D39,'subset_fuel consump'!$D:$D,$E39,'subset_fuel consump'!$E:$E,$F39,'subset_fuel consump'!$F:$F,$G39,'subset_fuel consump'!$H:$H,AA$6)</f>
        <v>0</v>
      </c>
      <c r="AB39" s="409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5" x14ac:dyDescent="0.25">
      <c r="A40" s="154" t="s">
        <v>58</v>
      </c>
      <c r="B40" s="411" t="s">
        <v>172</v>
      </c>
      <c r="C40" s="411" t="s">
        <v>428</v>
      </c>
      <c r="D40" s="411" t="s">
        <v>334</v>
      </c>
      <c r="E40" s="411" t="s">
        <v>352</v>
      </c>
      <c r="F40" s="411" t="s">
        <v>429</v>
      </c>
      <c r="G40" s="411" t="s">
        <v>432</v>
      </c>
      <c r="H40" s="416">
        <f t="shared" si="0"/>
        <v>471589289618.66693</v>
      </c>
      <c r="I40" s="409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9">
        <f>SUMIFS('subset_fuel consump'!$J:$J,'subset_fuel consump'!$C:$C,$D40,'subset_fuel consump'!$D:$D,$E40,'subset_fuel consump'!$E:$E,$F40,'subset_fuel consump'!$F:$F,$G40,'subset_fuel consump'!$H:$H,J$6)</f>
        <v>0</v>
      </c>
      <c r="K40" s="409">
        <f>SUMIFS('subset_fuel consump'!$J:$J,'subset_fuel consump'!$C:$C,$D40,'subset_fuel consump'!$D:$D,$E40,'subset_fuel consump'!$E:$E,$F40,'subset_fuel consump'!$F:$F,$G40,'subset_fuel consump'!$H:$H,K$6)</f>
        <v>0</v>
      </c>
      <c r="L40" s="409">
        <f>SUMIFS('subset_fuel consump'!$J:$J,'subset_fuel consump'!$C:$C,$D40,'subset_fuel consump'!$D:$D,$E40,'subset_fuel consump'!$E:$E,$F40,'subset_fuel consump'!$F:$F,$G40,'subset_fuel consump'!$H:$H,L$6)</f>
        <v>0</v>
      </c>
      <c r="M40" s="409">
        <f>SUMIFS('subset_fuel consump'!$J:$J,'subset_fuel consump'!$C:$C,$D40,'subset_fuel consump'!$D:$D,$E40,'subset_fuel consump'!$E:$E,$F40,'subset_fuel consump'!$F:$F,$G40,'subset_fuel consump'!$H:$H,M$6)</f>
        <v>0</v>
      </c>
      <c r="N40" s="409">
        <f>SUMIFS('subset_fuel consump'!$J:$J,'subset_fuel consump'!$C:$C,$D40,'subset_fuel consump'!$D:$D,$E40,'subset_fuel consump'!$E:$E,$F40,'subset_fuel consump'!$F:$F,$G40,'subset_fuel consump'!$H:$H,N$6)</f>
        <v>0</v>
      </c>
      <c r="O40" s="409">
        <f>SUMIFS('subset_fuel consump'!$J:$J,'subset_fuel consump'!$C:$C,$D40,'subset_fuel consump'!$D:$D,$E40,'subset_fuel consump'!$E:$E,$F40,'subset_fuel consump'!$F:$F,$G40,'subset_fuel consump'!$H:$H,O$6)</f>
        <v>0</v>
      </c>
      <c r="P40" s="409">
        <f>SUMIFS('subset_fuel consump'!$J:$J,'subset_fuel consump'!$C:$C,$D40,'subset_fuel consump'!$D:$D,$E40,'subset_fuel consump'!$E:$E,$F40,'subset_fuel consump'!$F:$F,$G40,'subset_fuel consump'!$H:$H,P$6)</f>
        <v>0</v>
      </c>
      <c r="Q40" s="409">
        <f>SUMIFS('subset_fuel consump'!$J:$J,'subset_fuel consump'!$C:$C,$D40,'subset_fuel consump'!$D:$D,$E40,'subset_fuel consump'!$E:$E,$F40,'subset_fuel consump'!$F:$F,$G40,'subset_fuel consump'!$H:$H,Q$6)</f>
        <v>0</v>
      </c>
      <c r="R40" s="409">
        <f>SUMIFS('subset_fuel consump'!$J:$J,'subset_fuel consump'!$C:$C,$D40,'subset_fuel consump'!$D:$D,$E40,'subset_fuel consump'!$E:$E,$F40,'subset_fuel consump'!$F:$F,$G40,'subset_fuel consump'!$H:$H,R$6)</f>
        <v>0</v>
      </c>
      <c r="S40" s="409">
        <f>SUMIFS('subset_fuel consump'!$J:$J,'subset_fuel consump'!$C:$C,$D40,'subset_fuel consump'!$D:$D,$E40,'subset_fuel consump'!$E:$E,$F40,'subset_fuel consump'!$F:$F,$G40,'subset_fuel consump'!$H:$H,S$6)</f>
        <v>0</v>
      </c>
      <c r="T40" s="409">
        <f>SUMIFS('subset_fuel consump'!$J:$J,'subset_fuel consump'!$C:$C,$D40,'subset_fuel consump'!$D:$D,$E40,'subset_fuel consump'!$E:$E,$F40,'subset_fuel consump'!$F:$F,$G40,'subset_fuel consump'!$H:$H,T$6)</f>
        <v>0</v>
      </c>
      <c r="U40" s="409">
        <f>SUMIFS('subset_fuel consump'!$J:$J,'subset_fuel consump'!$C:$C,$D40,'subset_fuel consump'!$D:$D,$E40,'subset_fuel consump'!$E:$E,$F40,'subset_fuel consump'!$F:$F,$G40,'subset_fuel consump'!$H:$H,U$6)</f>
        <v>0</v>
      </c>
      <c r="V40" s="409">
        <f>SUMIFS('subset_fuel consump'!$J:$J,'subset_fuel consump'!$C:$C,$D40,'subset_fuel consump'!$D:$D,$E40,'subset_fuel consump'!$E:$E,$F40,'subset_fuel consump'!$F:$F,$G40,'subset_fuel consump'!$H:$H,V$6)</f>
        <v>0</v>
      </c>
      <c r="W40" s="409">
        <f>SUMIFS('subset_fuel consump'!$J:$J,'subset_fuel consump'!$C:$C,$D40,'subset_fuel consump'!$D:$D,$E40,'subset_fuel consump'!$E:$E,$F40,'subset_fuel consump'!$F:$F,$G40,'subset_fuel consump'!$H:$H,W$6)</f>
        <v>0</v>
      </c>
      <c r="X40" s="409">
        <f>SUMIFS('subset_fuel consump'!$J:$J,'subset_fuel consump'!$C:$C,$D40,'subset_fuel consump'!$D:$D,$E40,'subset_fuel consump'!$E:$E,$F40,'subset_fuel consump'!$F:$F,$G40,'subset_fuel consump'!$H:$H,X$6)</f>
        <v>0</v>
      </c>
      <c r="Y40" s="409">
        <f>SUMIFS('subset_fuel consump'!$J:$J,'subset_fuel consump'!$C:$C,$D40,'subset_fuel consump'!$D:$D,$E40,'subset_fuel consump'!$E:$E,$F40,'subset_fuel consump'!$F:$F,$G40,'subset_fuel consump'!$H:$H,Y$6)</f>
        <v>0</v>
      </c>
      <c r="Z40" s="409">
        <f>SUMIFS('subset_fuel consump'!$J:$J,'subset_fuel consump'!$C:$C,$D40,'subset_fuel consump'!$D:$D,$E40,'subset_fuel consump'!$E:$E,$F40,'subset_fuel consump'!$F:$F,$G40,'subset_fuel consump'!$H:$H,Z$6)</f>
        <v>0</v>
      </c>
      <c r="AA40" s="409">
        <f>SUMIFS('subset_fuel consump'!$J:$J,'subset_fuel consump'!$C:$C,$D40,'subset_fuel consump'!$D:$D,$E40,'subset_fuel consump'!$E:$E,$F40,'subset_fuel consump'!$F:$F,$G40,'subset_fuel consump'!$H:$H,AA$6)</f>
        <v>0</v>
      </c>
      <c r="AB40" s="409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5" x14ac:dyDescent="0.25">
      <c r="A41" s="3" t="s">
        <v>53</v>
      </c>
      <c r="B41" s="411" t="s">
        <v>172</v>
      </c>
      <c r="C41" s="411" t="s">
        <v>434</v>
      </c>
      <c r="D41" s="411" t="s">
        <v>334</v>
      </c>
      <c r="E41" s="411" t="s">
        <v>86</v>
      </c>
      <c r="F41" s="411" t="s">
        <v>241</v>
      </c>
      <c r="G41" s="411" t="s">
        <v>177</v>
      </c>
      <c r="H41" s="416">
        <f t="shared" si="0"/>
        <v>33400000.000000007</v>
      </c>
      <c r="I41" s="409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9">
        <f>SUMIFS('subset_fuel consump'!$J:$J,'subset_fuel consump'!$C:$C,$D41,'subset_fuel consump'!$D:$D,$E41,'subset_fuel consump'!$E:$E,$F41,'subset_fuel consump'!$F:$F,$G41,'subset_fuel consump'!$H:$H,J$6)</f>
        <v>0</v>
      </c>
      <c r="K41" s="409">
        <f>SUMIFS('subset_fuel consump'!$J:$J,'subset_fuel consump'!$C:$C,$D41,'subset_fuel consump'!$D:$D,$E41,'subset_fuel consump'!$E:$E,$F41,'subset_fuel consump'!$F:$F,$G41,'subset_fuel consump'!$H:$H,K$6)</f>
        <v>0</v>
      </c>
      <c r="L41" s="409">
        <f>SUMIFS('subset_fuel consump'!$J:$J,'subset_fuel consump'!$C:$C,$D41,'subset_fuel consump'!$D:$D,$E41,'subset_fuel consump'!$E:$E,$F41,'subset_fuel consump'!$F:$F,$G41,'subset_fuel consump'!$H:$H,L$6)</f>
        <v>0</v>
      </c>
      <c r="M41" s="409">
        <f>SUMIFS('subset_fuel consump'!$J:$J,'subset_fuel consump'!$C:$C,$D41,'subset_fuel consump'!$D:$D,$E41,'subset_fuel consump'!$E:$E,$F41,'subset_fuel consump'!$F:$F,$G41,'subset_fuel consump'!$H:$H,M$6)</f>
        <v>0</v>
      </c>
      <c r="N41" s="409">
        <f>SUMIFS('subset_fuel consump'!$J:$J,'subset_fuel consump'!$C:$C,$D41,'subset_fuel consump'!$D:$D,$E41,'subset_fuel consump'!$E:$E,$F41,'subset_fuel consump'!$F:$F,$G41,'subset_fuel consump'!$H:$H,N$6)</f>
        <v>0</v>
      </c>
      <c r="O41" s="409">
        <f>SUMIFS('subset_fuel consump'!$J:$J,'subset_fuel consump'!$C:$C,$D41,'subset_fuel consump'!$D:$D,$E41,'subset_fuel consump'!$E:$E,$F41,'subset_fuel consump'!$F:$F,$G41,'subset_fuel consump'!$H:$H,O$6)</f>
        <v>0</v>
      </c>
      <c r="P41" s="409">
        <f>SUMIFS('subset_fuel consump'!$J:$J,'subset_fuel consump'!$C:$C,$D41,'subset_fuel consump'!$D:$D,$E41,'subset_fuel consump'!$E:$E,$F41,'subset_fuel consump'!$F:$F,$G41,'subset_fuel consump'!$H:$H,P$6)</f>
        <v>0</v>
      </c>
      <c r="Q41" s="409">
        <f>SUMIFS('subset_fuel consump'!$J:$J,'subset_fuel consump'!$C:$C,$D41,'subset_fuel consump'!$D:$D,$E41,'subset_fuel consump'!$E:$E,$F41,'subset_fuel consump'!$F:$F,$G41,'subset_fuel consump'!$H:$H,Q$6)</f>
        <v>0</v>
      </c>
      <c r="R41" s="409">
        <f>SUMIFS('subset_fuel consump'!$J:$J,'subset_fuel consump'!$C:$C,$D41,'subset_fuel consump'!$D:$D,$E41,'subset_fuel consump'!$E:$E,$F41,'subset_fuel consump'!$F:$F,$G41,'subset_fuel consump'!$H:$H,R$6)</f>
        <v>0</v>
      </c>
      <c r="S41" s="409">
        <f>SUMIFS('subset_fuel consump'!$J:$J,'subset_fuel consump'!$C:$C,$D41,'subset_fuel consump'!$D:$D,$E41,'subset_fuel consump'!$E:$E,$F41,'subset_fuel consump'!$F:$F,$G41,'subset_fuel consump'!$H:$H,S$6)</f>
        <v>0</v>
      </c>
      <c r="T41" s="409">
        <f>SUMIFS('subset_fuel consump'!$J:$J,'subset_fuel consump'!$C:$C,$D41,'subset_fuel consump'!$D:$D,$E41,'subset_fuel consump'!$E:$E,$F41,'subset_fuel consump'!$F:$F,$G41,'subset_fuel consump'!$H:$H,T$6)</f>
        <v>0</v>
      </c>
      <c r="U41" s="409">
        <f>SUMIFS('subset_fuel consump'!$J:$J,'subset_fuel consump'!$C:$C,$D41,'subset_fuel consump'!$D:$D,$E41,'subset_fuel consump'!$E:$E,$F41,'subset_fuel consump'!$F:$F,$G41,'subset_fuel consump'!$H:$H,U$6)</f>
        <v>0</v>
      </c>
      <c r="V41" s="409">
        <f>SUMIFS('subset_fuel consump'!$J:$J,'subset_fuel consump'!$C:$C,$D41,'subset_fuel consump'!$D:$D,$E41,'subset_fuel consump'!$E:$E,$F41,'subset_fuel consump'!$F:$F,$G41,'subset_fuel consump'!$H:$H,V$6)</f>
        <v>0</v>
      </c>
      <c r="W41" s="409">
        <f>SUMIFS('subset_fuel consump'!$J:$J,'subset_fuel consump'!$C:$C,$D41,'subset_fuel consump'!$D:$D,$E41,'subset_fuel consump'!$E:$E,$F41,'subset_fuel consump'!$F:$F,$G41,'subset_fuel consump'!$H:$H,W$6)</f>
        <v>0</v>
      </c>
      <c r="X41" s="409">
        <f>SUMIFS('subset_fuel consump'!$J:$J,'subset_fuel consump'!$C:$C,$D41,'subset_fuel consump'!$D:$D,$E41,'subset_fuel consump'!$E:$E,$F41,'subset_fuel consump'!$F:$F,$G41,'subset_fuel consump'!$H:$H,X$6)</f>
        <v>0</v>
      </c>
      <c r="Y41" s="409">
        <f>SUMIFS('subset_fuel consump'!$J:$J,'subset_fuel consump'!$C:$C,$D41,'subset_fuel consump'!$D:$D,$E41,'subset_fuel consump'!$E:$E,$F41,'subset_fuel consump'!$F:$F,$G41,'subset_fuel consump'!$H:$H,Y$6)</f>
        <v>0</v>
      </c>
      <c r="Z41" s="409">
        <f>SUMIFS('subset_fuel consump'!$J:$J,'subset_fuel consump'!$C:$C,$D41,'subset_fuel consump'!$D:$D,$E41,'subset_fuel consump'!$E:$E,$F41,'subset_fuel consump'!$F:$F,$G41,'subset_fuel consump'!$H:$H,Z$6)</f>
        <v>0</v>
      </c>
      <c r="AA41" s="409">
        <f>SUMIFS('subset_fuel consump'!$J:$J,'subset_fuel consump'!$C:$C,$D41,'subset_fuel consump'!$D:$D,$E41,'subset_fuel consump'!$E:$E,$F41,'subset_fuel consump'!$F:$F,$G41,'subset_fuel consump'!$H:$H,AA$6)</f>
        <v>0</v>
      </c>
      <c r="AB41" s="409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5" x14ac:dyDescent="0.25">
      <c r="A42" s="3" t="s">
        <v>55</v>
      </c>
      <c r="B42" s="411" t="s">
        <v>172</v>
      </c>
      <c r="C42" s="411" t="s">
        <v>434</v>
      </c>
      <c r="D42" s="411" t="s">
        <v>334</v>
      </c>
      <c r="E42" s="411" t="s">
        <v>86</v>
      </c>
      <c r="F42" s="411" t="s">
        <v>436</v>
      </c>
      <c r="G42" s="411" t="s">
        <v>177</v>
      </c>
      <c r="H42" s="416">
        <f t="shared" si="0"/>
        <v>445395898191.09302</v>
      </c>
      <c r="I42" s="409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9">
        <f>SUMIFS('subset_fuel consump'!$J:$J,'subset_fuel consump'!$C:$C,$D42,'subset_fuel consump'!$D:$D,$E42,'subset_fuel consump'!$E:$E,$F42,'subset_fuel consump'!$F:$F,$G42,'subset_fuel consump'!$H:$H,J$6)</f>
        <v>0</v>
      </c>
      <c r="K42" s="409">
        <f>SUMIFS('subset_fuel consump'!$J:$J,'subset_fuel consump'!$C:$C,$D42,'subset_fuel consump'!$D:$D,$E42,'subset_fuel consump'!$E:$E,$F42,'subset_fuel consump'!$F:$F,$G42,'subset_fuel consump'!$H:$H,K$6)</f>
        <v>0</v>
      </c>
      <c r="L42" s="409">
        <f>SUMIFS('subset_fuel consump'!$J:$J,'subset_fuel consump'!$C:$C,$D42,'subset_fuel consump'!$D:$D,$E42,'subset_fuel consump'!$E:$E,$F42,'subset_fuel consump'!$F:$F,$G42,'subset_fuel consump'!$H:$H,L$6)</f>
        <v>0</v>
      </c>
      <c r="M42" s="409">
        <f>SUMIFS('subset_fuel consump'!$J:$J,'subset_fuel consump'!$C:$C,$D42,'subset_fuel consump'!$D:$D,$E42,'subset_fuel consump'!$E:$E,$F42,'subset_fuel consump'!$F:$F,$G42,'subset_fuel consump'!$H:$H,M$6)</f>
        <v>0</v>
      </c>
      <c r="N42" s="409">
        <f>SUMIFS('subset_fuel consump'!$J:$J,'subset_fuel consump'!$C:$C,$D42,'subset_fuel consump'!$D:$D,$E42,'subset_fuel consump'!$E:$E,$F42,'subset_fuel consump'!$F:$F,$G42,'subset_fuel consump'!$H:$H,N$6)</f>
        <v>0</v>
      </c>
      <c r="O42" s="409">
        <f>SUMIFS('subset_fuel consump'!$J:$J,'subset_fuel consump'!$C:$C,$D42,'subset_fuel consump'!$D:$D,$E42,'subset_fuel consump'!$E:$E,$F42,'subset_fuel consump'!$F:$F,$G42,'subset_fuel consump'!$H:$H,O$6)</f>
        <v>0</v>
      </c>
      <c r="P42" s="409">
        <f>SUMIFS('subset_fuel consump'!$J:$J,'subset_fuel consump'!$C:$C,$D42,'subset_fuel consump'!$D:$D,$E42,'subset_fuel consump'!$E:$E,$F42,'subset_fuel consump'!$F:$F,$G42,'subset_fuel consump'!$H:$H,P$6)</f>
        <v>0</v>
      </c>
      <c r="Q42" s="409">
        <f>SUMIFS('subset_fuel consump'!$J:$J,'subset_fuel consump'!$C:$C,$D42,'subset_fuel consump'!$D:$D,$E42,'subset_fuel consump'!$E:$E,$F42,'subset_fuel consump'!$F:$F,$G42,'subset_fuel consump'!$H:$H,Q$6)</f>
        <v>0</v>
      </c>
      <c r="R42" s="409">
        <f>SUMIFS('subset_fuel consump'!$J:$J,'subset_fuel consump'!$C:$C,$D42,'subset_fuel consump'!$D:$D,$E42,'subset_fuel consump'!$E:$E,$F42,'subset_fuel consump'!$F:$F,$G42,'subset_fuel consump'!$H:$H,R$6)</f>
        <v>0</v>
      </c>
      <c r="S42" s="409">
        <f>SUMIFS('subset_fuel consump'!$J:$J,'subset_fuel consump'!$C:$C,$D42,'subset_fuel consump'!$D:$D,$E42,'subset_fuel consump'!$E:$E,$F42,'subset_fuel consump'!$F:$F,$G42,'subset_fuel consump'!$H:$H,S$6)</f>
        <v>0</v>
      </c>
      <c r="T42" s="409">
        <f>SUMIFS('subset_fuel consump'!$J:$J,'subset_fuel consump'!$C:$C,$D42,'subset_fuel consump'!$D:$D,$E42,'subset_fuel consump'!$E:$E,$F42,'subset_fuel consump'!$F:$F,$G42,'subset_fuel consump'!$H:$H,T$6)</f>
        <v>0</v>
      </c>
      <c r="U42" s="409">
        <f>SUMIFS('subset_fuel consump'!$J:$J,'subset_fuel consump'!$C:$C,$D42,'subset_fuel consump'!$D:$D,$E42,'subset_fuel consump'!$E:$E,$F42,'subset_fuel consump'!$F:$F,$G42,'subset_fuel consump'!$H:$H,U$6)</f>
        <v>0</v>
      </c>
      <c r="V42" s="409">
        <f>SUMIFS('subset_fuel consump'!$J:$J,'subset_fuel consump'!$C:$C,$D42,'subset_fuel consump'!$D:$D,$E42,'subset_fuel consump'!$E:$E,$F42,'subset_fuel consump'!$F:$F,$G42,'subset_fuel consump'!$H:$H,V$6)</f>
        <v>0</v>
      </c>
      <c r="W42" s="409">
        <f>SUMIFS('subset_fuel consump'!$J:$J,'subset_fuel consump'!$C:$C,$D42,'subset_fuel consump'!$D:$D,$E42,'subset_fuel consump'!$E:$E,$F42,'subset_fuel consump'!$F:$F,$G42,'subset_fuel consump'!$H:$H,W$6)</f>
        <v>0</v>
      </c>
      <c r="X42" s="409">
        <f>SUMIFS('subset_fuel consump'!$J:$J,'subset_fuel consump'!$C:$C,$D42,'subset_fuel consump'!$D:$D,$E42,'subset_fuel consump'!$E:$E,$F42,'subset_fuel consump'!$F:$F,$G42,'subset_fuel consump'!$H:$H,X$6)</f>
        <v>0</v>
      </c>
      <c r="Y42" s="409">
        <f>SUMIFS('subset_fuel consump'!$J:$J,'subset_fuel consump'!$C:$C,$D42,'subset_fuel consump'!$D:$D,$E42,'subset_fuel consump'!$E:$E,$F42,'subset_fuel consump'!$F:$F,$G42,'subset_fuel consump'!$H:$H,Y$6)</f>
        <v>0</v>
      </c>
      <c r="Z42" s="409">
        <f>SUMIFS('subset_fuel consump'!$J:$J,'subset_fuel consump'!$C:$C,$D42,'subset_fuel consump'!$D:$D,$E42,'subset_fuel consump'!$E:$E,$F42,'subset_fuel consump'!$F:$F,$G42,'subset_fuel consump'!$H:$H,Z$6)</f>
        <v>0</v>
      </c>
      <c r="AA42" s="409">
        <f>SUMIFS('subset_fuel consump'!$J:$J,'subset_fuel consump'!$C:$C,$D42,'subset_fuel consump'!$D:$D,$E42,'subset_fuel consump'!$E:$E,$F42,'subset_fuel consump'!$F:$F,$G42,'subset_fuel consump'!$H:$H,AA$6)</f>
        <v>0</v>
      </c>
      <c r="AB42" s="409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5" x14ac:dyDescent="0.25">
      <c r="A43" s="3" t="s">
        <v>55</v>
      </c>
      <c r="B43" s="411" t="s">
        <v>172</v>
      </c>
      <c r="C43" s="411" t="s">
        <v>434</v>
      </c>
      <c r="D43" s="411" t="s">
        <v>334</v>
      </c>
      <c r="E43" s="411" t="s">
        <v>86</v>
      </c>
      <c r="F43" s="411" t="s">
        <v>438</v>
      </c>
      <c r="G43" s="411" t="s">
        <v>177</v>
      </c>
      <c r="H43" s="416">
        <f t="shared" si="0"/>
        <v>2477876200000</v>
      </c>
      <c r="I43" s="409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9">
        <f>SUMIFS('subset_fuel consump'!$J:$J,'subset_fuel consump'!$C:$C,$D43,'subset_fuel consump'!$D:$D,$E43,'subset_fuel consump'!$E:$E,$F43,'subset_fuel consump'!$F:$F,$G43,'subset_fuel consump'!$H:$H,J$6)</f>
        <v>0</v>
      </c>
      <c r="K43" s="409">
        <f>SUMIFS('subset_fuel consump'!$J:$J,'subset_fuel consump'!$C:$C,$D43,'subset_fuel consump'!$D:$D,$E43,'subset_fuel consump'!$E:$E,$F43,'subset_fuel consump'!$F:$F,$G43,'subset_fuel consump'!$H:$H,K$6)</f>
        <v>0</v>
      </c>
      <c r="L43" s="409">
        <f>SUMIFS('subset_fuel consump'!$J:$J,'subset_fuel consump'!$C:$C,$D43,'subset_fuel consump'!$D:$D,$E43,'subset_fuel consump'!$E:$E,$F43,'subset_fuel consump'!$F:$F,$G43,'subset_fuel consump'!$H:$H,L$6)</f>
        <v>0</v>
      </c>
      <c r="M43" s="409">
        <f>SUMIFS('subset_fuel consump'!$J:$J,'subset_fuel consump'!$C:$C,$D43,'subset_fuel consump'!$D:$D,$E43,'subset_fuel consump'!$E:$E,$F43,'subset_fuel consump'!$F:$F,$G43,'subset_fuel consump'!$H:$H,M$6)</f>
        <v>0</v>
      </c>
      <c r="N43" s="409">
        <f>SUMIFS('subset_fuel consump'!$J:$J,'subset_fuel consump'!$C:$C,$D43,'subset_fuel consump'!$D:$D,$E43,'subset_fuel consump'!$E:$E,$F43,'subset_fuel consump'!$F:$F,$G43,'subset_fuel consump'!$H:$H,N$6)</f>
        <v>0</v>
      </c>
      <c r="O43" s="409">
        <f>SUMIFS('subset_fuel consump'!$J:$J,'subset_fuel consump'!$C:$C,$D43,'subset_fuel consump'!$D:$D,$E43,'subset_fuel consump'!$E:$E,$F43,'subset_fuel consump'!$F:$F,$G43,'subset_fuel consump'!$H:$H,O$6)</f>
        <v>0</v>
      </c>
      <c r="P43" s="409">
        <f>SUMIFS('subset_fuel consump'!$J:$J,'subset_fuel consump'!$C:$C,$D43,'subset_fuel consump'!$D:$D,$E43,'subset_fuel consump'!$E:$E,$F43,'subset_fuel consump'!$F:$F,$G43,'subset_fuel consump'!$H:$H,P$6)</f>
        <v>0</v>
      </c>
      <c r="Q43" s="409">
        <f>SUMIFS('subset_fuel consump'!$J:$J,'subset_fuel consump'!$C:$C,$D43,'subset_fuel consump'!$D:$D,$E43,'subset_fuel consump'!$E:$E,$F43,'subset_fuel consump'!$F:$F,$G43,'subset_fuel consump'!$H:$H,Q$6)</f>
        <v>0</v>
      </c>
      <c r="R43" s="409">
        <f>SUMIFS('subset_fuel consump'!$J:$J,'subset_fuel consump'!$C:$C,$D43,'subset_fuel consump'!$D:$D,$E43,'subset_fuel consump'!$E:$E,$F43,'subset_fuel consump'!$F:$F,$G43,'subset_fuel consump'!$H:$H,R$6)</f>
        <v>0</v>
      </c>
      <c r="S43" s="409">
        <f>SUMIFS('subset_fuel consump'!$J:$J,'subset_fuel consump'!$C:$C,$D43,'subset_fuel consump'!$D:$D,$E43,'subset_fuel consump'!$E:$E,$F43,'subset_fuel consump'!$F:$F,$G43,'subset_fuel consump'!$H:$H,S$6)</f>
        <v>0</v>
      </c>
      <c r="T43" s="409">
        <f>SUMIFS('subset_fuel consump'!$J:$J,'subset_fuel consump'!$C:$C,$D43,'subset_fuel consump'!$D:$D,$E43,'subset_fuel consump'!$E:$E,$F43,'subset_fuel consump'!$F:$F,$G43,'subset_fuel consump'!$H:$H,T$6)</f>
        <v>0</v>
      </c>
      <c r="U43" s="409">
        <f>SUMIFS('subset_fuel consump'!$J:$J,'subset_fuel consump'!$C:$C,$D43,'subset_fuel consump'!$D:$D,$E43,'subset_fuel consump'!$E:$E,$F43,'subset_fuel consump'!$F:$F,$G43,'subset_fuel consump'!$H:$H,U$6)</f>
        <v>0</v>
      </c>
      <c r="V43" s="409">
        <f>SUMIFS('subset_fuel consump'!$J:$J,'subset_fuel consump'!$C:$C,$D43,'subset_fuel consump'!$D:$D,$E43,'subset_fuel consump'!$E:$E,$F43,'subset_fuel consump'!$F:$F,$G43,'subset_fuel consump'!$H:$H,V$6)</f>
        <v>0</v>
      </c>
      <c r="W43" s="409">
        <f>SUMIFS('subset_fuel consump'!$J:$J,'subset_fuel consump'!$C:$C,$D43,'subset_fuel consump'!$D:$D,$E43,'subset_fuel consump'!$E:$E,$F43,'subset_fuel consump'!$F:$F,$G43,'subset_fuel consump'!$H:$H,W$6)</f>
        <v>0</v>
      </c>
      <c r="X43" s="409">
        <f>SUMIFS('subset_fuel consump'!$J:$J,'subset_fuel consump'!$C:$C,$D43,'subset_fuel consump'!$D:$D,$E43,'subset_fuel consump'!$E:$E,$F43,'subset_fuel consump'!$F:$F,$G43,'subset_fuel consump'!$H:$H,X$6)</f>
        <v>0</v>
      </c>
      <c r="Y43" s="409">
        <f>SUMIFS('subset_fuel consump'!$J:$J,'subset_fuel consump'!$C:$C,$D43,'subset_fuel consump'!$D:$D,$E43,'subset_fuel consump'!$E:$E,$F43,'subset_fuel consump'!$F:$F,$G43,'subset_fuel consump'!$H:$H,Y$6)</f>
        <v>0</v>
      </c>
      <c r="Z43" s="409">
        <f>SUMIFS('subset_fuel consump'!$J:$J,'subset_fuel consump'!$C:$C,$D43,'subset_fuel consump'!$D:$D,$E43,'subset_fuel consump'!$E:$E,$F43,'subset_fuel consump'!$F:$F,$G43,'subset_fuel consump'!$H:$H,Z$6)</f>
        <v>0</v>
      </c>
      <c r="AA43" s="409">
        <f>SUMIFS('subset_fuel consump'!$J:$J,'subset_fuel consump'!$C:$C,$D43,'subset_fuel consump'!$D:$D,$E43,'subset_fuel consump'!$E:$E,$F43,'subset_fuel consump'!$F:$F,$G43,'subset_fuel consump'!$H:$H,AA$6)</f>
        <v>0</v>
      </c>
      <c r="AB43" s="409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5" x14ac:dyDescent="0.25">
      <c r="A44" s="158" t="s">
        <v>70</v>
      </c>
      <c r="B44" s="411" t="s">
        <v>172</v>
      </c>
      <c r="C44" s="411" t="s">
        <v>376</v>
      </c>
      <c r="D44" s="411" t="s">
        <v>334</v>
      </c>
      <c r="E44" s="411" t="s">
        <v>183</v>
      </c>
      <c r="F44" s="411" t="s">
        <v>183</v>
      </c>
      <c r="G44" s="411" t="s">
        <v>177</v>
      </c>
      <c r="H44" s="416">
        <f t="shared" si="0"/>
        <v>39021000000000</v>
      </c>
      <c r="I44" s="409">
        <f>SUMIFS('subset_fuel consump'!$J:$J,'subset_fuel consump'!$C:$C,$D44,'subset_fuel consump'!$D:$D,$E44,'subset_fuel consump'!$E:$E,$F44,'subset_fuel consump'!$F:$F,$G44,'subset_fuel consump'!$H:$H,I$6)</f>
        <v>0</v>
      </c>
      <c r="J44" s="409">
        <f>SUMIFS('subset_fuel consump'!$J:$J,'subset_fuel consump'!$C:$C,$D44,'subset_fuel consump'!$D:$D,$E44,'subset_fuel consump'!$E:$E,$F44,'subset_fuel consump'!$F:$F,$G44,'subset_fuel consump'!$H:$H,J$6)</f>
        <v>0</v>
      </c>
      <c r="K44" s="409">
        <f>SUMIFS('subset_fuel consump'!$J:$J,'subset_fuel consump'!$C:$C,$D44,'subset_fuel consump'!$D:$D,$E44,'subset_fuel consump'!$E:$E,$F44,'subset_fuel consump'!$F:$F,$G44,'subset_fuel consump'!$H:$H,K$6)</f>
        <v>0</v>
      </c>
      <c r="L44" s="409">
        <f>SUMIFS('subset_fuel consump'!$J:$J,'subset_fuel consump'!$C:$C,$D44,'subset_fuel consump'!$D:$D,$E44,'subset_fuel consump'!$E:$E,$F44,'subset_fuel consump'!$F:$F,$G44,'subset_fuel consump'!$H:$H,L$6)</f>
        <v>0</v>
      </c>
      <c r="M44" s="409">
        <f>SUMIFS('subset_fuel consump'!$J:$J,'subset_fuel consump'!$C:$C,$D44,'subset_fuel consump'!$D:$D,$E44,'subset_fuel consump'!$E:$E,$F44,'subset_fuel consump'!$F:$F,$G44,'subset_fuel consump'!$H:$H,M$6)</f>
        <v>0</v>
      </c>
      <c r="N44" s="409">
        <f>SUMIFS('subset_fuel consump'!$J:$J,'subset_fuel consump'!$C:$C,$D44,'subset_fuel consump'!$D:$D,$E44,'subset_fuel consump'!$E:$E,$F44,'subset_fuel consump'!$F:$F,$G44,'subset_fuel consump'!$H:$H,N$6)</f>
        <v>0</v>
      </c>
      <c r="O44" s="409">
        <f>SUMIFS('subset_fuel consump'!$J:$J,'subset_fuel consump'!$C:$C,$D44,'subset_fuel consump'!$D:$D,$E44,'subset_fuel consump'!$E:$E,$F44,'subset_fuel consump'!$F:$F,$G44,'subset_fuel consump'!$H:$H,O$6)</f>
        <v>0</v>
      </c>
      <c r="P44" s="409">
        <f>SUMIFS('subset_fuel consump'!$J:$J,'subset_fuel consump'!$C:$C,$D44,'subset_fuel consump'!$D:$D,$E44,'subset_fuel consump'!$E:$E,$F44,'subset_fuel consump'!$F:$F,$G44,'subset_fuel consump'!$H:$H,P$6)</f>
        <v>0</v>
      </c>
      <c r="Q44" s="409">
        <f>SUMIFS('subset_fuel consump'!$J:$J,'subset_fuel consump'!$C:$C,$D44,'subset_fuel consump'!$D:$D,$E44,'subset_fuel consump'!$E:$E,$F44,'subset_fuel consump'!$F:$F,$G44,'subset_fuel consump'!$H:$H,Q$6)</f>
        <v>0</v>
      </c>
      <c r="R44" s="409">
        <f>SUMIFS('subset_fuel consump'!$J:$J,'subset_fuel consump'!$C:$C,$D44,'subset_fuel consump'!$D:$D,$E44,'subset_fuel consump'!$E:$E,$F44,'subset_fuel consump'!$F:$F,$G44,'subset_fuel consump'!$H:$H,R$6)</f>
        <v>0</v>
      </c>
      <c r="S44" s="409">
        <f>SUMIFS('subset_fuel consump'!$J:$J,'subset_fuel consump'!$C:$C,$D44,'subset_fuel consump'!$D:$D,$E44,'subset_fuel consump'!$E:$E,$F44,'subset_fuel consump'!$F:$F,$G44,'subset_fuel consump'!$H:$H,S$6)</f>
        <v>0</v>
      </c>
      <c r="T44" s="409">
        <f>SUMIFS('subset_fuel consump'!$J:$J,'subset_fuel consump'!$C:$C,$D44,'subset_fuel consump'!$D:$D,$E44,'subset_fuel consump'!$E:$E,$F44,'subset_fuel consump'!$F:$F,$G44,'subset_fuel consump'!$H:$H,T$6)</f>
        <v>0</v>
      </c>
      <c r="U44" s="409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9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9">
        <f>SUMIFS('subset_fuel consump'!$J:$J,'subset_fuel consump'!$C:$C,$D44,'subset_fuel consump'!$D:$D,$E44,'subset_fuel consump'!$E:$E,$F44,'subset_fuel consump'!$F:$F,$G44,'subset_fuel consump'!$H:$H,W$6)</f>
        <v>0</v>
      </c>
      <c r="X44" s="409">
        <f>SUMIFS('subset_fuel consump'!$J:$J,'subset_fuel consump'!$C:$C,$D44,'subset_fuel consump'!$D:$D,$E44,'subset_fuel consump'!$E:$E,$F44,'subset_fuel consump'!$F:$F,$G44,'subset_fuel consump'!$H:$H,X$6)</f>
        <v>0</v>
      </c>
      <c r="Y44" s="409">
        <f>SUMIFS('subset_fuel consump'!$J:$J,'subset_fuel consump'!$C:$C,$D44,'subset_fuel consump'!$D:$D,$E44,'subset_fuel consump'!$E:$E,$F44,'subset_fuel consump'!$F:$F,$G44,'subset_fuel consump'!$H:$H,Y$6)</f>
        <v>0</v>
      </c>
      <c r="Z44" s="409">
        <f>SUMIFS('subset_fuel consump'!$J:$J,'subset_fuel consump'!$C:$C,$D44,'subset_fuel consump'!$D:$D,$E44,'subset_fuel consump'!$E:$E,$F44,'subset_fuel consump'!$F:$F,$G44,'subset_fuel consump'!$H:$H,Z$6)</f>
        <v>0</v>
      </c>
      <c r="AA44" s="409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9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5" x14ac:dyDescent="0.25">
      <c r="A45" s="207" t="s">
        <v>54</v>
      </c>
      <c r="B45" s="411" t="s">
        <v>172</v>
      </c>
      <c r="C45" s="411" t="s">
        <v>447</v>
      </c>
      <c r="D45" s="411" t="s">
        <v>334</v>
      </c>
      <c r="E45" s="411" t="s">
        <v>448</v>
      </c>
      <c r="F45" s="411" t="s">
        <v>183</v>
      </c>
      <c r="G45" s="411" t="s">
        <v>177</v>
      </c>
      <c r="H45" s="416">
        <f t="shared" si="0"/>
        <v>262579376505227.5</v>
      </c>
      <c r="I45" s="409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9">
        <f>SUMIFS('subset_fuel consump'!$J:$J,'subset_fuel consump'!$C:$C,$D45,'subset_fuel consump'!$D:$D,$E45,'subset_fuel consump'!$E:$E,$F45,'subset_fuel consump'!$F:$F,$G45,'subset_fuel consump'!$H:$H,J$6)</f>
        <v>590364000000</v>
      </c>
      <c r="K45" s="409">
        <f>SUMIFS('subset_fuel consump'!$J:$J,'subset_fuel consump'!$C:$C,$D45,'subset_fuel consump'!$D:$D,$E45,'subset_fuel consump'!$E:$E,$F45,'subset_fuel consump'!$F:$F,$G45,'subset_fuel consump'!$H:$H,K$6)</f>
        <v>0</v>
      </c>
      <c r="L45" s="409">
        <f>SUMIFS('subset_fuel consump'!$J:$J,'subset_fuel consump'!$C:$C,$D45,'subset_fuel consump'!$D:$D,$E45,'subset_fuel consump'!$E:$E,$F45,'subset_fuel consump'!$F:$F,$G45,'subset_fuel consump'!$H:$H,L$6)</f>
        <v>0</v>
      </c>
      <c r="M45" s="409">
        <f>SUMIFS('subset_fuel consump'!$J:$J,'subset_fuel consump'!$C:$C,$D45,'subset_fuel consump'!$D:$D,$E45,'subset_fuel consump'!$E:$E,$F45,'subset_fuel consump'!$F:$F,$G45,'subset_fuel consump'!$H:$H,M$6)</f>
        <v>0</v>
      </c>
      <c r="N45" s="409">
        <f>SUMIFS('subset_fuel consump'!$J:$J,'subset_fuel consump'!$C:$C,$D45,'subset_fuel consump'!$D:$D,$E45,'subset_fuel consump'!$E:$E,$F45,'subset_fuel consump'!$F:$F,$G45,'subset_fuel consump'!$H:$H,N$6)</f>
        <v>0</v>
      </c>
      <c r="O45" s="409">
        <f>SUMIFS('subset_fuel consump'!$J:$J,'subset_fuel consump'!$C:$C,$D45,'subset_fuel consump'!$D:$D,$E45,'subset_fuel consump'!$E:$E,$F45,'subset_fuel consump'!$F:$F,$G45,'subset_fuel consump'!$H:$H,O$6)</f>
        <v>0</v>
      </c>
      <c r="P45" s="409">
        <f>SUMIFS('subset_fuel consump'!$J:$J,'subset_fuel consump'!$C:$C,$D45,'subset_fuel consump'!$D:$D,$E45,'subset_fuel consump'!$E:$E,$F45,'subset_fuel consump'!$F:$F,$G45,'subset_fuel consump'!$H:$H,P$6)</f>
        <v>0</v>
      </c>
      <c r="Q45" s="409">
        <f>SUMIFS('subset_fuel consump'!$J:$J,'subset_fuel consump'!$C:$C,$D45,'subset_fuel consump'!$D:$D,$E45,'subset_fuel consump'!$E:$E,$F45,'subset_fuel consump'!$F:$F,$G45,'subset_fuel consump'!$H:$H,Q$6)</f>
        <v>0</v>
      </c>
      <c r="R45" s="409">
        <f>SUMIFS('subset_fuel consump'!$J:$J,'subset_fuel consump'!$C:$C,$D45,'subset_fuel consump'!$D:$D,$E45,'subset_fuel consump'!$E:$E,$F45,'subset_fuel consump'!$F:$F,$G45,'subset_fuel consump'!$H:$H,R$6)</f>
        <v>0</v>
      </c>
      <c r="S45" s="409">
        <f>SUMIFS('subset_fuel consump'!$J:$J,'subset_fuel consump'!$C:$C,$D45,'subset_fuel consump'!$D:$D,$E45,'subset_fuel consump'!$E:$E,$F45,'subset_fuel consump'!$F:$F,$G45,'subset_fuel consump'!$H:$H,S$6)</f>
        <v>0</v>
      </c>
      <c r="T45" s="409">
        <f>SUMIFS('subset_fuel consump'!$J:$J,'subset_fuel consump'!$C:$C,$D45,'subset_fuel consump'!$D:$D,$E45,'subset_fuel consump'!$E:$E,$F45,'subset_fuel consump'!$F:$F,$G45,'subset_fuel consump'!$H:$H,T$6)</f>
        <v>0</v>
      </c>
      <c r="U45" s="409">
        <f>SUMIFS('subset_fuel consump'!$J:$J,'subset_fuel consump'!$C:$C,$D45,'subset_fuel consump'!$D:$D,$E45,'subset_fuel consump'!$E:$E,$F45,'subset_fuel consump'!$F:$F,$G45,'subset_fuel consump'!$H:$H,U$6)</f>
        <v>0</v>
      </c>
      <c r="V45" s="409">
        <f>SUMIFS('subset_fuel consump'!$J:$J,'subset_fuel consump'!$C:$C,$D45,'subset_fuel consump'!$D:$D,$E45,'subset_fuel consump'!$E:$E,$F45,'subset_fuel consump'!$F:$F,$G45,'subset_fuel consump'!$H:$H,V$6)</f>
        <v>0</v>
      </c>
      <c r="W45" s="409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9">
        <f>SUMIFS('subset_fuel consump'!$J:$J,'subset_fuel consump'!$C:$C,$D45,'subset_fuel consump'!$D:$D,$E45,'subset_fuel consump'!$E:$E,$F45,'subset_fuel consump'!$F:$F,$G45,'subset_fuel consump'!$H:$H,X$6)</f>
        <v>0</v>
      </c>
      <c r="Y45" s="409">
        <f>SUMIFS('subset_fuel consump'!$J:$J,'subset_fuel consump'!$C:$C,$D45,'subset_fuel consump'!$D:$D,$E45,'subset_fuel consump'!$E:$E,$F45,'subset_fuel consump'!$F:$F,$G45,'subset_fuel consump'!$H:$H,Y$6)</f>
        <v>0</v>
      </c>
      <c r="Z45" s="409">
        <f>SUMIFS('subset_fuel consump'!$J:$J,'subset_fuel consump'!$C:$C,$D45,'subset_fuel consump'!$D:$D,$E45,'subset_fuel consump'!$E:$E,$F45,'subset_fuel consump'!$F:$F,$G45,'subset_fuel consump'!$H:$H,Z$6)</f>
        <v>0</v>
      </c>
      <c r="AA45" s="409">
        <f>SUMIFS('subset_fuel consump'!$J:$J,'subset_fuel consump'!$C:$C,$D45,'subset_fuel consump'!$D:$D,$E45,'subset_fuel consump'!$E:$E,$F45,'subset_fuel consump'!$F:$F,$G45,'subset_fuel consump'!$H:$H,AA$6)</f>
        <v>0</v>
      </c>
      <c r="AB45" s="409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5" x14ac:dyDescent="0.25">
      <c r="A46" s="154" t="s">
        <v>60</v>
      </c>
      <c r="B46" s="411" t="s">
        <v>172</v>
      </c>
      <c r="C46" s="411" t="s">
        <v>454</v>
      </c>
      <c r="D46" s="411" t="s">
        <v>334</v>
      </c>
      <c r="E46" s="411" t="s">
        <v>453</v>
      </c>
      <c r="F46" s="411" t="s">
        <v>183</v>
      </c>
      <c r="G46" s="411" t="s">
        <v>177</v>
      </c>
      <c r="H46" s="416">
        <f t="shared" si="0"/>
        <v>486535714451773.63</v>
      </c>
      <c r="I46" s="409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9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9">
        <f>SUMIFS('subset_fuel consump'!$J:$J,'subset_fuel consump'!$C:$C,$D46,'subset_fuel consump'!$D:$D,$E46,'subset_fuel consump'!$E:$E,$F46,'subset_fuel consump'!$F:$F,$G46,'subset_fuel consump'!$H:$H,K$6)</f>
        <v>0</v>
      </c>
      <c r="L46" s="409">
        <f>SUMIFS('subset_fuel consump'!$J:$J,'subset_fuel consump'!$C:$C,$D46,'subset_fuel consump'!$D:$D,$E46,'subset_fuel consump'!$E:$E,$F46,'subset_fuel consump'!$F:$F,$G46,'subset_fuel consump'!$H:$H,L$6)</f>
        <v>29760230250</v>
      </c>
      <c r="M46" s="409">
        <f>SUMIFS('subset_fuel consump'!$J:$J,'subset_fuel consump'!$C:$C,$D46,'subset_fuel consump'!$D:$D,$E46,'subset_fuel consump'!$E:$E,$F46,'subset_fuel consump'!$F:$F,$G46,'subset_fuel consump'!$H:$H,M$6)</f>
        <v>0</v>
      </c>
      <c r="N46" s="409">
        <f>SUMIFS('subset_fuel consump'!$J:$J,'subset_fuel consump'!$C:$C,$D46,'subset_fuel consump'!$D:$D,$E46,'subset_fuel consump'!$E:$E,$F46,'subset_fuel consump'!$F:$F,$G46,'subset_fuel consump'!$H:$H,N$6)</f>
        <v>0</v>
      </c>
      <c r="O46" s="409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09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9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9">
        <f>SUMIFS('subset_fuel consump'!$J:$J,'subset_fuel consump'!$C:$C,$D46,'subset_fuel consump'!$D:$D,$E46,'subset_fuel consump'!$E:$E,$F46,'subset_fuel consump'!$F:$F,$G46,'subset_fuel consump'!$H:$H,R$6)</f>
        <v>0</v>
      </c>
      <c r="S46" s="409">
        <f>SUMIFS('subset_fuel consump'!$J:$J,'subset_fuel consump'!$C:$C,$D46,'subset_fuel consump'!$D:$D,$E46,'subset_fuel consump'!$E:$E,$F46,'subset_fuel consump'!$F:$F,$G46,'subset_fuel consump'!$H:$H,S$6)</f>
        <v>0</v>
      </c>
      <c r="T46" s="409">
        <f>SUMIFS('subset_fuel consump'!$J:$J,'subset_fuel consump'!$C:$C,$D46,'subset_fuel consump'!$D:$D,$E46,'subset_fuel consump'!$E:$E,$F46,'subset_fuel consump'!$F:$F,$G46,'subset_fuel consump'!$H:$H,T$6)</f>
        <v>0</v>
      </c>
      <c r="U46" s="409">
        <f>SUMIFS('subset_fuel consump'!$J:$J,'subset_fuel consump'!$C:$C,$D46,'subset_fuel consump'!$D:$D,$E46,'subset_fuel consump'!$E:$E,$F46,'subset_fuel consump'!$F:$F,$G46,'subset_fuel consump'!$H:$H,U$6)</f>
        <v>0</v>
      </c>
      <c r="V46" s="409">
        <f>SUMIFS('subset_fuel consump'!$J:$J,'subset_fuel consump'!$C:$C,$D46,'subset_fuel consump'!$D:$D,$E46,'subset_fuel consump'!$E:$E,$F46,'subset_fuel consump'!$F:$F,$G46,'subset_fuel consump'!$H:$H,V$6)</f>
        <v>0</v>
      </c>
      <c r="W46" s="409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9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9">
        <f>SUMIFS('subset_fuel consump'!$J:$J,'subset_fuel consump'!$C:$C,$D46,'subset_fuel consump'!$D:$D,$E46,'subset_fuel consump'!$E:$E,$F46,'subset_fuel consump'!$F:$F,$G46,'subset_fuel consump'!$H:$H,Y$6)</f>
        <v>0</v>
      </c>
      <c r="Z46" s="409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9">
        <f>SUMIFS('subset_fuel consump'!$J:$J,'subset_fuel consump'!$C:$C,$D46,'subset_fuel consump'!$D:$D,$E46,'subset_fuel consump'!$E:$E,$F46,'subset_fuel consump'!$F:$F,$G46,'subset_fuel consump'!$H:$H,AA$6)</f>
        <v>0</v>
      </c>
      <c r="AB46" s="409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5" x14ac:dyDescent="0.25">
      <c r="A47" s="154" t="s">
        <v>74</v>
      </c>
      <c r="B47" s="411" t="s">
        <v>172</v>
      </c>
      <c r="C47" s="411" t="s">
        <v>447</v>
      </c>
      <c r="D47" s="411" t="s">
        <v>334</v>
      </c>
      <c r="E47" s="411" t="s">
        <v>271</v>
      </c>
      <c r="F47" s="411" t="s">
        <v>475</v>
      </c>
      <c r="G47" s="411" t="s">
        <v>177</v>
      </c>
      <c r="H47" s="416">
        <f t="shared" si="0"/>
        <v>21082224000000</v>
      </c>
      <c r="I47" s="409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9">
        <f>SUMIFS('subset_fuel consump'!$J:$J,'subset_fuel consump'!$C:$C,$D47,'subset_fuel consump'!$D:$D,$E47,'subset_fuel consump'!$E:$E,$F47,'subset_fuel consump'!$F:$F,$G47,'subset_fuel consump'!$H:$H,J$6)</f>
        <v>0</v>
      </c>
      <c r="K47" s="409">
        <f>SUMIFS('subset_fuel consump'!$J:$J,'subset_fuel consump'!$C:$C,$D47,'subset_fuel consump'!$D:$D,$E47,'subset_fuel consump'!$E:$E,$F47,'subset_fuel consump'!$F:$F,$G47,'subset_fuel consump'!$H:$H,K$6)</f>
        <v>0</v>
      </c>
      <c r="L47" s="409">
        <f>SUMIFS('subset_fuel consump'!$J:$J,'subset_fuel consump'!$C:$C,$D47,'subset_fuel consump'!$D:$D,$E47,'subset_fuel consump'!$E:$E,$F47,'subset_fuel consump'!$F:$F,$G47,'subset_fuel consump'!$H:$H,L$6)</f>
        <v>0</v>
      </c>
      <c r="M47" s="409">
        <f>SUMIFS('subset_fuel consump'!$J:$J,'subset_fuel consump'!$C:$C,$D47,'subset_fuel consump'!$D:$D,$E47,'subset_fuel consump'!$E:$E,$F47,'subset_fuel consump'!$F:$F,$G47,'subset_fuel consump'!$H:$H,M$6)</f>
        <v>0</v>
      </c>
      <c r="N47" s="409">
        <f>SUMIFS('subset_fuel consump'!$J:$J,'subset_fuel consump'!$C:$C,$D47,'subset_fuel consump'!$D:$D,$E47,'subset_fuel consump'!$E:$E,$F47,'subset_fuel consump'!$F:$F,$G47,'subset_fuel consump'!$H:$H,N$6)</f>
        <v>0</v>
      </c>
      <c r="O47" s="409">
        <f>SUMIFS('subset_fuel consump'!$J:$J,'subset_fuel consump'!$C:$C,$D47,'subset_fuel consump'!$D:$D,$E47,'subset_fuel consump'!$E:$E,$F47,'subset_fuel consump'!$F:$F,$G47,'subset_fuel consump'!$H:$H,O$6)</f>
        <v>0</v>
      </c>
      <c r="P47" s="409">
        <f>SUMIFS('subset_fuel consump'!$J:$J,'subset_fuel consump'!$C:$C,$D47,'subset_fuel consump'!$D:$D,$E47,'subset_fuel consump'!$E:$E,$F47,'subset_fuel consump'!$F:$F,$G47,'subset_fuel consump'!$H:$H,P$6)</f>
        <v>0</v>
      </c>
      <c r="Q47" s="409">
        <f>SUMIFS('subset_fuel consump'!$J:$J,'subset_fuel consump'!$C:$C,$D47,'subset_fuel consump'!$D:$D,$E47,'subset_fuel consump'!$E:$E,$F47,'subset_fuel consump'!$F:$F,$G47,'subset_fuel consump'!$H:$H,Q$6)</f>
        <v>0</v>
      </c>
      <c r="R47" s="409">
        <f>SUMIFS('subset_fuel consump'!$J:$J,'subset_fuel consump'!$C:$C,$D47,'subset_fuel consump'!$D:$D,$E47,'subset_fuel consump'!$E:$E,$F47,'subset_fuel consump'!$F:$F,$G47,'subset_fuel consump'!$H:$H,R$6)</f>
        <v>0</v>
      </c>
      <c r="S47" s="409">
        <f>SUMIFS('subset_fuel consump'!$J:$J,'subset_fuel consump'!$C:$C,$D47,'subset_fuel consump'!$D:$D,$E47,'subset_fuel consump'!$E:$E,$F47,'subset_fuel consump'!$F:$F,$G47,'subset_fuel consump'!$H:$H,S$6)</f>
        <v>0</v>
      </c>
      <c r="T47" s="409">
        <f>SUMIFS('subset_fuel consump'!$J:$J,'subset_fuel consump'!$C:$C,$D47,'subset_fuel consump'!$D:$D,$E47,'subset_fuel consump'!$E:$E,$F47,'subset_fuel consump'!$F:$F,$G47,'subset_fuel consump'!$H:$H,T$6)</f>
        <v>0</v>
      </c>
      <c r="U47" s="409">
        <f>SUMIFS('subset_fuel consump'!$J:$J,'subset_fuel consump'!$C:$C,$D47,'subset_fuel consump'!$D:$D,$E47,'subset_fuel consump'!$E:$E,$F47,'subset_fuel consump'!$F:$F,$G47,'subset_fuel consump'!$H:$H,U$6)</f>
        <v>0</v>
      </c>
      <c r="V47" s="409">
        <f>SUMIFS('subset_fuel consump'!$J:$J,'subset_fuel consump'!$C:$C,$D47,'subset_fuel consump'!$D:$D,$E47,'subset_fuel consump'!$E:$E,$F47,'subset_fuel consump'!$F:$F,$G47,'subset_fuel consump'!$H:$H,V$6)</f>
        <v>0</v>
      </c>
      <c r="W47" s="409">
        <f>SUMIFS('subset_fuel consump'!$J:$J,'subset_fuel consump'!$C:$C,$D47,'subset_fuel consump'!$D:$D,$E47,'subset_fuel consump'!$E:$E,$F47,'subset_fuel consump'!$F:$F,$G47,'subset_fuel consump'!$H:$H,W$6)</f>
        <v>0</v>
      </c>
      <c r="X47" s="409">
        <f>SUMIFS('subset_fuel consump'!$J:$J,'subset_fuel consump'!$C:$C,$D47,'subset_fuel consump'!$D:$D,$E47,'subset_fuel consump'!$E:$E,$F47,'subset_fuel consump'!$F:$F,$G47,'subset_fuel consump'!$H:$H,X$6)</f>
        <v>0</v>
      </c>
      <c r="Y47" s="409">
        <f>SUMIFS('subset_fuel consump'!$J:$J,'subset_fuel consump'!$C:$C,$D47,'subset_fuel consump'!$D:$D,$E47,'subset_fuel consump'!$E:$E,$F47,'subset_fuel consump'!$F:$F,$G47,'subset_fuel consump'!$H:$H,Y$6)</f>
        <v>0</v>
      </c>
      <c r="Z47" s="409">
        <f>SUMIFS('subset_fuel consump'!$J:$J,'subset_fuel consump'!$C:$C,$D47,'subset_fuel consump'!$D:$D,$E47,'subset_fuel consump'!$E:$E,$F47,'subset_fuel consump'!$F:$F,$G47,'subset_fuel consump'!$H:$H,Z$6)</f>
        <v>0</v>
      </c>
      <c r="AA47" s="409">
        <f>SUMIFS('subset_fuel consump'!$J:$J,'subset_fuel consump'!$C:$C,$D47,'subset_fuel consump'!$D:$D,$E47,'subset_fuel consump'!$E:$E,$F47,'subset_fuel consump'!$F:$F,$G47,'subset_fuel consump'!$H:$H,AA$6)</f>
        <v>0</v>
      </c>
      <c r="AB47" s="409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5" x14ac:dyDescent="0.25">
      <c r="A48" s="154" t="s">
        <v>74</v>
      </c>
      <c r="B48" s="411" t="s">
        <v>172</v>
      </c>
      <c r="C48" s="411" t="s">
        <v>447</v>
      </c>
      <c r="D48" s="411" t="s">
        <v>334</v>
      </c>
      <c r="E48" s="411" t="s">
        <v>271</v>
      </c>
      <c r="F48" s="411" t="s">
        <v>477</v>
      </c>
      <c r="G48" s="411" t="s">
        <v>177</v>
      </c>
      <c r="H48" s="416">
        <f t="shared" si="0"/>
        <v>1354388900000</v>
      </c>
      <c r="I48" s="409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9">
        <f>SUMIFS('subset_fuel consump'!$J:$J,'subset_fuel consump'!$C:$C,$D48,'subset_fuel consump'!$D:$D,$E48,'subset_fuel consump'!$E:$E,$F48,'subset_fuel consump'!$F:$F,$G48,'subset_fuel consump'!$H:$H,J$6)</f>
        <v>0</v>
      </c>
      <c r="K48" s="409">
        <f>SUMIFS('subset_fuel consump'!$J:$J,'subset_fuel consump'!$C:$C,$D48,'subset_fuel consump'!$D:$D,$E48,'subset_fuel consump'!$E:$E,$F48,'subset_fuel consump'!$F:$F,$G48,'subset_fuel consump'!$H:$H,K$6)</f>
        <v>0</v>
      </c>
      <c r="L48" s="409">
        <f>SUMIFS('subset_fuel consump'!$J:$J,'subset_fuel consump'!$C:$C,$D48,'subset_fuel consump'!$D:$D,$E48,'subset_fuel consump'!$E:$E,$F48,'subset_fuel consump'!$F:$F,$G48,'subset_fuel consump'!$H:$H,L$6)</f>
        <v>0</v>
      </c>
      <c r="M48" s="409">
        <f>SUMIFS('subset_fuel consump'!$J:$J,'subset_fuel consump'!$C:$C,$D48,'subset_fuel consump'!$D:$D,$E48,'subset_fuel consump'!$E:$E,$F48,'subset_fuel consump'!$F:$F,$G48,'subset_fuel consump'!$H:$H,M$6)</f>
        <v>0</v>
      </c>
      <c r="N48" s="409">
        <f>SUMIFS('subset_fuel consump'!$J:$J,'subset_fuel consump'!$C:$C,$D48,'subset_fuel consump'!$D:$D,$E48,'subset_fuel consump'!$E:$E,$F48,'subset_fuel consump'!$F:$F,$G48,'subset_fuel consump'!$H:$H,N$6)</f>
        <v>0</v>
      </c>
      <c r="O48" s="409">
        <f>SUMIFS('subset_fuel consump'!$J:$J,'subset_fuel consump'!$C:$C,$D48,'subset_fuel consump'!$D:$D,$E48,'subset_fuel consump'!$E:$E,$F48,'subset_fuel consump'!$F:$F,$G48,'subset_fuel consump'!$H:$H,O$6)</f>
        <v>0</v>
      </c>
      <c r="P48" s="409">
        <f>SUMIFS('subset_fuel consump'!$J:$J,'subset_fuel consump'!$C:$C,$D48,'subset_fuel consump'!$D:$D,$E48,'subset_fuel consump'!$E:$E,$F48,'subset_fuel consump'!$F:$F,$G48,'subset_fuel consump'!$H:$H,P$6)</f>
        <v>0</v>
      </c>
      <c r="Q48" s="409">
        <f>SUMIFS('subset_fuel consump'!$J:$J,'subset_fuel consump'!$C:$C,$D48,'subset_fuel consump'!$D:$D,$E48,'subset_fuel consump'!$E:$E,$F48,'subset_fuel consump'!$F:$F,$G48,'subset_fuel consump'!$H:$H,Q$6)</f>
        <v>0</v>
      </c>
      <c r="R48" s="409">
        <f>SUMIFS('subset_fuel consump'!$J:$J,'subset_fuel consump'!$C:$C,$D48,'subset_fuel consump'!$D:$D,$E48,'subset_fuel consump'!$E:$E,$F48,'subset_fuel consump'!$F:$F,$G48,'subset_fuel consump'!$H:$H,R$6)</f>
        <v>0</v>
      </c>
      <c r="S48" s="409">
        <f>SUMIFS('subset_fuel consump'!$J:$J,'subset_fuel consump'!$C:$C,$D48,'subset_fuel consump'!$D:$D,$E48,'subset_fuel consump'!$E:$E,$F48,'subset_fuel consump'!$F:$F,$G48,'subset_fuel consump'!$H:$H,S$6)</f>
        <v>0</v>
      </c>
      <c r="T48" s="409">
        <f>SUMIFS('subset_fuel consump'!$J:$J,'subset_fuel consump'!$C:$C,$D48,'subset_fuel consump'!$D:$D,$E48,'subset_fuel consump'!$E:$E,$F48,'subset_fuel consump'!$F:$F,$G48,'subset_fuel consump'!$H:$H,T$6)</f>
        <v>0</v>
      </c>
      <c r="U48" s="409">
        <f>SUMIFS('subset_fuel consump'!$J:$J,'subset_fuel consump'!$C:$C,$D48,'subset_fuel consump'!$D:$D,$E48,'subset_fuel consump'!$E:$E,$F48,'subset_fuel consump'!$F:$F,$G48,'subset_fuel consump'!$H:$H,U$6)</f>
        <v>0</v>
      </c>
      <c r="V48" s="409">
        <f>SUMIFS('subset_fuel consump'!$J:$J,'subset_fuel consump'!$C:$C,$D48,'subset_fuel consump'!$D:$D,$E48,'subset_fuel consump'!$E:$E,$F48,'subset_fuel consump'!$F:$F,$G48,'subset_fuel consump'!$H:$H,V$6)</f>
        <v>0</v>
      </c>
      <c r="W48" s="409">
        <f>SUMIFS('subset_fuel consump'!$J:$J,'subset_fuel consump'!$C:$C,$D48,'subset_fuel consump'!$D:$D,$E48,'subset_fuel consump'!$E:$E,$F48,'subset_fuel consump'!$F:$F,$G48,'subset_fuel consump'!$H:$H,W$6)</f>
        <v>0</v>
      </c>
      <c r="X48" s="409">
        <f>SUMIFS('subset_fuel consump'!$J:$J,'subset_fuel consump'!$C:$C,$D48,'subset_fuel consump'!$D:$D,$E48,'subset_fuel consump'!$E:$E,$F48,'subset_fuel consump'!$F:$F,$G48,'subset_fuel consump'!$H:$H,X$6)</f>
        <v>0</v>
      </c>
      <c r="Y48" s="409">
        <f>SUMIFS('subset_fuel consump'!$J:$J,'subset_fuel consump'!$C:$C,$D48,'subset_fuel consump'!$D:$D,$E48,'subset_fuel consump'!$E:$E,$F48,'subset_fuel consump'!$F:$F,$G48,'subset_fuel consump'!$H:$H,Y$6)</f>
        <v>0</v>
      </c>
      <c r="Z48" s="409">
        <f>SUMIFS('subset_fuel consump'!$J:$J,'subset_fuel consump'!$C:$C,$D48,'subset_fuel consump'!$D:$D,$E48,'subset_fuel consump'!$E:$E,$F48,'subset_fuel consump'!$F:$F,$G48,'subset_fuel consump'!$H:$H,Z$6)</f>
        <v>0</v>
      </c>
      <c r="AA48" s="409">
        <f>SUMIFS('subset_fuel consump'!$J:$J,'subset_fuel consump'!$C:$C,$D48,'subset_fuel consump'!$D:$D,$E48,'subset_fuel consump'!$E:$E,$F48,'subset_fuel consump'!$F:$F,$G48,'subset_fuel consump'!$H:$H,AA$6)</f>
        <v>0</v>
      </c>
      <c r="AB48" s="409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4" ht="15" x14ac:dyDescent="0.25">
      <c r="G49" s="417" t="s">
        <v>1581</v>
      </c>
      <c r="H49" s="370">
        <f>SUM(H7:H48)</f>
        <v>1275281982009434.8</v>
      </c>
      <c r="I49" s="409"/>
      <c r="J49" s="409"/>
    </row>
    <row r="50" spans="1:14" ht="15" x14ac:dyDescent="0.25">
      <c r="G50" s="417" t="s">
        <v>1581</v>
      </c>
      <c r="H50" s="426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9"/>
      <c r="J50" s="409"/>
    </row>
    <row r="51" spans="1:14" ht="15" x14ac:dyDescent="0.25">
      <c r="G51" s="417" t="s">
        <v>1582</v>
      </c>
      <c r="H51" s="29" t="b">
        <f>H49=H50</f>
        <v>1</v>
      </c>
      <c r="I51" s="409"/>
      <c r="J51" s="409"/>
    </row>
    <row r="52" spans="1:14" ht="15" x14ac:dyDescent="0.2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9"/>
      <c r="J52" s="409"/>
    </row>
    <row r="53" spans="1:14" ht="15" x14ac:dyDescent="0.25">
      <c r="I53" s="409"/>
      <c r="J53" s="409"/>
    </row>
    <row r="54" spans="1:14" ht="18.75" x14ac:dyDescent="0.3">
      <c r="A54" s="230" t="s">
        <v>1176</v>
      </c>
      <c r="B54" s="231"/>
      <c r="C54" s="232"/>
      <c r="D54" s="232"/>
      <c r="E54" s="232"/>
      <c r="F54" s="233"/>
      <c r="G54" s="234"/>
      <c r="H54" s="232"/>
      <c r="I54" s="232"/>
      <c r="J54" s="232"/>
      <c r="K54" s="232"/>
      <c r="L54" s="232"/>
      <c r="M54" s="232"/>
      <c r="N54" s="232"/>
    </row>
    <row r="55" spans="1:14" ht="15" x14ac:dyDescent="0.25">
      <c r="A55" s="152"/>
      <c r="F55" s="228"/>
      <c r="G55" s="157"/>
      <c r="H55" s="157"/>
      <c r="I55" s="151"/>
      <c r="J55" s="151"/>
      <c r="K55" s="153"/>
      <c r="L55" s="157"/>
      <c r="M55" s="157"/>
      <c r="N55" s="157"/>
    </row>
    <row r="56" spans="1:14" ht="15" x14ac:dyDescent="0.25">
      <c r="A56" s="152"/>
      <c r="F56" s="152"/>
      <c r="G56" s="229"/>
      <c r="H56" s="227" t="s">
        <v>179</v>
      </c>
      <c r="I56" s="227" t="s">
        <v>1169</v>
      </c>
      <c r="J56" s="227" t="s">
        <v>583</v>
      </c>
      <c r="K56" s="227" t="s">
        <v>582</v>
      </c>
      <c r="L56" s="227" t="s">
        <v>197</v>
      </c>
      <c r="M56" s="227" t="s">
        <v>1170</v>
      </c>
      <c r="N56" s="227" t="s">
        <v>250</v>
      </c>
    </row>
    <row r="57" spans="1:14" ht="15" x14ac:dyDescent="0.25">
      <c r="A57" s="152"/>
      <c r="F57" s="152"/>
      <c r="G57" s="3" t="s">
        <v>52</v>
      </c>
      <c r="H57" s="418">
        <f t="shared" ref="H57:N59" si="2">SUMIFS($I7:$AB7,$I$5:$AB$5,H$56)</f>
        <v>10981077800000</v>
      </c>
      <c r="I57" s="418">
        <f t="shared" si="2"/>
        <v>0</v>
      </c>
      <c r="J57" s="418">
        <f t="shared" si="2"/>
        <v>0</v>
      </c>
      <c r="K57" s="418">
        <f t="shared" si="2"/>
        <v>0</v>
      </c>
      <c r="L57" s="418">
        <f t="shared" si="2"/>
        <v>0</v>
      </c>
      <c r="M57" s="418">
        <f t="shared" si="2"/>
        <v>0</v>
      </c>
      <c r="N57" s="418">
        <f t="shared" si="2"/>
        <v>0</v>
      </c>
    </row>
    <row r="58" spans="1:14" ht="15" x14ac:dyDescent="0.25">
      <c r="A58" s="152"/>
      <c r="F58" s="152"/>
      <c r="G58" s="3" t="s">
        <v>52</v>
      </c>
      <c r="H58" s="418">
        <f t="shared" si="2"/>
        <v>1578395000000</v>
      </c>
      <c r="I58" s="418">
        <f t="shared" si="2"/>
        <v>0</v>
      </c>
      <c r="J58" s="418">
        <f t="shared" si="2"/>
        <v>0</v>
      </c>
      <c r="K58" s="418">
        <f t="shared" si="2"/>
        <v>0</v>
      </c>
      <c r="L58" s="418">
        <f t="shared" si="2"/>
        <v>0</v>
      </c>
      <c r="M58" s="418">
        <f t="shared" si="2"/>
        <v>0</v>
      </c>
      <c r="N58" s="418">
        <f t="shared" si="2"/>
        <v>0</v>
      </c>
    </row>
    <row r="59" spans="1:14" ht="15" x14ac:dyDescent="0.25">
      <c r="A59" s="152"/>
      <c r="F59" s="152"/>
      <c r="G59" s="3" t="s">
        <v>52</v>
      </c>
      <c r="H59" s="418">
        <f t="shared" si="2"/>
        <v>214006228480.71875</v>
      </c>
      <c r="I59" s="418">
        <f t="shared" si="2"/>
        <v>25062337905197.004</v>
      </c>
      <c r="J59" s="418">
        <f t="shared" si="2"/>
        <v>0</v>
      </c>
      <c r="K59" s="418">
        <f t="shared" si="2"/>
        <v>0</v>
      </c>
      <c r="L59" s="418">
        <f t="shared" si="2"/>
        <v>0</v>
      </c>
      <c r="M59" s="418">
        <f t="shared" si="2"/>
        <v>0</v>
      </c>
      <c r="N59" s="418">
        <f t="shared" si="2"/>
        <v>0</v>
      </c>
    </row>
    <row r="60" spans="1:14" s="29" customFormat="1" ht="15" x14ac:dyDescent="0.25">
      <c r="A60" s="152"/>
      <c r="F60" s="152"/>
      <c r="G60" s="215" t="s">
        <v>70</v>
      </c>
      <c r="H60" s="418">
        <f t="shared" ref="H60:N60" si="3">SUMIFS($I10:$AB10,$I$5:$AB$5,H$56)</f>
        <v>0</v>
      </c>
      <c r="I60" s="418">
        <f t="shared" si="3"/>
        <v>26461593849846.156</v>
      </c>
      <c r="J60" s="418">
        <f t="shared" si="3"/>
        <v>0</v>
      </c>
      <c r="K60" s="418">
        <f t="shared" si="3"/>
        <v>0</v>
      </c>
      <c r="L60" s="418">
        <f t="shared" si="3"/>
        <v>0</v>
      </c>
      <c r="M60" s="418">
        <f t="shared" si="3"/>
        <v>529000000000</v>
      </c>
      <c r="N60" s="418">
        <f t="shared" si="3"/>
        <v>0</v>
      </c>
    </row>
    <row r="61" spans="1:14" s="29" customFormat="1" ht="15" x14ac:dyDescent="0.25">
      <c r="A61" s="152"/>
      <c r="F61" s="152"/>
      <c r="G61" s="3" t="s">
        <v>70</v>
      </c>
      <c r="H61" s="418">
        <f t="shared" ref="H61:N61" si="4">SUMIFS($I11:$AB11,$I$5:$AB$5,H$56)</f>
        <v>0</v>
      </c>
      <c r="I61" s="418">
        <f t="shared" si="4"/>
        <v>476226099070.12146</v>
      </c>
      <c r="J61" s="418">
        <f t="shared" si="4"/>
        <v>0</v>
      </c>
      <c r="K61" s="418">
        <f t="shared" si="4"/>
        <v>0</v>
      </c>
      <c r="L61" s="418">
        <f t="shared" si="4"/>
        <v>0</v>
      </c>
      <c r="M61" s="418">
        <f t="shared" si="4"/>
        <v>0</v>
      </c>
      <c r="N61" s="418">
        <f t="shared" si="4"/>
        <v>0</v>
      </c>
    </row>
    <row r="62" spans="1:14" s="29" customFormat="1" ht="15" x14ac:dyDescent="0.25">
      <c r="A62" s="152"/>
      <c r="F62" s="152"/>
      <c r="G62" s="3" t="s">
        <v>76</v>
      </c>
      <c r="H62" s="418">
        <f t="shared" ref="H62:N62" si="5">SUMIFS($I12:$AB12,$I$5:$AB$5,H$56)</f>
        <v>0</v>
      </c>
      <c r="I62" s="418">
        <f t="shared" si="5"/>
        <v>34696202479328.148</v>
      </c>
      <c r="J62" s="418">
        <f t="shared" si="5"/>
        <v>0</v>
      </c>
      <c r="K62" s="418">
        <f t="shared" si="5"/>
        <v>0</v>
      </c>
      <c r="L62" s="418">
        <f t="shared" si="5"/>
        <v>0</v>
      </c>
      <c r="M62" s="418">
        <f t="shared" si="5"/>
        <v>0</v>
      </c>
      <c r="N62" s="418">
        <f t="shared" si="5"/>
        <v>0</v>
      </c>
    </row>
    <row r="63" spans="1:14" s="29" customFormat="1" ht="15" x14ac:dyDescent="0.25">
      <c r="A63" s="152"/>
      <c r="F63" s="152"/>
      <c r="G63" s="154" t="s">
        <v>60</v>
      </c>
      <c r="H63" s="418">
        <f t="shared" ref="H63:N63" si="6">SUMIFS($I13:$AB13,$I$5:$AB$5,H$56)</f>
        <v>0</v>
      </c>
      <c r="I63" s="418">
        <f t="shared" si="6"/>
        <v>2935570545502.7544</v>
      </c>
      <c r="J63" s="418">
        <f t="shared" si="6"/>
        <v>0</v>
      </c>
      <c r="K63" s="418">
        <f t="shared" si="6"/>
        <v>0</v>
      </c>
      <c r="L63" s="418">
        <f t="shared" si="6"/>
        <v>0</v>
      </c>
      <c r="M63" s="418">
        <f t="shared" si="6"/>
        <v>0</v>
      </c>
      <c r="N63" s="418">
        <f t="shared" si="6"/>
        <v>0</v>
      </c>
    </row>
    <row r="64" spans="1:14" s="29" customFormat="1" ht="15" x14ac:dyDescent="0.25">
      <c r="A64" s="152"/>
      <c r="F64" s="152"/>
      <c r="G64" s="207" t="s">
        <v>54</v>
      </c>
      <c r="H64" s="418">
        <f t="shared" ref="H64:N64" si="7">SUMIFS($I14:$AB14,$I$5:$AB$5,H$56)</f>
        <v>0</v>
      </c>
      <c r="I64" s="418">
        <f t="shared" si="7"/>
        <v>1396523525388.8723</v>
      </c>
      <c r="J64" s="418">
        <f t="shared" si="7"/>
        <v>0</v>
      </c>
      <c r="K64" s="418">
        <f t="shared" si="7"/>
        <v>0</v>
      </c>
      <c r="L64" s="418">
        <f t="shared" si="7"/>
        <v>0</v>
      </c>
      <c r="M64" s="418">
        <f t="shared" si="7"/>
        <v>0</v>
      </c>
      <c r="N64" s="418">
        <f t="shared" si="7"/>
        <v>0</v>
      </c>
    </row>
    <row r="65" spans="1:14" ht="15" x14ac:dyDescent="0.25">
      <c r="A65" s="152"/>
      <c r="F65" s="152"/>
      <c r="G65" s="3" t="s">
        <v>61</v>
      </c>
      <c r="H65" s="418">
        <f t="shared" ref="H65:N74" si="8">SUMIFS($I15:$AB15,$I$5:$AB$5,H$56)</f>
        <v>142124347569581.97</v>
      </c>
      <c r="I65" s="418">
        <f t="shared" si="8"/>
        <v>0</v>
      </c>
      <c r="J65" s="418">
        <f t="shared" si="8"/>
        <v>0</v>
      </c>
      <c r="K65" s="418">
        <f t="shared" si="8"/>
        <v>0</v>
      </c>
      <c r="L65" s="418">
        <f t="shared" si="8"/>
        <v>0</v>
      </c>
      <c r="M65" s="418">
        <f t="shared" si="8"/>
        <v>0</v>
      </c>
      <c r="N65" s="418">
        <f t="shared" si="8"/>
        <v>0</v>
      </c>
    </row>
    <row r="66" spans="1:14" ht="15" x14ac:dyDescent="0.25">
      <c r="A66" s="152"/>
      <c r="F66" s="152"/>
      <c r="G66" s="3" t="s">
        <v>76</v>
      </c>
      <c r="H66" s="418">
        <f t="shared" si="8"/>
        <v>1995404299999.9993</v>
      </c>
      <c r="I66" s="418">
        <f t="shared" si="8"/>
        <v>295356160482.67096</v>
      </c>
      <c r="J66" s="418">
        <f t="shared" si="8"/>
        <v>0</v>
      </c>
      <c r="K66" s="418">
        <f t="shared" si="8"/>
        <v>0</v>
      </c>
      <c r="L66" s="418">
        <f t="shared" si="8"/>
        <v>0</v>
      </c>
      <c r="M66" s="418">
        <f t="shared" si="8"/>
        <v>0</v>
      </c>
      <c r="N66" s="418">
        <f t="shared" si="8"/>
        <v>0</v>
      </c>
    </row>
    <row r="67" spans="1:14" ht="15" x14ac:dyDescent="0.25">
      <c r="A67" s="152"/>
      <c r="F67" s="152"/>
      <c r="G67" s="158" t="s">
        <v>69</v>
      </c>
      <c r="H67" s="418">
        <f t="shared" si="8"/>
        <v>448159700000</v>
      </c>
      <c r="I67" s="418">
        <f t="shared" si="8"/>
        <v>0</v>
      </c>
      <c r="J67" s="418">
        <f t="shared" si="8"/>
        <v>0</v>
      </c>
      <c r="K67" s="418">
        <f t="shared" si="8"/>
        <v>0</v>
      </c>
      <c r="L67" s="418">
        <f t="shared" si="8"/>
        <v>0</v>
      </c>
      <c r="M67" s="418">
        <f t="shared" si="8"/>
        <v>0</v>
      </c>
      <c r="N67" s="418">
        <f t="shared" si="8"/>
        <v>0</v>
      </c>
    </row>
    <row r="68" spans="1:14" ht="15" x14ac:dyDescent="0.25">
      <c r="A68" s="152"/>
      <c r="F68" s="152"/>
      <c r="G68" s="3" t="s">
        <v>56</v>
      </c>
      <c r="H68" s="418">
        <f t="shared" si="8"/>
        <v>55592374500000.008</v>
      </c>
      <c r="I68" s="418">
        <f t="shared" si="8"/>
        <v>0</v>
      </c>
      <c r="J68" s="418">
        <f t="shared" si="8"/>
        <v>0</v>
      </c>
      <c r="K68" s="418">
        <f t="shared" si="8"/>
        <v>0</v>
      </c>
      <c r="L68" s="418">
        <f t="shared" si="8"/>
        <v>0</v>
      </c>
      <c r="M68" s="418">
        <f t="shared" si="8"/>
        <v>0</v>
      </c>
      <c r="N68" s="418">
        <f t="shared" si="8"/>
        <v>0</v>
      </c>
    </row>
    <row r="69" spans="1:14" ht="15" x14ac:dyDescent="0.25">
      <c r="A69" s="152"/>
      <c r="F69" s="152"/>
      <c r="G69" s="3" t="s">
        <v>56</v>
      </c>
      <c r="H69" s="418">
        <f t="shared" si="8"/>
        <v>4271049200000</v>
      </c>
      <c r="I69" s="418">
        <f t="shared" si="8"/>
        <v>0</v>
      </c>
      <c r="J69" s="418">
        <f t="shared" si="8"/>
        <v>0</v>
      </c>
      <c r="K69" s="418">
        <f t="shared" si="8"/>
        <v>0</v>
      </c>
      <c r="L69" s="418">
        <f t="shared" si="8"/>
        <v>0</v>
      </c>
      <c r="M69" s="418">
        <f t="shared" si="8"/>
        <v>0</v>
      </c>
      <c r="N69" s="418">
        <f t="shared" si="8"/>
        <v>0</v>
      </c>
    </row>
    <row r="70" spans="1:14" ht="15" x14ac:dyDescent="0.25">
      <c r="A70" s="152"/>
      <c r="F70" s="152"/>
      <c r="G70" s="3" t="s">
        <v>56</v>
      </c>
      <c r="H70" s="418">
        <f t="shared" si="8"/>
        <v>1972846699999.9998</v>
      </c>
      <c r="I70" s="418">
        <f t="shared" si="8"/>
        <v>0</v>
      </c>
      <c r="J70" s="418">
        <f t="shared" si="8"/>
        <v>0</v>
      </c>
      <c r="K70" s="418">
        <f t="shared" si="8"/>
        <v>0</v>
      </c>
      <c r="L70" s="418">
        <f t="shared" si="8"/>
        <v>0</v>
      </c>
      <c r="M70" s="418">
        <f t="shared" si="8"/>
        <v>0</v>
      </c>
      <c r="N70" s="418">
        <f t="shared" si="8"/>
        <v>0</v>
      </c>
    </row>
    <row r="71" spans="1:14" ht="15" x14ac:dyDescent="0.25">
      <c r="A71" s="152"/>
      <c r="F71" s="152"/>
      <c r="G71" s="158" t="s">
        <v>69</v>
      </c>
      <c r="H71" s="418">
        <f t="shared" si="8"/>
        <v>3200644800000.0005</v>
      </c>
      <c r="I71" s="418">
        <f t="shared" si="8"/>
        <v>0</v>
      </c>
      <c r="J71" s="418">
        <f t="shared" si="8"/>
        <v>0</v>
      </c>
      <c r="K71" s="418">
        <f t="shared" si="8"/>
        <v>0</v>
      </c>
      <c r="L71" s="418">
        <f t="shared" si="8"/>
        <v>0</v>
      </c>
      <c r="M71" s="418">
        <f t="shared" si="8"/>
        <v>0</v>
      </c>
      <c r="N71" s="418">
        <f t="shared" si="8"/>
        <v>0</v>
      </c>
    </row>
    <row r="72" spans="1:14" ht="15" x14ac:dyDescent="0.25">
      <c r="A72" s="152"/>
      <c r="F72" s="152"/>
      <c r="G72" s="154" t="s">
        <v>67</v>
      </c>
      <c r="H72" s="418">
        <f t="shared" si="8"/>
        <v>8686384099999.999</v>
      </c>
      <c r="I72" s="418">
        <f t="shared" si="8"/>
        <v>0</v>
      </c>
      <c r="J72" s="418">
        <f t="shared" si="8"/>
        <v>0</v>
      </c>
      <c r="K72" s="418">
        <f t="shared" si="8"/>
        <v>0</v>
      </c>
      <c r="L72" s="418">
        <f t="shared" si="8"/>
        <v>0</v>
      </c>
      <c r="M72" s="418">
        <f t="shared" si="8"/>
        <v>0</v>
      </c>
      <c r="N72" s="418">
        <f t="shared" si="8"/>
        <v>0</v>
      </c>
    </row>
    <row r="73" spans="1:14" ht="15" x14ac:dyDescent="0.25">
      <c r="A73" s="152"/>
      <c r="F73" s="152"/>
      <c r="G73" s="154" t="s">
        <v>70</v>
      </c>
      <c r="H73" s="418">
        <f t="shared" si="8"/>
        <v>1743129992901.8904</v>
      </c>
      <c r="I73" s="418">
        <f t="shared" si="8"/>
        <v>0</v>
      </c>
      <c r="J73" s="418">
        <f t="shared" si="8"/>
        <v>0</v>
      </c>
      <c r="K73" s="418">
        <f t="shared" si="8"/>
        <v>0</v>
      </c>
      <c r="L73" s="418">
        <f t="shared" si="8"/>
        <v>0</v>
      </c>
      <c r="M73" s="418">
        <f t="shared" si="8"/>
        <v>0</v>
      </c>
      <c r="N73" s="418">
        <f t="shared" si="8"/>
        <v>0</v>
      </c>
    </row>
    <row r="74" spans="1:14" ht="15" x14ac:dyDescent="0.25">
      <c r="A74" s="152"/>
      <c r="F74" s="152"/>
      <c r="G74" s="158" t="s">
        <v>70</v>
      </c>
      <c r="H74" s="418">
        <f t="shared" si="8"/>
        <v>31705114700000.004</v>
      </c>
      <c r="I74" s="418">
        <f t="shared" si="8"/>
        <v>8850846965738.832</v>
      </c>
      <c r="J74" s="418">
        <f t="shared" si="8"/>
        <v>0</v>
      </c>
      <c r="K74" s="418">
        <f t="shared" si="8"/>
        <v>83714039500.000015</v>
      </c>
      <c r="L74" s="418">
        <f t="shared" si="8"/>
        <v>0</v>
      </c>
      <c r="M74" s="418">
        <f t="shared" si="8"/>
        <v>21779000000000</v>
      </c>
      <c r="N74" s="418">
        <f t="shared" si="8"/>
        <v>68250000000</v>
      </c>
    </row>
    <row r="75" spans="1:14" ht="15" x14ac:dyDescent="0.25">
      <c r="A75" s="152"/>
      <c r="F75" s="152"/>
      <c r="G75" s="3" t="s">
        <v>62</v>
      </c>
      <c r="H75" s="418">
        <f t="shared" ref="H75:N84" si="9">SUMIFS($I25:$AB25,$I$5:$AB$5,H$56)</f>
        <v>208855399999.99988</v>
      </c>
      <c r="I75" s="418">
        <f t="shared" si="9"/>
        <v>0</v>
      </c>
      <c r="J75" s="418">
        <f t="shared" si="9"/>
        <v>0</v>
      </c>
      <c r="K75" s="418">
        <f t="shared" si="9"/>
        <v>0</v>
      </c>
      <c r="L75" s="418">
        <f t="shared" si="9"/>
        <v>0</v>
      </c>
      <c r="M75" s="418">
        <f t="shared" si="9"/>
        <v>0</v>
      </c>
      <c r="N75" s="418">
        <f t="shared" si="9"/>
        <v>0</v>
      </c>
    </row>
    <row r="76" spans="1:14" ht="15" x14ac:dyDescent="0.25">
      <c r="A76" s="152"/>
      <c r="F76" s="152"/>
      <c r="G76" s="3" t="s">
        <v>62</v>
      </c>
      <c r="H76" s="418">
        <f t="shared" si="9"/>
        <v>1626829000000.0002</v>
      </c>
      <c r="I76" s="418">
        <f t="shared" si="9"/>
        <v>0</v>
      </c>
      <c r="J76" s="418">
        <f t="shared" si="9"/>
        <v>0</v>
      </c>
      <c r="K76" s="418">
        <f t="shared" si="9"/>
        <v>0</v>
      </c>
      <c r="L76" s="418">
        <f t="shared" si="9"/>
        <v>0</v>
      </c>
      <c r="M76" s="418">
        <f t="shared" si="9"/>
        <v>0</v>
      </c>
      <c r="N76" s="418">
        <f t="shared" si="9"/>
        <v>0</v>
      </c>
    </row>
    <row r="77" spans="1:14" ht="15" x14ac:dyDescent="0.25">
      <c r="A77" s="152"/>
      <c r="F77" s="152"/>
      <c r="G77" s="158" t="s">
        <v>66</v>
      </c>
      <c r="H77" s="418">
        <f t="shared" si="9"/>
        <v>8351389100000</v>
      </c>
      <c r="I77" s="418">
        <f t="shared" si="9"/>
        <v>0</v>
      </c>
      <c r="J77" s="418">
        <f t="shared" si="9"/>
        <v>0</v>
      </c>
      <c r="K77" s="418">
        <f t="shared" si="9"/>
        <v>0</v>
      </c>
      <c r="L77" s="418">
        <f t="shared" si="9"/>
        <v>0</v>
      </c>
      <c r="M77" s="418">
        <f t="shared" si="9"/>
        <v>0</v>
      </c>
      <c r="N77" s="418">
        <f t="shared" si="9"/>
        <v>0</v>
      </c>
    </row>
    <row r="78" spans="1:14" ht="15" x14ac:dyDescent="0.25">
      <c r="A78" s="152"/>
      <c r="F78" s="152"/>
      <c r="G78" s="3" t="s">
        <v>59</v>
      </c>
      <c r="H78" s="418">
        <f t="shared" si="9"/>
        <v>843984400000.00012</v>
      </c>
      <c r="I78" s="418">
        <f t="shared" si="9"/>
        <v>0</v>
      </c>
      <c r="J78" s="418">
        <f t="shared" si="9"/>
        <v>0</v>
      </c>
      <c r="K78" s="418">
        <f t="shared" si="9"/>
        <v>0</v>
      </c>
      <c r="L78" s="418">
        <f t="shared" si="9"/>
        <v>0</v>
      </c>
      <c r="M78" s="418">
        <f t="shared" si="9"/>
        <v>0</v>
      </c>
      <c r="N78" s="418">
        <f t="shared" si="9"/>
        <v>0</v>
      </c>
    </row>
    <row r="79" spans="1:14" ht="15" x14ac:dyDescent="0.25">
      <c r="A79" s="152"/>
      <c r="F79" s="152"/>
      <c r="G79" s="3" t="s">
        <v>59</v>
      </c>
      <c r="H79" s="418">
        <f t="shared" si="9"/>
        <v>6311159999999.9971</v>
      </c>
      <c r="I79" s="418">
        <f t="shared" si="9"/>
        <v>0</v>
      </c>
      <c r="J79" s="418">
        <f t="shared" si="9"/>
        <v>0</v>
      </c>
      <c r="K79" s="418">
        <f t="shared" si="9"/>
        <v>0</v>
      </c>
      <c r="L79" s="418">
        <f t="shared" si="9"/>
        <v>0</v>
      </c>
      <c r="M79" s="418">
        <f t="shared" si="9"/>
        <v>0</v>
      </c>
      <c r="N79" s="418">
        <f t="shared" si="9"/>
        <v>0</v>
      </c>
    </row>
    <row r="80" spans="1:14" ht="15" x14ac:dyDescent="0.25">
      <c r="A80" s="152"/>
      <c r="F80" s="152"/>
      <c r="G80" s="154" t="s">
        <v>64</v>
      </c>
      <c r="H80" s="418">
        <f t="shared" si="9"/>
        <v>5218541953652.0664</v>
      </c>
      <c r="I80" s="418">
        <f t="shared" si="9"/>
        <v>6893488919776.292</v>
      </c>
      <c r="J80" s="418">
        <f t="shared" si="9"/>
        <v>1504826291016.7944</v>
      </c>
      <c r="K80" s="418">
        <f t="shared" si="9"/>
        <v>20135613169289.898</v>
      </c>
      <c r="L80" s="418">
        <f t="shared" si="9"/>
        <v>0</v>
      </c>
      <c r="M80" s="418">
        <f t="shared" si="9"/>
        <v>562988102.68472004</v>
      </c>
      <c r="N80" s="418">
        <f t="shared" si="9"/>
        <v>0</v>
      </c>
    </row>
    <row r="81" spans="1:14" ht="15" x14ac:dyDescent="0.25">
      <c r="A81" s="152"/>
      <c r="F81" s="152"/>
      <c r="G81" s="154" t="s">
        <v>63</v>
      </c>
      <c r="H81" s="418">
        <f t="shared" si="9"/>
        <v>9009100000</v>
      </c>
      <c r="I81" s="418">
        <f t="shared" si="9"/>
        <v>0</v>
      </c>
      <c r="J81" s="418">
        <f t="shared" si="9"/>
        <v>0</v>
      </c>
      <c r="K81" s="418">
        <f t="shared" si="9"/>
        <v>0</v>
      </c>
      <c r="L81" s="418">
        <f t="shared" si="9"/>
        <v>0</v>
      </c>
      <c r="M81" s="418">
        <f t="shared" si="9"/>
        <v>0</v>
      </c>
      <c r="N81" s="418">
        <f t="shared" si="9"/>
        <v>0</v>
      </c>
    </row>
    <row r="82" spans="1:14" ht="15" x14ac:dyDescent="0.25">
      <c r="A82" s="152"/>
      <c r="F82" s="152"/>
      <c r="G82" s="154" t="s">
        <v>63</v>
      </c>
      <c r="H82" s="418">
        <f t="shared" si="9"/>
        <v>6881541600000</v>
      </c>
      <c r="I82" s="418">
        <f t="shared" si="9"/>
        <v>0</v>
      </c>
      <c r="J82" s="418">
        <f t="shared" si="9"/>
        <v>0</v>
      </c>
      <c r="K82" s="418">
        <f t="shared" si="9"/>
        <v>0</v>
      </c>
      <c r="L82" s="418">
        <f t="shared" si="9"/>
        <v>0</v>
      </c>
      <c r="M82" s="418">
        <f t="shared" si="9"/>
        <v>0</v>
      </c>
      <c r="N82" s="418">
        <f t="shared" si="9"/>
        <v>0</v>
      </c>
    </row>
    <row r="83" spans="1:14" ht="15" x14ac:dyDescent="0.25">
      <c r="A83" s="152"/>
      <c r="F83" s="152"/>
      <c r="G83" s="154" t="s">
        <v>63</v>
      </c>
      <c r="H83" s="418">
        <f t="shared" si="9"/>
        <v>8449362681767.002</v>
      </c>
      <c r="I83" s="418">
        <f t="shared" si="9"/>
        <v>0</v>
      </c>
      <c r="J83" s="418">
        <f t="shared" si="9"/>
        <v>0</v>
      </c>
      <c r="K83" s="418">
        <f t="shared" si="9"/>
        <v>0</v>
      </c>
      <c r="L83" s="418">
        <f t="shared" si="9"/>
        <v>0</v>
      </c>
      <c r="M83" s="418">
        <f t="shared" si="9"/>
        <v>0</v>
      </c>
      <c r="N83" s="418">
        <f t="shared" si="9"/>
        <v>0</v>
      </c>
    </row>
    <row r="84" spans="1:14" ht="15" x14ac:dyDescent="0.25">
      <c r="A84" s="152"/>
      <c r="F84" s="152"/>
      <c r="G84" s="3" t="s">
        <v>57</v>
      </c>
      <c r="H84" s="418">
        <f t="shared" si="9"/>
        <v>101262700000</v>
      </c>
      <c r="I84" s="418">
        <f t="shared" si="9"/>
        <v>0</v>
      </c>
      <c r="J84" s="418">
        <f t="shared" si="9"/>
        <v>0</v>
      </c>
      <c r="K84" s="418">
        <f t="shared" si="9"/>
        <v>0</v>
      </c>
      <c r="L84" s="418">
        <f t="shared" si="9"/>
        <v>0</v>
      </c>
      <c r="M84" s="418">
        <f t="shared" si="9"/>
        <v>0</v>
      </c>
      <c r="N84" s="418">
        <f t="shared" si="9"/>
        <v>0</v>
      </c>
    </row>
    <row r="85" spans="1:14" ht="15" x14ac:dyDescent="0.25">
      <c r="A85" s="152"/>
      <c r="F85" s="152"/>
      <c r="G85" s="3" t="s">
        <v>57</v>
      </c>
      <c r="H85" s="418">
        <f t="shared" ref="H85:N94" si="10">SUMIFS($I35:$AB35,$I$5:$AB$5,H$56)</f>
        <v>16032800000.000002</v>
      </c>
      <c r="I85" s="418">
        <f t="shared" si="10"/>
        <v>0</v>
      </c>
      <c r="J85" s="418">
        <f t="shared" si="10"/>
        <v>0</v>
      </c>
      <c r="K85" s="418">
        <f t="shared" si="10"/>
        <v>0</v>
      </c>
      <c r="L85" s="418">
        <f t="shared" si="10"/>
        <v>0</v>
      </c>
      <c r="M85" s="418">
        <f t="shared" si="10"/>
        <v>0</v>
      </c>
      <c r="N85" s="418">
        <f t="shared" si="10"/>
        <v>0</v>
      </c>
    </row>
    <row r="86" spans="1:14" ht="15" x14ac:dyDescent="0.25">
      <c r="A86" s="152"/>
      <c r="F86" s="152"/>
      <c r="G86" s="3" t="s">
        <v>57</v>
      </c>
      <c r="H86" s="418">
        <f t="shared" si="10"/>
        <v>3381247000000</v>
      </c>
      <c r="I86" s="418">
        <f t="shared" si="10"/>
        <v>0</v>
      </c>
      <c r="J86" s="418">
        <f t="shared" si="10"/>
        <v>0</v>
      </c>
      <c r="K86" s="418">
        <f t="shared" si="10"/>
        <v>0</v>
      </c>
      <c r="L86" s="418">
        <f t="shared" si="10"/>
        <v>0</v>
      </c>
      <c r="M86" s="418">
        <f t="shared" si="10"/>
        <v>0</v>
      </c>
      <c r="N86" s="418">
        <f t="shared" si="10"/>
        <v>0</v>
      </c>
    </row>
    <row r="87" spans="1:14" ht="15" x14ac:dyDescent="0.25">
      <c r="A87" s="152"/>
      <c r="F87" s="152"/>
      <c r="G87" s="3" t="s">
        <v>56</v>
      </c>
      <c r="H87" s="418">
        <f t="shared" si="10"/>
        <v>703400000</v>
      </c>
      <c r="I87" s="418">
        <f t="shared" si="10"/>
        <v>0</v>
      </c>
      <c r="J87" s="418">
        <f t="shared" si="10"/>
        <v>0</v>
      </c>
      <c r="K87" s="418">
        <f t="shared" si="10"/>
        <v>0</v>
      </c>
      <c r="L87" s="418">
        <f t="shared" si="10"/>
        <v>0</v>
      </c>
      <c r="M87" s="418">
        <f t="shared" si="10"/>
        <v>0</v>
      </c>
      <c r="N87" s="418">
        <f t="shared" si="10"/>
        <v>0</v>
      </c>
    </row>
    <row r="88" spans="1:14" ht="15" x14ac:dyDescent="0.25">
      <c r="A88" s="152"/>
      <c r="F88" s="152"/>
      <c r="G88" s="158" t="s">
        <v>71</v>
      </c>
      <c r="H88" s="418">
        <f t="shared" si="10"/>
        <v>3975708600000</v>
      </c>
      <c r="I88" s="418">
        <f t="shared" si="10"/>
        <v>0</v>
      </c>
      <c r="J88" s="418">
        <f t="shared" si="10"/>
        <v>0</v>
      </c>
      <c r="K88" s="418">
        <f t="shared" si="10"/>
        <v>0</v>
      </c>
      <c r="L88" s="418">
        <f t="shared" si="10"/>
        <v>0</v>
      </c>
      <c r="M88" s="418">
        <f t="shared" si="10"/>
        <v>0</v>
      </c>
      <c r="N88" s="418">
        <f t="shared" si="10"/>
        <v>0</v>
      </c>
    </row>
    <row r="89" spans="1:14" ht="15" x14ac:dyDescent="0.25">
      <c r="A89" s="152"/>
      <c r="F89" s="152"/>
      <c r="G89" s="3" t="s">
        <v>73</v>
      </c>
      <c r="H89" s="418">
        <f t="shared" si="10"/>
        <v>256708100000</v>
      </c>
      <c r="I89" s="418">
        <f t="shared" si="10"/>
        <v>0</v>
      </c>
      <c r="J89" s="418">
        <f t="shared" si="10"/>
        <v>0</v>
      </c>
      <c r="K89" s="418">
        <f t="shared" si="10"/>
        <v>0</v>
      </c>
      <c r="L89" s="418">
        <f t="shared" si="10"/>
        <v>0</v>
      </c>
      <c r="M89" s="418">
        <f t="shared" si="10"/>
        <v>0</v>
      </c>
      <c r="N89" s="418">
        <f t="shared" si="10"/>
        <v>0</v>
      </c>
    </row>
    <row r="90" spans="1:14" ht="15" x14ac:dyDescent="0.25">
      <c r="A90" s="152"/>
      <c r="F90" s="152"/>
      <c r="G90" s="154" t="s">
        <v>58</v>
      </c>
      <c r="H90" s="418">
        <f t="shared" si="10"/>
        <v>471589289618.66693</v>
      </c>
      <c r="I90" s="418">
        <f t="shared" si="10"/>
        <v>0</v>
      </c>
      <c r="J90" s="418">
        <f t="shared" si="10"/>
        <v>0</v>
      </c>
      <c r="K90" s="418">
        <f t="shared" si="10"/>
        <v>0</v>
      </c>
      <c r="L90" s="418">
        <f t="shared" si="10"/>
        <v>0</v>
      </c>
      <c r="M90" s="418">
        <f t="shared" si="10"/>
        <v>0</v>
      </c>
      <c r="N90" s="418">
        <f t="shared" si="10"/>
        <v>0</v>
      </c>
    </row>
    <row r="91" spans="1:14" ht="15" x14ac:dyDescent="0.25">
      <c r="A91" s="152"/>
      <c r="F91" s="152"/>
      <c r="G91" s="3" t="s">
        <v>53</v>
      </c>
      <c r="H91" s="418">
        <f t="shared" si="10"/>
        <v>33400000.000000007</v>
      </c>
      <c r="I91" s="418">
        <f t="shared" si="10"/>
        <v>0</v>
      </c>
      <c r="J91" s="418">
        <f t="shared" si="10"/>
        <v>0</v>
      </c>
      <c r="K91" s="418">
        <f t="shared" si="10"/>
        <v>0</v>
      </c>
      <c r="L91" s="418">
        <f t="shared" si="10"/>
        <v>0</v>
      </c>
      <c r="M91" s="418">
        <f t="shared" si="10"/>
        <v>0</v>
      </c>
      <c r="N91" s="418">
        <f t="shared" si="10"/>
        <v>0</v>
      </c>
    </row>
    <row r="92" spans="1:14" ht="15" x14ac:dyDescent="0.25">
      <c r="A92" s="152"/>
      <c r="F92" s="152"/>
      <c r="G92" s="3" t="s">
        <v>55</v>
      </c>
      <c r="H92" s="418">
        <f t="shared" si="10"/>
        <v>445395898191.09302</v>
      </c>
      <c r="I92" s="418">
        <f t="shared" si="10"/>
        <v>0</v>
      </c>
      <c r="J92" s="418">
        <f t="shared" si="10"/>
        <v>0</v>
      </c>
      <c r="K92" s="418">
        <f t="shared" si="10"/>
        <v>0</v>
      </c>
      <c r="L92" s="418">
        <f t="shared" si="10"/>
        <v>0</v>
      </c>
      <c r="M92" s="418">
        <f t="shared" si="10"/>
        <v>0</v>
      </c>
      <c r="N92" s="418">
        <f t="shared" si="10"/>
        <v>0</v>
      </c>
    </row>
    <row r="93" spans="1:14" ht="15" x14ac:dyDescent="0.25">
      <c r="A93" s="152"/>
      <c r="F93" s="152"/>
      <c r="G93" s="3" t="s">
        <v>55</v>
      </c>
      <c r="H93" s="418">
        <f t="shared" si="10"/>
        <v>2477876200000</v>
      </c>
      <c r="I93" s="418">
        <f t="shared" si="10"/>
        <v>0</v>
      </c>
      <c r="J93" s="418">
        <f t="shared" si="10"/>
        <v>0</v>
      </c>
      <c r="K93" s="418">
        <f t="shared" si="10"/>
        <v>0</v>
      </c>
      <c r="L93" s="418">
        <f t="shared" si="10"/>
        <v>0</v>
      </c>
      <c r="M93" s="418">
        <f t="shared" si="10"/>
        <v>0</v>
      </c>
      <c r="N93" s="418">
        <f t="shared" si="10"/>
        <v>0</v>
      </c>
    </row>
    <row r="94" spans="1:14" ht="15" x14ac:dyDescent="0.25">
      <c r="A94" s="152"/>
      <c r="F94" s="152"/>
      <c r="G94" s="158" t="s">
        <v>70</v>
      </c>
      <c r="H94" s="418">
        <f t="shared" si="10"/>
        <v>0</v>
      </c>
      <c r="I94" s="418">
        <f t="shared" si="10"/>
        <v>13030000000000</v>
      </c>
      <c r="J94" s="418">
        <f t="shared" si="10"/>
        <v>25991000000000</v>
      </c>
      <c r="K94" s="418">
        <f t="shared" si="10"/>
        <v>0</v>
      </c>
      <c r="L94" s="418">
        <f t="shared" si="10"/>
        <v>0</v>
      </c>
      <c r="M94" s="418">
        <f t="shared" si="10"/>
        <v>0</v>
      </c>
      <c r="N94" s="418">
        <f t="shared" si="10"/>
        <v>0</v>
      </c>
    </row>
    <row r="95" spans="1:14" ht="15" x14ac:dyDescent="0.25">
      <c r="A95" s="152"/>
      <c r="F95" s="152"/>
      <c r="G95" s="207" t="s">
        <v>54</v>
      </c>
      <c r="H95" s="418">
        <f t="shared" ref="H95:N98" si="11">SUMIFS($I45:$AB45,$I$5:$AB$5,H$56)</f>
        <v>261989012505227.5</v>
      </c>
      <c r="I95" s="418">
        <f t="shared" si="11"/>
        <v>590364000000</v>
      </c>
      <c r="J95" s="418">
        <f t="shared" si="11"/>
        <v>0</v>
      </c>
      <c r="K95" s="418">
        <f t="shared" si="11"/>
        <v>0</v>
      </c>
      <c r="L95" s="418">
        <f t="shared" si="11"/>
        <v>0</v>
      </c>
      <c r="M95" s="418">
        <f t="shared" si="11"/>
        <v>0</v>
      </c>
      <c r="N95" s="418">
        <f t="shared" si="11"/>
        <v>0</v>
      </c>
    </row>
    <row r="96" spans="1:14" ht="15" x14ac:dyDescent="0.25">
      <c r="A96" s="152"/>
      <c r="F96" s="152"/>
      <c r="G96" s="154" t="s">
        <v>60</v>
      </c>
      <c r="H96" s="418">
        <f t="shared" si="11"/>
        <v>114662655055171.81</v>
      </c>
      <c r="I96" s="418">
        <f t="shared" si="11"/>
        <v>368779031427994.44</v>
      </c>
      <c r="J96" s="418">
        <f t="shared" si="11"/>
        <v>0</v>
      </c>
      <c r="K96" s="418">
        <f t="shared" si="11"/>
        <v>0</v>
      </c>
      <c r="L96" s="418">
        <f t="shared" si="11"/>
        <v>0</v>
      </c>
      <c r="M96" s="418">
        <f t="shared" si="11"/>
        <v>38119989804.567482</v>
      </c>
      <c r="N96" s="418">
        <f t="shared" si="11"/>
        <v>3055907978802.7861</v>
      </c>
    </row>
    <row r="97" spans="1:14" ht="15" x14ac:dyDescent="0.25">
      <c r="A97" s="152"/>
      <c r="F97" s="152"/>
      <c r="G97" s="154" t="s">
        <v>74</v>
      </c>
      <c r="H97" s="418">
        <f t="shared" si="11"/>
        <v>21082224000000</v>
      </c>
      <c r="I97" s="418">
        <f t="shared" si="11"/>
        <v>0</v>
      </c>
      <c r="J97" s="418">
        <f t="shared" si="11"/>
        <v>0</v>
      </c>
      <c r="K97" s="418">
        <f t="shared" si="11"/>
        <v>0</v>
      </c>
      <c r="L97" s="418">
        <f t="shared" si="11"/>
        <v>0</v>
      </c>
      <c r="M97" s="418">
        <f t="shared" si="11"/>
        <v>0</v>
      </c>
      <c r="N97" s="418">
        <f t="shared" si="11"/>
        <v>0</v>
      </c>
    </row>
    <row r="98" spans="1:14" ht="15" x14ac:dyDescent="0.25">
      <c r="A98" s="152"/>
      <c r="F98" s="152"/>
      <c r="G98" s="154" t="s">
        <v>74</v>
      </c>
      <c r="H98" s="418">
        <f t="shared" si="11"/>
        <v>1354388900000</v>
      </c>
      <c r="I98" s="418">
        <f t="shared" si="11"/>
        <v>0</v>
      </c>
      <c r="J98" s="418">
        <f t="shared" si="11"/>
        <v>0</v>
      </c>
      <c r="K98" s="418">
        <f t="shared" si="11"/>
        <v>0</v>
      </c>
      <c r="L98" s="418">
        <f t="shared" si="11"/>
        <v>0</v>
      </c>
      <c r="M98" s="418">
        <f t="shared" si="11"/>
        <v>0</v>
      </c>
      <c r="N98" s="418">
        <f t="shared" si="11"/>
        <v>0</v>
      </c>
    </row>
    <row r="99" spans="1:14" ht="15" x14ac:dyDescent="0.25">
      <c r="A99" s="152"/>
      <c r="F99" s="152"/>
      <c r="G99" s="207"/>
      <c r="H99" s="157"/>
      <c r="I99" s="157"/>
      <c r="J99" s="157"/>
      <c r="K99" s="157"/>
      <c r="L99" s="157"/>
      <c r="M99" s="157"/>
      <c r="N99" s="157"/>
    </row>
    <row r="100" spans="1:14" ht="15" x14ac:dyDescent="0.25">
      <c r="A100" s="152"/>
      <c r="F100" s="152"/>
      <c r="G100" s="207"/>
      <c r="H100" s="157"/>
      <c r="I100" s="157"/>
      <c r="J100" s="157"/>
      <c r="K100" s="157"/>
      <c r="L100" s="157"/>
      <c r="M100" s="157"/>
      <c r="N100" s="157"/>
    </row>
    <row r="101" spans="1:14" ht="15" x14ac:dyDescent="0.25">
      <c r="A101" s="152"/>
      <c r="F101" s="152"/>
      <c r="G101" s="408" t="b">
        <f>SUM(H101:N101)=H49</f>
        <v>1</v>
      </c>
      <c r="H101" s="428">
        <f t="shared" ref="H101:N101" si="12">SUM(H57:H98)</f>
        <v>712628445674592.75</v>
      </c>
      <c r="I101" s="428">
        <f t="shared" si="12"/>
        <v>489467541878325.31</v>
      </c>
      <c r="J101" s="428">
        <f t="shared" si="12"/>
        <v>27495826291016.793</v>
      </c>
      <c r="K101" s="428">
        <f t="shared" si="12"/>
        <v>20219327208789.898</v>
      </c>
      <c r="L101" s="428">
        <f t="shared" si="12"/>
        <v>0</v>
      </c>
      <c r="M101" s="428">
        <f t="shared" si="12"/>
        <v>22346682977907.25</v>
      </c>
      <c r="N101" s="428">
        <f t="shared" si="12"/>
        <v>3124157978802.7861</v>
      </c>
    </row>
    <row r="102" spans="1:14" x14ac:dyDescent="0.2">
      <c r="H102" s="44">
        <f>H101/SUM($H$101:$N$101)</f>
        <v>0.55880068543877581</v>
      </c>
      <c r="I102" s="44">
        <f t="shared" ref="I102:N102" si="13">I101/SUM($H$101:$N$101)</f>
        <v>0.38381122668029993</v>
      </c>
      <c r="J102" s="44">
        <f t="shared" si="13"/>
        <v>2.1560585563745051E-2</v>
      </c>
      <c r="K102" s="44">
        <f t="shared" si="13"/>
        <v>1.585478936739209E-2</v>
      </c>
      <c r="L102" s="44">
        <f t="shared" si="13"/>
        <v>0</v>
      </c>
      <c r="M102" s="44">
        <f t="shared" si="13"/>
        <v>1.7522934765138026E-2</v>
      </c>
      <c r="N102" s="44">
        <f t="shared" si="13"/>
        <v>2.4497781846491056E-3</v>
      </c>
    </row>
    <row r="104" spans="1:14" s="29" customFormat="1" ht="15" x14ac:dyDescent="0.25">
      <c r="G104" s="46" t="s">
        <v>1587</v>
      </c>
      <c r="H104" s="427">
        <f>SUMIFS('CHP Distribution_calcs'!$D$73:$J$73,'CHP Distribution_calcs'!$D$61:$J$61,'CARB heat data summary'!H56)</f>
        <v>232252881127851.78</v>
      </c>
      <c r="I104" s="427">
        <f>SUMIFS('CHP Distribution_calcs'!$D$73:$J$73,'CHP Distribution_calcs'!$D$61:$J$61,'CARB heat data summary'!I56)</f>
        <v>33894185494879.48</v>
      </c>
      <c r="J104" s="427">
        <f>SUMIFS('CHP Distribution_calcs'!$D$73:$J$73,'CHP Distribution_calcs'!$D$61:$J$61,'CARB heat data summary'!J56)</f>
        <v>24611961296938.051</v>
      </c>
      <c r="K104" s="427">
        <f>SUMIFS('CHP Distribution_calcs'!$D$73:$J$73,'CHP Distribution_calcs'!$D$61:$J$61,'CARB heat data summary'!K56)</f>
        <v>12167483636000</v>
      </c>
      <c r="L104" s="427">
        <f>SUMIFS('CHP Distribution_calcs'!$D$73:$J$73,'CHP Distribution_calcs'!$D$61:$J$61,'CARB heat data summary'!L56)</f>
        <v>0</v>
      </c>
      <c r="M104" s="427">
        <f>SUMIFS('CHP Distribution_calcs'!$D$73:$J$73,'CHP Distribution_calcs'!$D$61:$J$61,'CARB heat data summary'!M56)</f>
        <v>272011167435.74213</v>
      </c>
      <c r="N104" s="427">
        <f>SUMIFS('CHP Distribution_calcs'!$D$73:$J$73,'CHP Distribution_calcs'!$D$61:$J$61,'CARB heat data summary'!N56)</f>
        <v>0</v>
      </c>
    </row>
    <row r="105" spans="1:14" s="29" customFormat="1" ht="15" x14ac:dyDescent="0.25">
      <c r="G105" s="46" t="s">
        <v>1588</v>
      </c>
      <c r="H105" s="46">
        <f>SUM(H101,H104)</f>
        <v>944881326802444.5</v>
      </c>
      <c r="I105" s="46">
        <f t="shared" ref="I105:N105" si="14">SUM(I101,I104)</f>
        <v>523361727373204.81</v>
      </c>
      <c r="J105" s="46">
        <f t="shared" si="14"/>
        <v>52107787587954.844</v>
      </c>
      <c r="K105" s="46">
        <f t="shared" si="14"/>
        <v>32386810844789.898</v>
      </c>
      <c r="L105" s="46">
        <f t="shared" si="14"/>
        <v>0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ht="15" x14ac:dyDescent="0.25">
      <c r="H106" s="370">
        <f>SUM(calcs!E56:E80)</f>
        <v>944881326802444.75</v>
      </c>
      <c r="I106" s="46">
        <f>SUM(calcs!E108:E132)</f>
        <v>523361727373204.81</v>
      </c>
      <c r="J106" s="46">
        <f>SUM(calcs!E82:E106)</f>
        <v>52107787587954.844</v>
      </c>
      <c r="K106" s="46">
        <f>SUM(calcs!E30:E54)</f>
        <v>32386810844789.898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2">
      <c r="H107" s="29" t="b">
        <f>H105=H106</f>
        <v>1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 t="shared" si="15"/>
        <v>1</v>
      </c>
      <c r="M107" s="29" t="b">
        <f t="shared" si="15"/>
        <v>1</v>
      </c>
      <c r="N107" s="29" t="b">
        <f t="shared" si="15"/>
        <v>1</v>
      </c>
    </row>
    <row r="110" spans="1:14" x14ac:dyDescent="0.2">
      <c r="G110" t="s">
        <v>1584</v>
      </c>
      <c r="H110" s="430">
        <f>SUM(H101:N101)+'CHP Distribution_calcs'!J74</f>
        <v>1578480504732539.8</v>
      </c>
    </row>
    <row r="111" spans="1:14" x14ac:dyDescent="0.2">
      <c r="G111" t="s">
        <v>1585</v>
      </c>
      <c r="H111" s="430">
        <v>1502179388233403.8</v>
      </c>
    </row>
    <row r="112" spans="1:14" x14ac:dyDescent="0.2">
      <c r="G112" t="s">
        <v>1586</v>
      </c>
      <c r="H112" s="430">
        <f>SUM(calcs!E30:E236)</f>
        <v>1578480504732539.8</v>
      </c>
    </row>
    <row r="113" spans="8:8" x14ac:dyDescent="0.2">
      <c r="H113" s="29" t="b">
        <f>H110=H112</f>
        <v>1</v>
      </c>
    </row>
    <row r="114" spans="8:8" x14ac:dyDescent="0.2">
      <c r="H114" s="426"/>
    </row>
  </sheetData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407" customWidth="1"/>
    <col min="2" max="2" width="7.625" style="407" customWidth="1"/>
    <col min="3" max="3" width="31.875" style="407" customWidth="1"/>
    <col min="4" max="8" width="14.125" style="407" customWidth="1"/>
    <col min="9" max="9" width="10" style="407" customWidth="1"/>
    <col min="10" max="20" width="7.75" style="407" customWidth="1"/>
    <col min="21" max="26" width="8.625" style="407" customWidth="1"/>
    <col min="27" max="27" width="8.625" style="4" customWidth="1"/>
    <col min="28" max="29" width="7.5" style="407" bestFit="1" customWidth="1"/>
    <col min="30" max="30" width="15.875" style="407" bestFit="1" customWidth="1"/>
    <col min="31" max="16384" width="8" style="4"/>
  </cols>
  <sheetData>
    <row r="1" spans="1:30" x14ac:dyDescent="0.2">
      <c r="A1" s="402" t="s">
        <v>1592</v>
      </c>
      <c r="B1" s="4"/>
      <c r="C1" s="4"/>
      <c r="D1" s="403"/>
      <c r="E1" s="4"/>
      <c r="F1" s="4"/>
      <c r="G1" s="4"/>
      <c r="H1" s="4"/>
      <c r="I1" s="404" t="s">
        <v>163</v>
      </c>
      <c r="J1" s="405">
        <f t="shared" ref="J1:AC1" si="0">SUBTOTAL(9,J3:J247)</f>
        <v>5826801377104648</v>
      </c>
      <c r="K1" s="405">
        <f t="shared" si="0"/>
        <v>5859689314994224</v>
      </c>
      <c r="L1" s="405">
        <f t="shared" si="0"/>
        <v>5741585613253411</v>
      </c>
      <c r="M1" s="405">
        <f t="shared" si="0"/>
        <v>5676976306488456</v>
      </c>
      <c r="N1" s="405">
        <f t="shared" si="0"/>
        <v>5814965280285214</v>
      </c>
      <c r="O1" s="405">
        <f t="shared" si="0"/>
        <v>5700304247069646</v>
      </c>
      <c r="P1" s="405">
        <f t="shared" si="0"/>
        <v>5761437149474471</v>
      </c>
      <c r="Q1" s="405">
        <f t="shared" si="0"/>
        <v>5765664364246842</v>
      </c>
      <c r="R1" s="405">
        <f t="shared" si="0"/>
        <v>5665053445672711</v>
      </c>
      <c r="S1" s="405">
        <f t="shared" si="0"/>
        <v>5525784189538367</v>
      </c>
      <c r="T1" s="405">
        <f t="shared" si="0"/>
        <v>5620776765343605</v>
      </c>
      <c r="U1" s="405">
        <f t="shared" si="0"/>
        <v>5378381492078126</v>
      </c>
      <c r="V1" s="405">
        <f t="shared" si="0"/>
        <v>5547115549391990</v>
      </c>
      <c r="W1" s="405">
        <f t="shared" si="0"/>
        <v>5650804568716688</v>
      </c>
      <c r="X1" s="405">
        <f t="shared" si="0"/>
        <v>5602952805158926</v>
      </c>
      <c r="Y1" s="405">
        <f t="shared" si="0"/>
        <v>5580843127103465</v>
      </c>
      <c r="Z1" s="405">
        <f t="shared" si="0"/>
        <v>5489706301250960</v>
      </c>
      <c r="AA1" s="405">
        <f t="shared" si="0"/>
        <v>5442133784840845</v>
      </c>
      <c r="AB1" s="405">
        <f t="shared" si="0"/>
        <v>5440049528904794</v>
      </c>
      <c r="AC1" s="405">
        <f t="shared" si="0"/>
        <v>5263743467836106</v>
      </c>
      <c r="AD1" s="405"/>
    </row>
    <row r="2" spans="1:30" ht="25.5" customHeight="1" x14ac:dyDescent="0.2">
      <c r="A2" s="284" t="s">
        <v>164</v>
      </c>
      <c r="B2" s="285" t="s">
        <v>165</v>
      </c>
      <c r="C2" s="286" t="s">
        <v>166</v>
      </c>
      <c r="D2" s="286" t="s">
        <v>167</v>
      </c>
      <c r="E2" s="286" t="s">
        <v>168</v>
      </c>
      <c r="F2" s="286" t="s">
        <v>169</v>
      </c>
      <c r="G2" s="286" t="s">
        <v>170</v>
      </c>
      <c r="H2" s="286" t="s">
        <v>171</v>
      </c>
      <c r="I2" s="287" t="s">
        <v>591</v>
      </c>
      <c r="J2" s="288">
        <v>2000</v>
      </c>
      <c r="K2" s="288">
        <v>2001</v>
      </c>
      <c r="L2" s="288">
        <v>2002</v>
      </c>
      <c r="M2" s="288">
        <v>2003</v>
      </c>
      <c r="N2" s="288">
        <v>2004</v>
      </c>
      <c r="O2" s="288">
        <v>2005</v>
      </c>
      <c r="P2" s="288">
        <v>2006</v>
      </c>
      <c r="Q2" s="288">
        <v>2007</v>
      </c>
      <c r="R2" s="288">
        <v>2008</v>
      </c>
      <c r="S2" s="288">
        <v>2009</v>
      </c>
      <c r="T2" s="288">
        <v>2010</v>
      </c>
      <c r="U2" s="288">
        <v>2011</v>
      </c>
      <c r="V2" s="288">
        <v>2012</v>
      </c>
      <c r="W2" s="288">
        <v>2013</v>
      </c>
      <c r="X2" s="288">
        <v>2014</v>
      </c>
      <c r="Y2" s="288">
        <v>2015</v>
      </c>
      <c r="Z2" s="288">
        <v>2016</v>
      </c>
      <c r="AA2" s="288">
        <v>2017</v>
      </c>
      <c r="AB2" s="288">
        <v>2018</v>
      </c>
      <c r="AC2" s="288">
        <v>2019</v>
      </c>
      <c r="AD2" s="406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workbookViewId="0">
      <selection activeCell="D8" sqref="D8"/>
    </sheetView>
  </sheetViews>
  <sheetFormatPr defaultRowHeight="15" x14ac:dyDescent="0.25"/>
  <cols>
    <col min="1" max="1" width="9.625" style="29" customWidth="1"/>
    <col min="2" max="2" width="9.375" style="29" customWidth="1"/>
    <col min="3" max="3" width="14.25" style="29" customWidth="1"/>
    <col min="4" max="4" width="50.125" style="29" customWidth="1"/>
    <col min="5" max="5" width="16" style="186" customWidth="1"/>
    <col min="6" max="6" width="18.75" style="46" bestFit="1" customWidth="1"/>
    <col min="7" max="16" width="13.75" style="29" bestFit="1" customWidth="1"/>
    <col min="17" max="16384" width="9" style="29"/>
  </cols>
  <sheetData>
    <row r="1" spans="1:36" x14ac:dyDescent="0.25">
      <c r="B1" s="46" t="s">
        <v>1172</v>
      </c>
      <c r="E1" s="184" t="s">
        <v>1429</v>
      </c>
      <c r="F1" s="46" t="s">
        <v>1567</v>
      </c>
      <c r="G1" s="46"/>
    </row>
    <row r="2" spans="1:36" x14ac:dyDescent="0.25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25">
      <c r="A3" s="46" t="s">
        <v>1173</v>
      </c>
      <c r="B3" s="46" t="s">
        <v>1156</v>
      </c>
      <c r="C3" s="46" t="s">
        <v>1157</v>
      </c>
      <c r="D3" s="46"/>
      <c r="E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</row>
    <row r="4" spans="1:36" x14ac:dyDescent="0.25">
      <c r="A4" s="45" t="s">
        <v>1568</v>
      </c>
      <c r="B4" s="45" t="s">
        <v>1508</v>
      </c>
      <c r="C4" s="29" t="s">
        <v>1155</v>
      </c>
      <c r="D4" s="400" t="s">
        <v>52</v>
      </c>
      <c r="E4" s="187">
        <f>F4</f>
        <v>63149327072173.617</v>
      </c>
      <c r="F4" s="368">
        <f>INDEX('E3 electricity percent'!$E:$E,MATCH($D4,'E3 electricity percent'!$C:$C,0))*'Electricity-CEC Outlook BaseMid'!D68</f>
        <v>63149327072173.617</v>
      </c>
      <c r="G4" s="368">
        <f>INDEX('E3 electricity percent'!$E:$E,MATCH($D4,'E3 electricity percent'!$C:$C,0))*'Electricity-CEC Outlook BaseMid'!E68</f>
        <v>66821602849524.875</v>
      </c>
      <c r="H4" s="368">
        <f>INDEX('E3 electricity percent'!$E:$E,MATCH($D4,'E3 electricity percent'!$C:$C,0))*'Electricity-CEC Outlook BaseMid'!F68</f>
        <v>67612710206043.969</v>
      </c>
      <c r="I4" s="368">
        <f>INDEX('E3 electricity percent'!$E:$E,MATCH($D4,'E3 electricity percent'!$C:$C,0))*'Electricity-CEC Outlook BaseMid'!G68</f>
        <v>68872936390349.148</v>
      </c>
      <c r="J4" s="368">
        <f>INDEX('E3 electricity percent'!$E:$E,MATCH($D4,'E3 electricity percent'!$C:$C,0))*'Electricity-CEC Outlook BaseMid'!H68</f>
        <v>69992524159293.719</v>
      </c>
      <c r="K4" s="368">
        <f>INDEX('E3 electricity percent'!$E:$E,MATCH($D4,'E3 electricity percent'!$C:$C,0))*'Electricity-CEC Outlook BaseMid'!I68</f>
        <v>71051090862870.156</v>
      </c>
      <c r="L4" s="368">
        <f>INDEX('E3 electricity percent'!$E:$E,MATCH($D4,'E3 electricity percent'!$C:$C,0))*'Electricity-CEC Outlook BaseMid'!J68</f>
        <v>72058758774655.281</v>
      </c>
      <c r="M4" s="368">
        <f>INDEX('E3 electricity percent'!$E:$E,MATCH($D4,'E3 electricity percent'!$C:$C,0))*'Electricity-CEC Outlook BaseMid'!K68</f>
        <v>73074827716821.969</v>
      </c>
      <c r="N4" s="368">
        <f>INDEX('E3 electricity percent'!$E:$E,MATCH($D4,'E3 electricity percent'!$C:$C,0))*'Electricity-CEC Outlook BaseMid'!L68</f>
        <v>74120390338407</v>
      </c>
      <c r="O4" s="368">
        <f>INDEX('E3 electricity percent'!$E:$E,MATCH($D4,'E3 electricity percent'!$C:$C,0))*'Electricity-CEC Outlook BaseMid'!M68</f>
        <v>75154373498616.109</v>
      </c>
      <c r="P4" s="368">
        <f>INDEX('E3 electricity percent'!$E:$E,MATCH($D4,'E3 electricity percent'!$C:$C,0))*'Electricity-CEC Outlook BaseMid'!N68</f>
        <v>76184527145543.797</v>
      </c>
      <c r="Q4" s="368">
        <f>INDEX('E3 electricity percent'!$E:$E,MATCH($D4,'E3 electricity percent'!$C:$C,0))*'Electricity-CEC Outlook BaseMid'!O68</f>
        <v>77235875897520.75</v>
      </c>
      <c r="R4" s="368">
        <f>INDEX('E3 electricity percent'!$E:$E,MATCH($D4,'E3 electricity percent'!$C:$C,0))*'Electricity-CEC Outlook BaseMid'!P68</f>
        <v>78274141961232</v>
      </c>
      <c r="S4" s="368">
        <f>INDEX('E3 electricity percent'!$E:$E,MATCH($D4,'E3 electricity percent'!$C:$C,0))*'Electricity-CEC Outlook BaseMid'!Q68</f>
        <v>79312408024943.25</v>
      </c>
      <c r="T4" s="368">
        <f>INDEX('E3 electricity percent'!$E:$E,MATCH($D4,'E3 electricity percent'!$C:$C,0))*'Electricity-CEC Outlook BaseMid'!R68</f>
        <v>80350674088654.75</v>
      </c>
      <c r="U4" s="368">
        <f>INDEX('E3 electricity percent'!$E:$E,MATCH($D4,'E3 electricity percent'!$C:$C,0))*'Electricity-CEC Outlook BaseMid'!S68</f>
        <v>81388940152366</v>
      </c>
      <c r="V4" s="368">
        <f>INDEX('E3 electricity percent'!$E:$E,MATCH($D4,'E3 electricity percent'!$C:$C,0))*'Electricity-CEC Outlook BaseMid'!T68</f>
        <v>82427206216077.25</v>
      </c>
      <c r="W4" s="368">
        <f>INDEX('E3 electricity percent'!$E:$E,MATCH($D4,'E3 electricity percent'!$C:$C,0))*'Electricity-CEC Outlook BaseMid'!U68</f>
        <v>83465472279788.5</v>
      </c>
      <c r="X4" s="368">
        <f>INDEX('E3 electricity percent'!$E:$E,MATCH($D4,'E3 electricity percent'!$C:$C,0))*'Electricity-CEC Outlook BaseMid'!V68</f>
        <v>84503738343500</v>
      </c>
      <c r="Y4" s="368">
        <f>INDEX('E3 electricity percent'!$E:$E,MATCH($D4,'E3 electricity percent'!$C:$C,0))*'Electricity-CEC Outlook BaseMid'!W68</f>
        <v>85542004407211.25</v>
      </c>
      <c r="Z4" s="368">
        <f>INDEX('E3 electricity percent'!$E:$E,MATCH($D4,'E3 electricity percent'!$C:$C,0))*'Electricity-CEC Outlook BaseMid'!X68</f>
        <v>86580270470922.5</v>
      </c>
      <c r="AA4" s="368">
        <f>INDEX('E3 electricity percent'!$E:$E,MATCH($D4,'E3 electricity percent'!$C:$C,0))*'Electricity-CEC Outlook BaseMid'!Y68</f>
        <v>87618536534634</v>
      </c>
      <c r="AB4" s="368">
        <f>INDEX('E3 electricity percent'!$E:$E,MATCH($D4,'E3 electricity percent'!$C:$C,0))*'Electricity-CEC Outlook BaseMid'!Z68</f>
        <v>88656802598345.25</v>
      </c>
      <c r="AC4" s="368">
        <f>INDEX('E3 electricity percent'!$E:$E,MATCH($D4,'E3 electricity percent'!$C:$C,0))*'Electricity-CEC Outlook BaseMid'!AA68</f>
        <v>89695068662056.5</v>
      </c>
      <c r="AD4" s="368">
        <f>INDEX('E3 electricity percent'!$E:$E,MATCH($D4,'E3 electricity percent'!$C:$C,0))*'Electricity-CEC Outlook BaseMid'!AB68</f>
        <v>90733334725768</v>
      </c>
      <c r="AE4" s="368">
        <f>INDEX('E3 electricity percent'!$E:$E,MATCH($D4,'E3 electricity percent'!$C:$C,0))*'Electricity-CEC Outlook BaseMid'!AC68</f>
        <v>91771600789479.25</v>
      </c>
      <c r="AF4" s="368">
        <f>INDEX('E3 electricity percent'!$E:$E,MATCH($D4,'E3 electricity percent'!$C:$C,0))*'Electricity-CEC Outlook BaseMid'!AD68</f>
        <v>92809866853190.5</v>
      </c>
      <c r="AG4" s="368">
        <f>INDEX('E3 electricity percent'!$E:$E,MATCH($D4,'E3 electricity percent'!$C:$C,0))*'Electricity-CEC Outlook BaseMid'!AE68</f>
        <v>93848132916902</v>
      </c>
      <c r="AH4" s="368">
        <f>INDEX('E3 electricity percent'!$E:$E,MATCH($D4,'E3 electricity percent'!$C:$C,0))*'Electricity-CEC Outlook BaseMid'!AF68</f>
        <v>94886398980613.25</v>
      </c>
      <c r="AI4" s="368">
        <f>INDEX('E3 electricity percent'!$E:$E,MATCH($D4,'E3 electricity percent'!$C:$C,0))*'Electricity-CEC Outlook BaseMid'!AG68</f>
        <v>95924665044324.5</v>
      </c>
      <c r="AJ4" s="368">
        <f>INDEX('E3 electricity percent'!$E:$E,MATCH($D4,'E3 electricity percent'!$C:$C,0))*'Electricity-CEC Outlook BaseMid'!AH68</f>
        <v>96962931108036</v>
      </c>
    </row>
    <row r="5" spans="1:36" x14ac:dyDescent="0.25">
      <c r="A5" s="45" t="s">
        <v>1568</v>
      </c>
      <c r="B5" s="45" t="s">
        <v>1508</v>
      </c>
      <c r="C5" s="29" t="s">
        <v>1155</v>
      </c>
      <c r="D5" s="398" t="s">
        <v>53</v>
      </c>
      <c r="E5" s="187">
        <f t="shared" ref="E5:E28" si="0">F5</f>
        <v>0</v>
      </c>
      <c r="F5" s="368">
        <f>INDEX('E3 electricity percent'!$E:$E,MATCH($D5,'E3 electricity percent'!$C:$C,0))*'Electricity-CEC Outlook BaseMid'!D$67</f>
        <v>0</v>
      </c>
      <c r="G5" s="368">
        <f>INDEX('E3 electricity percent'!$E:$E,MATCH($D5,'E3 electricity percent'!$C:$C,0))*'Electricity-CEC Outlook BaseMid'!E$67</f>
        <v>0</v>
      </c>
      <c r="H5" s="368">
        <f>INDEX('E3 electricity percent'!$E:$E,MATCH($D5,'E3 electricity percent'!$C:$C,0))*'Electricity-CEC Outlook BaseMid'!F$67</f>
        <v>0</v>
      </c>
      <c r="I5" s="368">
        <f>INDEX('E3 electricity percent'!$E:$E,MATCH($D5,'E3 electricity percent'!$C:$C,0))*'Electricity-CEC Outlook BaseMid'!G$67</f>
        <v>0</v>
      </c>
      <c r="J5" s="368">
        <f>INDEX('E3 electricity percent'!$E:$E,MATCH($D5,'E3 electricity percent'!$C:$C,0))*'Electricity-CEC Outlook BaseMid'!H$67</f>
        <v>0</v>
      </c>
      <c r="K5" s="368">
        <f>INDEX('E3 electricity percent'!$E:$E,MATCH($D5,'E3 electricity percent'!$C:$C,0))*'Electricity-CEC Outlook BaseMid'!I$67</f>
        <v>0</v>
      </c>
      <c r="L5" s="368">
        <f>INDEX('E3 electricity percent'!$E:$E,MATCH($D5,'E3 electricity percent'!$C:$C,0))*'Electricity-CEC Outlook BaseMid'!J$67</f>
        <v>0</v>
      </c>
      <c r="M5" s="368">
        <f>INDEX('E3 electricity percent'!$E:$E,MATCH($D5,'E3 electricity percent'!$C:$C,0))*'Electricity-CEC Outlook BaseMid'!K$67</f>
        <v>0</v>
      </c>
      <c r="N5" s="368">
        <f>INDEX('E3 electricity percent'!$E:$E,MATCH($D5,'E3 electricity percent'!$C:$C,0))*'Electricity-CEC Outlook BaseMid'!L$67</f>
        <v>0</v>
      </c>
      <c r="O5" s="368">
        <f>INDEX('E3 electricity percent'!$E:$E,MATCH($D5,'E3 electricity percent'!$C:$C,0))*'Electricity-CEC Outlook BaseMid'!M$67</f>
        <v>0</v>
      </c>
      <c r="P5" s="368">
        <f>INDEX('E3 electricity percent'!$E:$E,MATCH($D5,'E3 electricity percent'!$C:$C,0))*'Electricity-CEC Outlook BaseMid'!N$67</f>
        <v>0</v>
      </c>
      <c r="Q5" s="368">
        <f>INDEX('E3 electricity percent'!$E:$E,MATCH($D5,'E3 electricity percent'!$C:$C,0))*'Electricity-CEC Outlook BaseMid'!O$67</f>
        <v>0</v>
      </c>
      <c r="R5" s="368">
        <f>INDEX('E3 electricity percent'!$E:$E,MATCH($D5,'E3 electricity percent'!$C:$C,0))*'Electricity-CEC Outlook BaseMid'!P$67</f>
        <v>0</v>
      </c>
      <c r="S5" s="368">
        <f>INDEX('E3 electricity percent'!$E:$E,MATCH($D5,'E3 electricity percent'!$C:$C,0))*'Electricity-CEC Outlook BaseMid'!Q$67</f>
        <v>0</v>
      </c>
      <c r="T5" s="368">
        <f>INDEX('E3 electricity percent'!$E:$E,MATCH($D5,'E3 electricity percent'!$C:$C,0))*'Electricity-CEC Outlook BaseMid'!R$67</f>
        <v>0</v>
      </c>
      <c r="U5" s="368">
        <f>INDEX('E3 electricity percent'!$E:$E,MATCH($D5,'E3 electricity percent'!$C:$C,0))*'Electricity-CEC Outlook BaseMid'!S$67</f>
        <v>0</v>
      </c>
      <c r="V5" s="368">
        <f>INDEX('E3 electricity percent'!$E:$E,MATCH($D5,'E3 electricity percent'!$C:$C,0))*'Electricity-CEC Outlook BaseMid'!T$67</f>
        <v>0</v>
      </c>
      <c r="W5" s="368">
        <f>INDEX('E3 electricity percent'!$E:$E,MATCH($D5,'E3 electricity percent'!$C:$C,0))*'Electricity-CEC Outlook BaseMid'!U$67</f>
        <v>0</v>
      </c>
      <c r="X5" s="368">
        <f>INDEX('E3 electricity percent'!$E:$E,MATCH($D5,'E3 electricity percent'!$C:$C,0))*'Electricity-CEC Outlook BaseMid'!V$67</f>
        <v>0</v>
      </c>
      <c r="Y5" s="368">
        <f>INDEX('E3 electricity percent'!$E:$E,MATCH($D5,'E3 electricity percent'!$C:$C,0))*'Electricity-CEC Outlook BaseMid'!W$67</f>
        <v>0</v>
      </c>
      <c r="Z5" s="368">
        <f>INDEX('E3 electricity percent'!$E:$E,MATCH($D5,'E3 electricity percent'!$C:$C,0))*'Electricity-CEC Outlook BaseMid'!X$67</f>
        <v>0</v>
      </c>
      <c r="AA5" s="368">
        <f>INDEX('E3 electricity percent'!$E:$E,MATCH($D5,'E3 electricity percent'!$C:$C,0))*'Electricity-CEC Outlook BaseMid'!Y$67</f>
        <v>0</v>
      </c>
      <c r="AB5" s="368">
        <f>INDEX('E3 electricity percent'!$E:$E,MATCH($D5,'E3 electricity percent'!$C:$C,0))*'Electricity-CEC Outlook BaseMid'!Z$67</f>
        <v>0</v>
      </c>
      <c r="AC5" s="368">
        <f>INDEX('E3 electricity percent'!$E:$E,MATCH($D5,'E3 electricity percent'!$C:$C,0))*'Electricity-CEC Outlook BaseMid'!AA$67</f>
        <v>0</v>
      </c>
      <c r="AD5" s="368">
        <f>INDEX('E3 electricity percent'!$E:$E,MATCH($D5,'E3 electricity percent'!$C:$C,0))*'Electricity-CEC Outlook BaseMid'!AB$67</f>
        <v>0</v>
      </c>
      <c r="AE5" s="368">
        <f>INDEX('E3 electricity percent'!$E:$E,MATCH($D5,'E3 electricity percent'!$C:$C,0))*'Electricity-CEC Outlook BaseMid'!AC$67</f>
        <v>0</v>
      </c>
      <c r="AF5" s="368">
        <f>INDEX('E3 electricity percent'!$E:$E,MATCH($D5,'E3 electricity percent'!$C:$C,0))*'Electricity-CEC Outlook BaseMid'!AD$67</f>
        <v>0</v>
      </c>
      <c r="AG5" s="368">
        <f>INDEX('E3 electricity percent'!$E:$E,MATCH($D5,'E3 electricity percent'!$C:$C,0))*'Electricity-CEC Outlook BaseMid'!AE$67</f>
        <v>0</v>
      </c>
      <c r="AH5" s="368">
        <f>INDEX('E3 electricity percent'!$E:$E,MATCH($D5,'E3 electricity percent'!$C:$C,0))*'Electricity-CEC Outlook BaseMid'!AF$67</f>
        <v>0</v>
      </c>
      <c r="AI5" s="368">
        <f>INDEX('E3 electricity percent'!$E:$E,MATCH($D5,'E3 electricity percent'!$C:$C,0))*'Electricity-CEC Outlook BaseMid'!AG$67</f>
        <v>0</v>
      </c>
      <c r="AJ5" s="368">
        <f>INDEX('E3 electricity percent'!$E:$E,MATCH($D5,'E3 electricity percent'!$C:$C,0))*'Electricity-CEC Outlook BaseMid'!AH$67</f>
        <v>0</v>
      </c>
    </row>
    <row r="6" spans="1:36" x14ac:dyDescent="0.25">
      <c r="A6" s="45" t="s">
        <v>1568</v>
      </c>
      <c r="B6" s="45" t="s">
        <v>1508</v>
      </c>
      <c r="C6" s="29" t="s">
        <v>1155</v>
      </c>
      <c r="D6" s="398" t="s">
        <v>54</v>
      </c>
      <c r="E6" s="187">
        <f t="shared" si="0"/>
        <v>16376874468656.803</v>
      </c>
      <c r="F6" s="368">
        <f>INDEX('E3 electricity percent'!$E:$E,MATCH($D6,'E3 electricity percent'!$C:$C,0))*'Electricity-CEC Outlook BaseMid'!D$67</f>
        <v>16376874468656.803</v>
      </c>
      <c r="G6" s="368">
        <f>INDEX('E3 electricity percent'!$E:$E,MATCH($D6,'E3 electricity percent'!$C:$C,0))*'Electricity-CEC Outlook BaseMid'!E$67</f>
        <v>16156392081390.152</v>
      </c>
      <c r="H6" s="368">
        <f>INDEX('E3 electricity percent'!$E:$E,MATCH($D6,'E3 electricity percent'!$C:$C,0))*'Electricity-CEC Outlook BaseMid'!F$67</f>
        <v>16711931521785.486</v>
      </c>
      <c r="I6" s="368">
        <f>INDEX('E3 electricity percent'!$E:$E,MATCH($D6,'E3 electricity percent'!$C:$C,0))*'Electricity-CEC Outlook BaseMid'!G$67</f>
        <v>16960802238883.102</v>
      </c>
      <c r="J6" s="368">
        <f>INDEX('E3 electricity percent'!$E:$E,MATCH($D6,'E3 electricity percent'!$C:$C,0))*'Electricity-CEC Outlook BaseMid'!H$67</f>
        <v>16907584114704.252</v>
      </c>
      <c r="K6" s="368">
        <f>INDEX('E3 electricity percent'!$E:$E,MATCH($D6,'E3 electricity percent'!$C:$C,0))*'Electricity-CEC Outlook BaseMid'!I$67</f>
        <v>16745083065129.885</v>
      </c>
      <c r="L6" s="368">
        <f>INDEX('E3 electricity percent'!$E:$E,MATCH($D6,'E3 electricity percent'!$C:$C,0))*'Electricity-CEC Outlook BaseMid'!J$67</f>
        <v>16503722970246.254</v>
      </c>
      <c r="M6" s="368">
        <f>INDEX('E3 electricity percent'!$E:$E,MATCH($D6,'E3 electricity percent'!$C:$C,0))*'Electricity-CEC Outlook BaseMid'!K$67</f>
        <v>16242855283777.244</v>
      </c>
      <c r="N6" s="368">
        <f>INDEX('E3 electricity percent'!$E:$E,MATCH($D6,'E3 electricity percent'!$C:$C,0))*'Electricity-CEC Outlook BaseMid'!L$67</f>
        <v>15947292723016.76</v>
      </c>
      <c r="O6" s="368">
        <f>INDEX('E3 electricity percent'!$E:$E,MATCH($D6,'E3 electricity percent'!$C:$C,0))*'Electricity-CEC Outlook BaseMid'!M$67</f>
        <v>15689861778250.426</v>
      </c>
      <c r="P6" s="368">
        <f>INDEX('E3 electricity percent'!$E:$E,MATCH($D6,'E3 electricity percent'!$C:$C,0))*'Electricity-CEC Outlook BaseMid'!N$67</f>
        <v>15410114481842.131</v>
      </c>
      <c r="Q6" s="368">
        <f>INDEX('E3 electricity percent'!$E:$E,MATCH($D6,'E3 electricity percent'!$C:$C,0))*'Electricity-CEC Outlook BaseMid'!O$67</f>
        <v>15251039687640.34</v>
      </c>
      <c r="R6" s="368">
        <f>INDEX('E3 electricity percent'!$E:$E,MATCH($D6,'E3 electricity percent'!$C:$C,0))*'Electricity-CEC Outlook BaseMid'!P$67</f>
        <v>15017734155564.615</v>
      </c>
      <c r="S6" s="368">
        <f>INDEX('E3 electricity percent'!$E:$E,MATCH($D6,'E3 electricity percent'!$C:$C,0))*'Electricity-CEC Outlook BaseMid'!Q$67</f>
        <v>14784428623488.83</v>
      </c>
      <c r="T6" s="368">
        <f>INDEX('E3 electricity percent'!$E:$E,MATCH($D6,'E3 electricity percent'!$C:$C,0))*'Electricity-CEC Outlook BaseMid'!R$67</f>
        <v>14551123091413.045</v>
      </c>
      <c r="U6" s="368">
        <f>INDEX('E3 electricity percent'!$E:$E,MATCH($D6,'E3 electricity percent'!$C:$C,0))*'Electricity-CEC Outlook BaseMid'!S$67</f>
        <v>14317817559337.318</v>
      </c>
      <c r="V6" s="368">
        <f>INDEX('E3 electricity percent'!$E:$E,MATCH($D6,'E3 electricity percent'!$C:$C,0))*'Electricity-CEC Outlook BaseMid'!T$67</f>
        <v>14084512027261.533</v>
      </c>
      <c r="W6" s="368">
        <f>INDEX('E3 electricity percent'!$E:$E,MATCH($D6,'E3 electricity percent'!$C:$C,0))*'Electricity-CEC Outlook BaseMid'!U$67</f>
        <v>13851206495185.748</v>
      </c>
      <c r="X6" s="368">
        <f>INDEX('E3 electricity percent'!$E:$E,MATCH($D6,'E3 electricity percent'!$C:$C,0))*'Electricity-CEC Outlook BaseMid'!V$67</f>
        <v>13617900963110.021</v>
      </c>
      <c r="Y6" s="368">
        <f>INDEX('E3 electricity percent'!$E:$E,MATCH($D6,'E3 electricity percent'!$C:$C,0))*'Electricity-CEC Outlook BaseMid'!W$67</f>
        <v>13384595431034.236</v>
      </c>
      <c r="Z6" s="368">
        <f>INDEX('E3 electricity percent'!$E:$E,MATCH($D6,'E3 electricity percent'!$C:$C,0))*'Electricity-CEC Outlook BaseMid'!X$67</f>
        <v>13151289898958.451</v>
      </c>
      <c r="AA6" s="368">
        <f>INDEX('E3 electricity percent'!$E:$E,MATCH($D6,'E3 electricity percent'!$C:$C,0))*'Electricity-CEC Outlook BaseMid'!Y$67</f>
        <v>12917984366882.725</v>
      </c>
      <c r="AB6" s="368">
        <f>INDEX('E3 electricity percent'!$E:$E,MATCH($D6,'E3 electricity percent'!$C:$C,0))*'Electricity-CEC Outlook BaseMid'!Z$67</f>
        <v>12684678834806.939</v>
      </c>
      <c r="AC6" s="368">
        <f>INDEX('E3 electricity percent'!$E:$E,MATCH($D6,'E3 electricity percent'!$C:$C,0))*'Electricity-CEC Outlook BaseMid'!AA$67</f>
        <v>12451373302731.154</v>
      </c>
      <c r="AD6" s="368">
        <f>INDEX('E3 electricity percent'!$E:$E,MATCH($D6,'E3 electricity percent'!$C:$C,0))*'Electricity-CEC Outlook BaseMid'!AB$67</f>
        <v>12218067770655.428</v>
      </c>
      <c r="AE6" s="368">
        <f>INDEX('E3 electricity percent'!$E:$E,MATCH($D6,'E3 electricity percent'!$C:$C,0))*'Electricity-CEC Outlook BaseMid'!AC$67</f>
        <v>11984762238579.643</v>
      </c>
      <c r="AF6" s="368">
        <f>INDEX('E3 electricity percent'!$E:$E,MATCH($D6,'E3 electricity percent'!$C:$C,0))*'Electricity-CEC Outlook BaseMid'!AD$67</f>
        <v>11751456706503.859</v>
      </c>
      <c r="AG6" s="368">
        <f>INDEX('E3 electricity percent'!$E:$E,MATCH($D6,'E3 electricity percent'!$C:$C,0))*'Electricity-CEC Outlook BaseMid'!AE$67</f>
        <v>11518151174428.133</v>
      </c>
      <c r="AH6" s="368">
        <f>INDEX('E3 electricity percent'!$E:$E,MATCH($D6,'E3 electricity percent'!$C:$C,0))*'Electricity-CEC Outlook BaseMid'!AF$67</f>
        <v>11284845642352.348</v>
      </c>
      <c r="AI6" s="368">
        <f>INDEX('E3 electricity percent'!$E:$E,MATCH($D6,'E3 electricity percent'!$C:$C,0))*'Electricity-CEC Outlook BaseMid'!AG$67</f>
        <v>11051540110276.563</v>
      </c>
      <c r="AJ6" s="368">
        <f>INDEX('E3 electricity percent'!$E:$E,MATCH($D6,'E3 electricity percent'!$C:$C,0))*'Electricity-CEC Outlook BaseMid'!AH$67</f>
        <v>10818234578200.836</v>
      </c>
    </row>
    <row r="7" spans="1:36" x14ac:dyDescent="0.25">
      <c r="A7" s="45" t="s">
        <v>1568</v>
      </c>
      <c r="B7" s="45" t="s">
        <v>1508</v>
      </c>
      <c r="C7" s="29" t="s">
        <v>1155</v>
      </c>
      <c r="D7" s="398" t="s">
        <v>55</v>
      </c>
      <c r="E7" s="187">
        <f t="shared" si="0"/>
        <v>1043893023998.9846</v>
      </c>
      <c r="F7" s="368">
        <f>INDEX('E3 electricity percent'!$E:$E,MATCH($D7,'E3 electricity percent'!$C:$C,0))*'Electricity-CEC Outlook BaseMid'!D$67</f>
        <v>1043893023998.9846</v>
      </c>
      <c r="G7" s="368">
        <f>INDEX('E3 electricity percent'!$E:$E,MATCH($D7,'E3 electricity percent'!$C:$C,0))*'Electricity-CEC Outlook BaseMid'!E$67</f>
        <v>1029839058669.8374</v>
      </c>
      <c r="H7" s="368">
        <f>INDEX('E3 electricity percent'!$E:$E,MATCH($D7,'E3 electricity percent'!$C:$C,0))*'Electricity-CEC Outlook BaseMid'!F$67</f>
        <v>1065250195727.4541</v>
      </c>
      <c r="I7" s="368">
        <f>INDEX('E3 electricity percent'!$E:$E,MATCH($D7,'E3 electricity percent'!$C:$C,0))*'Electricity-CEC Outlook BaseMid'!G$67</f>
        <v>1081113687015.3086</v>
      </c>
      <c r="J7" s="368">
        <f>INDEX('E3 electricity percent'!$E:$E,MATCH($D7,'E3 electricity percent'!$C:$C,0))*'Electricity-CEC Outlook BaseMid'!H$67</f>
        <v>1077721462895.4417</v>
      </c>
      <c r="K7" s="368">
        <f>INDEX('E3 electricity percent'!$E:$E,MATCH($D7,'E3 electricity percent'!$C:$C,0))*'Electricity-CEC Outlook BaseMid'!I$67</f>
        <v>1067363337945.0518</v>
      </c>
      <c r="L7" s="368">
        <f>INDEX('E3 electricity percent'!$E:$E,MATCH($D7,'E3 electricity percent'!$C:$C,0))*'Electricity-CEC Outlook BaseMid'!J$67</f>
        <v>1051978587954.8774</v>
      </c>
      <c r="M7" s="368">
        <f>INDEX('E3 electricity percent'!$E:$E,MATCH($D7,'E3 electricity percent'!$C:$C,0))*'Electricity-CEC Outlook BaseMid'!K$67</f>
        <v>1035350387096.8361</v>
      </c>
      <c r="N7" s="368">
        <f>INDEX('E3 electricity percent'!$E:$E,MATCH($D7,'E3 electricity percent'!$C:$C,0))*'Electricity-CEC Outlook BaseMid'!L$67</f>
        <v>1016510669180.9637</v>
      </c>
      <c r="O7" s="368">
        <f>INDEX('E3 electricity percent'!$E:$E,MATCH($D7,'E3 electricity percent'!$C:$C,0))*'Electricity-CEC Outlook BaseMid'!M$67</f>
        <v>1000101532754.0248</v>
      </c>
      <c r="P7" s="368">
        <f>INDEX('E3 electricity percent'!$E:$E,MATCH($D7,'E3 electricity percent'!$C:$C,0))*'Electricity-CEC Outlook BaseMid'!N$67</f>
        <v>982269909768.69287</v>
      </c>
      <c r="Q7" s="368">
        <f>INDEX('E3 electricity percent'!$E:$E,MATCH($D7,'E3 electricity percent'!$C:$C,0))*'Electricity-CEC Outlook BaseMid'!O$67</f>
        <v>972130180830.84619</v>
      </c>
      <c r="R7" s="368">
        <f>INDEX('E3 electricity percent'!$E:$E,MATCH($D7,'E3 electricity percent'!$C:$C,0))*'Electricity-CEC Outlook BaseMid'!P$67</f>
        <v>957258843942.94751</v>
      </c>
      <c r="S7" s="368">
        <f>INDEX('E3 electricity percent'!$E:$E,MATCH($D7,'E3 electricity percent'!$C:$C,0))*'Electricity-CEC Outlook BaseMid'!Q$67</f>
        <v>942387507055.04504</v>
      </c>
      <c r="T7" s="368">
        <f>INDEX('E3 electricity percent'!$E:$E,MATCH($D7,'E3 electricity percent'!$C:$C,0))*'Electricity-CEC Outlook BaseMid'!R$67</f>
        <v>927516170167.14258</v>
      </c>
      <c r="U7" s="368">
        <f>INDEX('E3 electricity percent'!$E:$E,MATCH($D7,'E3 electricity percent'!$C:$C,0))*'Electricity-CEC Outlook BaseMid'!S$67</f>
        <v>912644833279.2439</v>
      </c>
      <c r="V7" s="368">
        <f>INDEX('E3 electricity percent'!$E:$E,MATCH($D7,'E3 electricity percent'!$C:$C,0))*'Electricity-CEC Outlook BaseMid'!T$67</f>
        <v>897773496391.34155</v>
      </c>
      <c r="W7" s="368">
        <f>INDEX('E3 electricity percent'!$E:$E,MATCH($D7,'E3 electricity percent'!$C:$C,0))*'Electricity-CEC Outlook BaseMid'!U$67</f>
        <v>882902159503.43909</v>
      </c>
      <c r="X7" s="368">
        <f>INDEX('E3 electricity percent'!$E:$E,MATCH($D7,'E3 electricity percent'!$C:$C,0))*'Electricity-CEC Outlook BaseMid'!V$67</f>
        <v>868030822615.54041</v>
      </c>
      <c r="Y7" s="368">
        <f>INDEX('E3 electricity percent'!$E:$E,MATCH($D7,'E3 electricity percent'!$C:$C,0))*'Electricity-CEC Outlook BaseMid'!W$67</f>
        <v>853159485727.63794</v>
      </c>
      <c r="Z7" s="368">
        <f>INDEX('E3 electricity percent'!$E:$E,MATCH($D7,'E3 electricity percent'!$C:$C,0))*'Electricity-CEC Outlook BaseMid'!X$67</f>
        <v>838288148839.73547</v>
      </c>
      <c r="AA7" s="368">
        <f>INDEX('E3 electricity percent'!$E:$E,MATCH($D7,'E3 electricity percent'!$C:$C,0))*'Electricity-CEC Outlook BaseMid'!Y$67</f>
        <v>823416811951.83679</v>
      </c>
      <c r="AB7" s="368">
        <f>INDEX('E3 electricity percent'!$E:$E,MATCH($D7,'E3 electricity percent'!$C:$C,0))*'Electricity-CEC Outlook BaseMid'!Z$67</f>
        <v>808545475063.93445</v>
      </c>
      <c r="AC7" s="368">
        <f>INDEX('E3 electricity percent'!$E:$E,MATCH($D7,'E3 electricity percent'!$C:$C,0))*'Electricity-CEC Outlook BaseMid'!AA$67</f>
        <v>793674138176.03198</v>
      </c>
      <c r="AD7" s="368">
        <f>INDEX('E3 electricity percent'!$E:$E,MATCH($D7,'E3 electricity percent'!$C:$C,0))*'Electricity-CEC Outlook BaseMid'!AB$67</f>
        <v>778802801288.1333</v>
      </c>
      <c r="AE7" s="368">
        <f>INDEX('E3 electricity percent'!$E:$E,MATCH($D7,'E3 electricity percent'!$C:$C,0))*'Electricity-CEC Outlook BaseMid'!AC$67</f>
        <v>763931464400.23083</v>
      </c>
      <c r="AF7" s="368">
        <f>INDEX('E3 electricity percent'!$E:$E,MATCH($D7,'E3 electricity percent'!$C:$C,0))*'Electricity-CEC Outlook BaseMid'!AD$67</f>
        <v>749060127512.32849</v>
      </c>
      <c r="AG7" s="368">
        <f>INDEX('E3 electricity percent'!$E:$E,MATCH($D7,'E3 electricity percent'!$C:$C,0))*'Electricity-CEC Outlook BaseMid'!AE$67</f>
        <v>734188790624.42981</v>
      </c>
      <c r="AH7" s="368">
        <f>INDEX('E3 electricity percent'!$E:$E,MATCH($D7,'E3 electricity percent'!$C:$C,0))*'Electricity-CEC Outlook BaseMid'!AF$67</f>
        <v>719317453736.52734</v>
      </c>
      <c r="AI7" s="368">
        <f>INDEX('E3 electricity percent'!$E:$E,MATCH($D7,'E3 electricity percent'!$C:$C,0))*'Electricity-CEC Outlook BaseMid'!AG$67</f>
        <v>704446116848.62488</v>
      </c>
      <c r="AJ7" s="368">
        <f>INDEX('E3 electricity percent'!$E:$E,MATCH($D7,'E3 electricity percent'!$C:$C,0))*'Electricity-CEC Outlook BaseMid'!AH$67</f>
        <v>689574779960.7262</v>
      </c>
    </row>
    <row r="8" spans="1:36" x14ac:dyDescent="0.25">
      <c r="A8" s="45" t="s">
        <v>1568</v>
      </c>
      <c r="B8" s="45" t="s">
        <v>1508</v>
      </c>
      <c r="C8" s="29" t="s">
        <v>1155</v>
      </c>
      <c r="D8" s="399" t="s">
        <v>56</v>
      </c>
      <c r="E8" s="187">
        <f t="shared" si="0"/>
        <v>13500645112219.094</v>
      </c>
      <c r="F8" s="368">
        <f>INDEX('E3 electricity percent'!$E:$E,MATCH($D8,'E3 electricity percent'!$C:$C,0))*'Electricity-CEC Outlook BaseMid'!D$66</f>
        <v>13500645112219.094</v>
      </c>
      <c r="G8" s="368">
        <f>INDEX('E3 electricity percent'!$E:$E,MATCH($D8,'E3 electricity percent'!$C:$C,0))*'Electricity-CEC Outlook BaseMid'!E$66</f>
        <v>13590629743750.947</v>
      </c>
      <c r="H8" s="368">
        <f>INDEX('E3 electricity percent'!$E:$E,MATCH($D8,'E3 electricity percent'!$C:$C,0))*'Electricity-CEC Outlook BaseMid'!F$66</f>
        <v>13917208793636.975</v>
      </c>
      <c r="I8" s="368">
        <f>INDEX('E3 electricity percent'!$E:$E,MATCH($D8,'E3 electricity percent'!$C:$C,0))*'Electricity-CEC Outlook BaseMid'!G$66</f>
        <v>14229992761732.752</v>
      </c>
      <c r="J8" s="368">
        <f>INDEX('E3 electricity percent'!$E:$E,MATCH($D8,'E3 electricity percent'!$C:$C,0))*'Electricity-CEC Outlook BaseMid'!H$66</f>
        <v>14361142442387.824</v>
      </c>
      <c r="K8" s="368">
        <f>INDEX('E3 electricity percent'!$E:$E,MATCH($D8,'E3 electricity percent'!$C:$C,0))*'Electricity-CEC Outlook BaseMid'!I$66</f>
        <v>14403602607102.43</v>
      </c>
      <c r="L8" s="368">
        <f>INDEX('E3 electricity percent'!$E:$E,MATCH($D8,'E3 electricity percent'!$C:$C,0))*'Electricity-CEC Outlook BaseMid'!J$66</f>
        <v>14450686971737.396</v>
      </c>
      <c r="M8" s="368">
        <f>INDEX('E3 electricity percent'!$E:$E,MATCH($D8,'E3 electricity percent'!$C:$C,0))*'Electricity-CEC Outlook BaseMid'!K$66</f>
        <v>14483924409889.441</v>
      </c>
      <c r="N8" s="368">
        <f>INDEX('E3 electricity percent'!$E:$E,MATCH($D8,'E3 electricity percent'!$C:$C,0))*'Electricity-CEC Outlook BaseMid'!L$66</f>
        <v>14518809525033.348</v>
      </c>
      <c r="O8" s="368">
        <f>INDEX('E3 electricity percent'!$E:$E,MATCH($D8,'E3 electricity percent'!$C:$C,0))*'Electricity-CEC Outlook BaseMid'!M$66</f>
        <v>14540442404586.295</v>
      </c>
      <c r="P8" s="368">
        <f>INDEX('E3 electricity percent'!$E:$E,MATCH($D8,'E3 electricity percent'!$C:$C,0))*'Electricity-CEC Outlook BaseMid'!N$66</f>
        <v>14549759967852.98</v>
      </c>
      <c r="Q8" s="368">
        <f>INDEX('E3 electricity percent'!$E:$E,MATCH($D8,'E3 electricity percent'!$C:$C,0))*'Electricity-CEC Outlook BaseMid'!O$66</f>
        <v>14630530588742.754</v>
      </c>
      <c r="R8" s="368">
        <f>INDEX('E3 electricity percent'!$E:$E,MATCH($D8,'E3 electricity percent'!$C:$C,0))*'Electricity-CEC Outlook BaseMid'!P$66</f>
        <v>14672360689287.73</v>
      </c>
      <c r="S8" s="368">
        <f>INDEX('E3 electricity percent'!$E:$E,MATCH($D8,'E3 electricity percent'!$C:$C,0))*'Electricity-CEC Outlook BaseMid'!Q$66</f>
        <v>14714190789832.723</v>
      </c>
      <c r="T8" s="368">
        <f>INDEX('E3 electricity percent'!$E:$E,MATCH($D8,'E3 electricity percent'!$C:$C,0))*'Electricity-CEC Outlook BaseMid'!R$66</f>
        <v>14756020890377.699</v>
      </c>
      <c r="U8" s="368">
        <f>INDEX('E3 electricity percent'!$E:$E,MATCH($D8,'E3 electricity percent'!$C:$C,0))*'Electricity-CEC Outlook BaseMid'!S$66</f>
        <v>14797850990922.691</v>
      </c>
      <c r="V8" s="368">
        <f>INDEX('E3 electricity percent'!$E:$E,MATCH($D8,'E3 electricity percent'!$C:$C,0))*'Electricity-CEC Outlook BaseMid'!T$66</f>
        <v>14839681091467.686</v>
      </c>
      <c r="W8" s="368">
        <f>INDEX('E3 electricity percent'!$E:$E,MATCH($D8,'E3 electricity percent'!$C:$C,0))*'Electricity-CEC Outlook BaseMid'!U$66</f>
        <v>14881511192012.66</v>
      </c>
      <c r="X8" s="368">
        <f>INDEX('E3 electricity percent'!$E:$E,MATCH($D8,'E3 electricity percent'!$C:$C,0))*'Electricity-CEC Outlook BaseMid'!V$66</f>
        <v>14923341292557.654</v>
      </c>
      <c r="Y8" s="368">
        <f>INDEX('E3 electricity percent'!$E:$E,MATCH($D8,'E3 electricity percent'!$C:$C,0))*'Electricity-CEC Outlook BaseMid'!W$66</f>
        <v>14965171393102.631</v>
      </c>
      <c r="Z8" s="368">
        <f>INDEX('E3 electricity percent'!$E:$E,MATCH($D8,'E3 electricity percent'!$C:$C,0))*'Electricity-CEC Outlook BaseMid'!X$66</f>
        <v>15007001493647.623</v>
      </c>
      <c r="AA8" s="368">
        <f>INDEX('E3 electricity percent'!$E:$E,MATCH($D8,'E3 electricity percent'!$C:$C,0))*'Electricity-CEC Outlook BaseMid'!Y$66</f>
        <v>15048831594192.6</v>
      </c>
      <c r="AB8" s="368">
        <f>INDEX('E3 electricity percent'!$E:$E,MATCH($D8,'E3 electricity percent'!$C:$C,0))*'Electricity-CEC Outlook BaseMid'!Z$66</f>
        <v>15090661694737.592</v>
      </c>
      <c r="AC8" s="368">
        <f>INDEX('E3 electricity percent'!$E:$E,MATCH($D8,'E3 electricity percent'!$C:$C,0))*'Electricity-CEC Outlook BaseMid'!AA$66</f>
        <v>15132491795282.568</v>
      </c>
      <c r="AD8" s="368">
        <f>INDEX('E3 electricity percent'!$E:$E,MATCH($D8,'E3 electricity percent'!$C:$C,0))*'Electricity-CEC Outlook BaseMid'!AB$66</f>
        <v>15174321895827.561</v>
      </c>
      <c r="AE8" s="368">
        <f>INDEX('E3 electricity percent'!$E:$E,MATCH($D8,'E3 electricity percent'!$C:$C,0))*'Electricity-CEC Outlook BaseMid'!AC$66</f>
        <v>15216151996372.537</v>
      </c>
      <c r="AF8" s="368">
        <f>INDEX('E3 electricity percent'!$E:$E,MATCH($D8,'E3 electricity percent'!$C:$C,0))*'Electricity-CEC Outlook BaseMid'!AD$66</f>
        <v>15257982096917.531</v>
      </c>
      <c r="AG8" s="368">
        <f>INDEX('E3 electricity percent'!$E:$E,MATCH($D8,'E3 electricity percent'!$C:$C,0))*'Electricity-CEC Outlook BaseMid'!AE$66</f>
        <v>15299812197462.508</v>
      </c>
      <c r="AH8" s="368">
        <f>INDEX('E3 electricity percent'!$E:$E,MATCH($D8,'E3 electricity percent'!$C:$C,0))*'Electricity-CEC Outlook BaseMid'!AF$66</f>
        <v>15341642298007.5</v>
      </c>
      <c r="AI8" s="368">
        <f>INDEX('E3 electricity percent'!$E:$E,MATCH($D8,'E3 electricity percent'!$C:$C,0))*'Electricity-CEC Outlook BaseMid'!AG$66</f>
        <v>15383472398552.492</v>
      </c>
      <c r="AJ8" s="368">
        <f>INDEX('E3 electricity percent'!$E:$E,MATCH($D8,'E3 electricity percent'!$C:$C,0))*'Electricity-CEC Outlook BaseMid'!AH$66</f>
        <v>15425302499097.469</v>
      </c>
    </row>
    <row r="9" spans="1:36" x14ac:dyDescent="0.25">
      <c r="A9" s="45" t="s">
        <v>1568</v>
      </c>
      <c r="B9" s="45" t="s">
        <v>1508</v>
      </c>
      <c r="C9" s="29" t="s">
        <v>1155</v>
      </c>
      <c r="D9" s="399" t="s">
        <v>57</v>
      </c>
      <c r="E9" s="187">
        <f t="shared" si="0"/>
        <v>903143806294.63245</v>
      </c>
      <c r="F9" s="368">
        <f>INDEX('E3 electricity percent'!$E:$E,MATCH($D9,'E3 electricity percent'!$C:$C,0))*'Electricity-CEC Outlook BaseMid'!D$66</f>
        <v>903143806294.63245</v>
      </c>
      <c r="G9" s="368">
        <f>INDEX('E3 electricity percent'!$E:$E,MATCH($D9,'E3 electricity percent'!$C:$C,0))*'Electricity-CEC Outlook BaseMid'!E$66</f>
        <v>909163449204.5957</v>
      </c>
      <c r="H9" s="368">
        <f>INDEX('E3 electricity percent'!$E:$E,MATCH($D9,'E3 electricity percent'!$C:$C,0))*'Electricity-CEC Outlook BaseMid'!F$66</f>
        <v>931010393829.72327</v>
      </c>
      <c r="I9" s="368">
        <f>INDEX('E3 electricity percent'!$E:$E,MATCH($D9,'E3 electricity percent'!$C:$C,0))*'Electricity-CEC Outlook BaseMid'!G$66</f>
        <v>951934497911.11169</v>
      </c>
      <c r="J9" s="368">
        <f>INDEX('E3 electricity percent'!$E:$E,MATCH($D9,'E3 electricity percent'!$C:$C,0))*'Electricity-CEC Outlook BaseMid'!H$66</f>
        <v>960707932128.26208</v>
      </c>
      <c r="K9" s="368">
        <f>INDEX('E3 electricity percent'!$E:$E,MATCH($D9,'E3 electricity percent'!$C:$C,0))*'Electricity-CEC Outlook BaseMid'!I$66</f>
        <v>963548361934.20801</v>
      </c>
      <c r="L9" s="368">
        <f>INDEX('E3 electricity percent'!$E:$E,MATCH($D9,'E3 electricity percent'!$C:$C,0))*'Electricity-CEC Outlook BaseMid'!J$66</f>
        <v>966698133811.02747</v>
      </c>
      <c r="M9" s="368">
        <f>INDEX('E3 electricity percent'!$E:$E,MATCH($D9,'E3 electricity percent'!$C:$C,0))*'Electricity-CEC Outlook BaseMid'!K$66</f>
        <v>968921596923.68665</v>
      </c>
      <c r="N9" s="368">
        <f>INDEX('E3 electricity percent'!$E:$E,MATCH($D9,'E3 electricity percent'!$C:$C,0))*'Electricity-CEC Outlook BaseMid'!L$66</f>
        <v>971255283604.00513</v>
      </c>
      <c r="O9" s="368">
        <f>INDEX('E3 electricity percent'!$E:$E,MATCH($D9,'E3 electricity percent'!$C:$C,0))*'Electricity-CEC Outlook BaseMid'!M$66</f>
        <v>972702444166.93848</v>
      </c>
      <c r="P9" s="368">
        <f>INDEX('E3 electricity percent'!$E:$E,MATCH($D9,'E3 electricity percent'!$C:$C,0))*'Electricity-CEC Outlook BaseMid'!N$66</f>
        <v>973325755089.05505</v>
      </c>
      <c r="Q9" s="368">
        <f>INDEX('E3 electricity percent'!$E:$E,MATCH($D9,'E3 electricity percent'!$C:$C,0))*'Electricity-CEC Outlook BaseMid'!O$66</f>
        <v>978729014368.95032</v>
      </c>
      <c r="R9" s="368">
        <f>INDEX('E3 electricity percent'!$E:$E,MATCH($D9,'E3 electricity percent'!$C:$C,0))*'Electricity-CEC Outlook BaseMid'!P$66</f>
        <v>981527295185.15259</v>
      </c>
      <c r="S9" s="368">
        <f>INDEX('E3 electricity percent'!$E:$E,MATCH($D9,'E3 electricity percent'!$C:$C,0))*'Electricity-CEC Outlook BaseMid'!Q$66</f>
        <v>984325576001.35596</v>
      </c>
      <c r="T9" s="368">
        <f>INDEX('E3 electricity percent'!$E:$E,MATCH($D9,'E3 electricity percent'!$C:$C,0))*'Electricity-CEC Outlook BaseMid'!R$66</f>
        <v>987123856817.55811</v>
      </c>
      <c r="U9" s="368">
        <f>INDEX('E3 electricity percent'!$E:$E,MATCH($D9,'E3 electricity percent'!$C:$C,0))*'Electricity-CEC Outlook BaseMid'!S$66</f>
        <v>989922137633.76147</v>
      </c>
      <c r="V9" s="368">
        <f>INDEX('E3 electricity percent'!$E:$E,MATCH($D9,'E3 electricity percent'!$C:$C,0))*'Electricity-CEC Outlook BaseMid'!T$66</f>
        <v>992720418449.96484</v>
      </c>
      <c r="W9" s="368">
        <f>INDEX('E3 electricity percent'!$E:$E,MATCH($D9,'E3 electricity percent'!$C:$C,0))*'Electricity-CEC Outlook BaseMid'!U$66</f>
        <v>995518699266.16699</v>
      </c>
      <c r="X9" s="368">
        <f>INDEX('E3 electricity percent'!$E:$E,MATCH($D9,'E3 electricity percent'!$C:$C,0))*'Electricity-CEC Outlook BaseMid'!V$66</f>
        <v>998316980082.37036</v>
      </c>
      <c r="Y9" s="368">
        <f>INDEX('E3 electricity percent'!$E:$E,MATCH($D9,'E3 electricity percent'!$C:$C,0))*'Electricity-CEC Outlook BaseMid'!W$66</f>
        <v>1001115260898.5726</v>
      </c>
      <c r="Z9" s="368">
        <f>INDEX('E3 electricity percent'!$E:$E,MATCH($D9,'E3 electricity percent'!$C:$C,0))*'Electricity-CEC Outlook BaseMid'!X$66</f>
        <v>1003913541714.776</v>
      </c>
      <c r="AA9" s="368">
        <f>INDEX('E3 electricity percent'!$E:$E,MATCH($D9,'E3 electricity percent'!$C:$C,0))*'Electricity-CEC Outlook BaseMid'!Y$66</f>
        <v>1006711822530.9781</v>
      </c>
      <c r="AB9" s="368">
        <f>INDEX('E3 electricity percent'!$E:$E,MATCH($D9,'E3 electricity percent'!$C:$C,0))*'Electricity-CEC Outlook BaseMid'!Z$66</f>
        <v>1009510103347.1815</v>
      </c>
      <c r="AC9" s="368">
        <f>INDEX('E3 electricity percent'!$E:$E,MATCH($D9,'E3 electricity percent'!$C:$C,0))*'Electricity-CEC Outlook BaseMid'!AA$66</f>
        <v>1012308384163.3838</v>
      </c>
      <c r="AD9" s="368">
        <f>INDEX('E3 electricity percent'!$E:$E,MATCH($D9,'E3 electricity percent'!$C:$C,0))*'Electricity-CEC Outlook BaseMid'!AB$66</f>
        <v>1015106664979.587</v>
      </c>
      <c r="AE9" s="368">
        <f>INDEX('E3 electricity percent'!$E:$E,MATCH($D9,'E3 electricity percent'!$C:$C,0))*'Electricity-CEC Outlook BaseMid'!AC$66</f>
        <v>1017904945795.7893</v>
      </c>
      <c r="AF9" s="368">
        <f>INDEX('E3 electricity percent'!$E:$E,MATCH($D9,'E3 electricity percent'!$C:$C,0))*'Electricity-CEC Outlook BaseMid'!AD$66</f>
        <v>1020703226611.9927</v>
      </c>
      <c r="AG9" s="368">
        <f>INDEX('E3 electricity percent'!$E:$E,MATCH($D9,'E3 electricity percent'!$C:$C,0))*'Electricity-CEC Outlook BaseMid'!AE$66</f>
        <v>1023501507428.1948</v>
      </c>
      <c r="AH9" s="368">
        <f>INDEX('E3 electricity percent'!$E:$E,MATCH($D9,'E3 electricity percent'!$C:$C,0))*'Electricity-CEC Outlook BaseMid'!AF$66</f>
        <v>1026299788244.3982</v>
      </c>
      <c r="AI9" s="368">
        <f>INDEX('E3 electricity percent'!$E:$E,MATCH($D9,'E3 electricity percent'!$C:$C,0))*'Electricity-CEC Outlook BaseMid'!AG$66</f>
        <v>1029098069060.6016</v>
      </c>
      <c r="AJ9" s="368">
        <f>INDEX('E3 electricity percent'!$E:$E,MATCH($D9,'E3 electricity percent'!$C:$C,0))*'Electricity-CEC Outlook BaseMid'!AH$66</f>
        <v>1031896349876.8038</v>
      </c>
    </row>
    <row r="10" spans="1:36" x14ac:dyDescent="0.25">
      <c r="A10" s="45" t="s">
        <v>1568</v>
      </c>
      <c r="B10" s="45" t="s">
        <v>1508</v>
      </c>
      <c r="C10" s="29" t="s">
        <v>1155</v>
      </c>
      <c r="D10" s="399" t="s">
        <v>58</v>
      </c>
      <c r="E10" s="187">
        <f t="shared" si="0"/>
        <v>1095084331716.217</v>
      </c>
      <c r="F10" s="368">
        <f>INDEX('E3 electricity percent'!$E:$E,MATCH($D10,'E3 electricity percent'!$C:$C,0))*'Electricity-CEC Outlook BaseMid'!D$66</f>
        <v>1095084331716.217</v>
      </c>
      <c r="G10" s="368">
        <f>INDEX('E3 electricity percent'!$E:$E,MATCH($D10,'E3 electricity percent'!$C:$C,0))*'Electricity-CEC Outlook BaseMid'!E$66</f>
        <v>1102383298489.0422</v>
      </c>
      <c r="H10" s="368">
        <f>INDEX('E3 electricity percent'!$E:$E,MATCH($D10,'E3 electricity percent'!$C:$C,0))*'Electricity-CEC Outlook BaseMid'!F$66</f>
        <v>1128873262311.0874</v>
      </c>
      <c r="I10" s="368">
        <f>INDEX('E3 electricity percent'!$E:$E,MATCH($D10,'E3 electricity percent'!$C:$C,0))*'Electricity-CEC Outlook BaseMid'!G$66</f>
        <v>1154244259017.2893</v>
      </c>
      <c r="J10" s="368">
        <f>INDEX('E3 electricity percent'!$E:$E,MATCH($D10,'E3 electricity percent'!$C:$C,0))*'Electricity-CEC Outlook BaseMid'!H$66</f>
        <v>1164882266253.3264</v>
      </c>
      <c r="K10" s="368">
        <f>INDEX('E3 electricity percent'!$E:$E,MATCH($D10,'E3 electricity percent'!$C:$C,0))*'Electricity-CEC Outlook BaseMid'!I$66</f>
        <v>1168326358051.5005</v>
      </c>
      <c r="L10" s="368">
        <f>INDEX('E3 electricity percent'!$E:$E,MATCH($D10,'E3 electricity percent'!$C:$C,0))*'Electricity-CEC Outlook BaseMid'!J$66</f>
        <v>1172145534805.7949</v>
      </c>
      <c r="M10" s="368">
        <f>INDEX('E3 electricity percent'!$E:$E,MATCH($D10,'E3 electricity percent'!$C:$C,0))*'Electricity-CEC Outlook BaseMid'!K$66</f>
        <v>1174841539140.71</v>
      </c>
      <c r="N10" s="368">
        <f>INDEX('E3 electricity percent'!$E:$E,MATCH($D10,'E3 electricity percent'!$C:$C,0))*'Electricity-CEC Outlook BaseMid'!L$66</f>
        <v>1177671192293.3308</v>
      </c>
      <c r="O10" s="368">
        <f>INDEX('E3 electricity percent'!$E:$E,MATCH($D10,'E3 electricity percent'!$C:$C,0))*'Electricity-CEC Outlook BaseMid'!M$66</f>
        <v>1179425910475.4194</v>
      </c>
      <c r="P10" s="368">
        <f>INDEX('E3 electricity percent'!$E:$E,MATCH($D10,'E3 electricity percent'!$C:$C,0))*'Electricity-CEC Outlook BaseMid'!N$66</f>
        <v>1180181690473.9536</v>
      </c>
      <c r="Q10" s="368">
        <f>INDEX('E3 electricity percent'!$E:$E,MATCH($D10,'E3 electricity percent'!$C:$C,0))*'Electricity-CEC Outlook BaseMid'!O$66</f>
        <v>1186733276762.1768</v>
      </c>
      <c r="R10" s="368">
        <f>INDEX('E3 electricity percent'!$E:$E,MATCH($D10,'E3 electricity percent'!$C:$C,0))*'Electricity-CEC Outlook BaseMid'!P$66</f>
        <v>1190126261861.7893</v>
      </c>
      <c r="S10" s="368">
        <f>INDEX('E3 electricity percent'!$E:$E,MATCH($D10,'E3 electricity percent'!$C:$C,0))*'Electricity-CEC Outlook BaseMid'!Q$66</f>
        <v>1193519246961.4033</v>
      </c>
      <c r="T10" s="368">
        <f>INDEX('E3 electricity percent'!$E:$E,MATCH($D10,'E3 electricity percent'!$C:$C,0))*'Electricity-CEC Outlook BaseMid'!R$66</f>
        <v>1196912232061.0159</v>
      </c>
      <c r="U10" s="368">
        <f>INDEX('E3 electricity percent'!$E:$E,MATCH($D10,'E3 electricity percent'!$C:$C,0))*'Electricity-CEC Outlook BaseMid'!S$66</f>
        <v>1200305217160.6299</v>
      </c>
      <c r="V10" s="368">
        <f>INDEX('E3 electricity percent'!$E:$E,MATCH($D10,'E3 electricity percent'!$C:$C,0))*'Electricity-CEC Outlook BaseMid'!T$66</f>
        <v>1203698202260.2439</v>
      </c>
      <c r="W10" s="368">
        <f>INDEX('E3 electricity percent'!$E:$E,MATCH($D10,'E3 electricity percent'!$C:$C,0))*'Electricity-CEC Outlook BaseMid'!U$66</f>
        <v>1207091187359.8564</v>
      </c>
      <c r="X10" s="368">
        <f>INDEX('E3 electricity percent'!$E:$E,MATCH($D10,'E3 electricity percent'!$C:$C,0))*'Electricity-CEC Outlook BaseMid'!V$66</f>
        <v>1210484172459.4705</v>
      </c>
      <c r="Y10" s="368">
        <f>INDEX('E3 electricity percent'!$E:$E,MATCH($D10,'E3 electricity percent'!$C:$C,0))*'Electricity-CEC Outlook BaseMid'!W$66</f>
        <v>1213877157559.0833</v>
      </c>
      <c r="Z10" s="368">
        <f>INDEX('E3 electricity percent'!$E:$E,MATCH($D10,'E3 electricity percent'!$C:$C,0))*'Electricity-CEC Outlook BaseMid'!X$66</f>
        <v>1217270142658.6973</v>
      </c>
      <c r="AA10" s="368">
        <f>INDEX('E3 electricity percent'!$E:$E,MATCH($D10,'E3 electricity percent'!$C:$C,0))*'Electricity-CEC Outlook BaseMid'!Y$66</f>
        <v>1220663127758.3098</v>
      </c>
      <c r="AB10" s="368">
        <f>INDEX('E3 electricity percent'!$E:$E,MATCH($D10,'E3 electricity percent'!$C:$C,0))*'Electricity-CEC Outlook BaseMid'!Z$66</f>
        <v>1224056112857.9238</v>
      </c>
      <c r="AC10" s="368">
        <f>INDEX('E3 electricity percent'!$E:$E,MATCH($D10,'E3 electricity percent'!$C:$C,0))*'Electricity-CEC Outlook BaseMid'!AA$66</f>
        <v>1227449097957.5364</v>
      </c>
      <c r="AD10" s="368">
        <f>INDEX('E3 electricity percent'!$E:$E,MATCH($D10,'E3 electricity percent'!$C:$C,0))*'Electricity-CEC Outlook BaseMid'!AB$66</f>
        <v>1230842083057.1504</v>
      </c>
      <c r="AE10" s="368">
        <f>INDEX('E3 electricity percent'!$E:$E,MATCH($D10,'E3 electricity percent'!$C:$C,0))*'Electricity-CEC Outlook BaseMid'!AC$66</f>
        <v>1234235068156.7629</v>
      </c>
      <c r="AF10" s="368">
        <f>INDEX('E3 electricity percent'!$E:$E,MATCH($D10,'E3 electricity percent'!$C:$C,0))*'Electricity-CEC Outlook BaseMid'!AD$66</f>
        <v>1237628053256.377</v>
      </c>
      <c r="AG10" s="368">
        <f>INDEX('E3 electricity percent'!$E:$E,MATCH($D10,'E3 electricity percent'!$C:$C,0))*'Electricity-CEC Outlook BaseMid'!AE$66</f>
        <v>1241021038355.9897</v>
      </c>
      <c r="AH10" s="368">
        <f>INDEX('E3 electricity percent'!$E:$E,MATCH($D10,'E3 electricity percent'!$C:$C,0))*'Electricity-CEC Outlook BaseMid'!AF$66</f>
        <v>1244414023455.6035</v>
      </c>
      <c r="AI10" s="368">
        <f>INDEX('E3 electricity percent'!$E:$E,MATCH($D10,'E3 electricity percent'!$C:$C,0))*'Electricity-CEC Outlook BaseMid'!AG$66</f>
        <v>1247807008555.2175</v>
      </c>
      <c r="AJ10" s="368">
        <f>INDEX('E3 electricity percent'!$E:$E,MATCH($D10,'E3 electricity percent'!$C:$C,0))*'Electricity-CEC Outlook BaseMid'!AH$66</f>
        <v>1251199993654.8303</v>
      </c>
    </row>
    <row r="11" spans="1:36" x14ac:dyDescent="0.25">
      <c r="A11" s="45" t="s">
        <v>1568</v>
      </c>
      <c r="B11" s="45" t="s">
        <v>1508</v>
      </c>
      <c r="C11" s="29" t="s">
        <v>1155</v>
      </c>
      <c r="D11" s="399" t="s">
        <v>59</v>
      </c>
      <c r="E11" s="187">
        <f t="shared" si="0"/>
        <v>4992409677196.4756</v>
      </c>
      <c r="F11" s="368">
        <f>INDEX('E3 electricity percent'!$E:$E,MATCH($D11,'E3 electricity percent'!$C:$C,0))*'Electricity-CEC Outlook BaseMid'!D$66</f>
        <v>4992409677196.4756</v>
      </c>
      <c r="G11" s="368">
        <f>INDEX('E3 electricity percent'!$E:$E,MATCH($D11,'E3 electricity percent'!$C:$C,0))*'Electricity-CEC Outlook BaseMid'!E$66</f>
        <v>5025685134889.3818</v>
      </c>
      <c r="H11" s="368">
        <f>INDEX('E3 electricity percent'!$E:$E,MATCH($D11,'E3 electricity percent'!$C:$C,0))*'Electricity-CEC Outlook BaseMid'!F$66</f>
        <v>5146450949816.624</v>
      </c>
      <c r="I11" s="368">
        <f>INDEX('E3 electricity percent'!$E:$E,MATCH($D11,'E3 electricity percent'!$C:$C,0))*'Electricity-CEC Outlook BaseMid'!G$66</f>
        <v>5262115475194.0049</v>
      </c>
      <c r="J11" s="368">
        <f>INDEX('E3 electricity percent'!$E:$E,MATCH($D11,'E3 electricity percent'!$C:$C,0))*'Electricity-CEC Outlook BaseMid'!H$66</f>
        <v>5310613375066.2861</v>
      </c>
      <c r="K11" s="368">
        <f>INDEX('E3 electricity percent'!$E:$E,MATCH($D11,'E3 electricity percent'!$C:$C,0))*'Electricity-CEC Outlook BaseMid'!I$66</f>
        <v>5326314738627.4023</v>
      </c>
      <c r="L11" s="368">
        <f>INDEX('E3 electricity percent'!$E:$E,MATCH($D11,'E3 electricity percent'!$C:$C,0))*'Electricity-CEC Outlook BaseMid'!J$66</f>
        <v>5343726087173.665</v>
      </c>
      <c r="M11" s="368">
        <f>INDEX('E3 electricity percent'!$E:$E,MATCH($D11,'E3 electricity percent'!$C:$C,0))*'Electricity-CEC Outlook BaseMid'!K$66</f>
        <v>5356016974497.6582</v>
      </c>
      <c r="N11" s="368">
        <f>INDEX('E3 electricity percent'!$E:$E,MATCH($D11,'E3 electricity percent'!$C:$C,0))*'Electricity-CEC Outlook BaseMid'!L$66</f>
        <v>5368917157043.5215</v>
      </c>
      <c r="O11" s="368">
        <f>INDEX('E3 electricity percent'!$E:$E,MATCH($D11,'E3 electricity percent'!$C:$C,0))*'Electricity-CEC Outlook BaseMid'!M$66</f>
        <v>5376916789381.6836</v>
      </c>
      <c r="P11" s="368">
        <f>INDEX('E3 electricity percent'!$E:$E,MATCH($D11,'E3 electricity percent'!$C:$C,0))*'Electricity-CEC Outlook BaseMid'!N$66</f>
        <v>5380362335326.625</v>
      </c>
      <c r="Q11" s="368">
        <f>INDEX('E3 electricity percent'!$E:$E,MATCH($D11,'E3 electricity percent'!$C:$C,0))*'Electricity-CEC Outlook BaseMid'!O$66</f>
        <v>5410230539846.5928</v>
      </c>
      <c r="R11" s="368">
        <f>INDEX('E3 electricity percent'!$E:$E,MATCH($D11,'E3 electricity percent'!$C:$C,0))*'Electricity-CEC Outlook BaseMid'!P$66</f>
        <v>5425698911692.752</v>
      </c>
      <c r="S11" s="368">
        <f>INDEX('E3 electricity percent'!$E:$E,MATCH($D11,'E3 electricity percent'!$C:$C,0))*'Electricity-CEC Outlook BaseMid'!Q$66</f>
        <v>5441167283538.918</v>
      </c>
      <c r="T11" s="368">
        <f>INDEX('E3 electricity percent'!$E:$E,MATCH($D11,'E3 electricity percent'!$C:$C,0))*'Electricity-CEC Outlook BaseMid'!R$66</f>
        <v>5456635655385.0771</v>
      </c>
      <c r="U11" s="368">
        <f>INDEX('E3 electricity percent'!$E:$E,MATCH($D11,'E3 electricity percent'!$C:$C,0))*'Electricity-CEC Outlook BaseMid'!S$66</f>
        <v>5472104027231.2432</v>
      </c>
      <c r="V11" s="368">
        <f>INDEX('E3 electricity percent'!$E:$E,MATCH($D11,'E3 electricity percent'!$C:$C,0))*'Electricity-CEC Outlook BaseMid'!T$66</f>
        <v>5487572399077.4092</v>
      </c>
      <c r="W11" s="368">
        <f>INDEX('E3 electricity percent'!$E:$E,MATCH($D11,'E3 electricity percent'!$C:$C,0))*'Electricity-CEC Outlook BaseMid'!U$66</f>
        <v>5503040770923.5684</v>
      </c>
      <c r="X11" s="368">
        <f>INDEX('E3 electricity percent'!$E:$E,MATCH($D11,'E3 electricity percent'!$C:$C,0))*'Electricity-CEC Outlook BaseMid'!V$66</f>
        <v>5518509142769.7344</v>
      </c>
      <c r="Y11" s="368">
        <f>INDEX('E3 electricity percent'!$E:$E,MATCH($D11,'E3 electricity percent'!$C:$C,0))*'Electricity-CEC Outlook BaseMid'!W$66</f>
        <v>5533977514615.8936</v>
      </c>
      <c r="Z11" s="368">
        <f>INDEX('E3 electricity percent'!$E:$E,MATCH($D11,'E3 electricity percent'!$C:$C,0))*'Electricity-CEC Outlook BaseMid'!X$66</f>
        <v>5549445886462.0596</v>
      </c>
      <c r="AA11" s="368">
        <f>INDEX('E3 electricity percent'!$E:$E,MATCH($D11,'E3 electricity percent'!$C:$C,0))*'Electricity-CEC Outlook BaseMid'!Y$66</f>
        <v>5564914258308.2188</v>
      </c>
      <c r="AB11" s="368">
        <f>INDEX('E3 electricity percent'!$E:$E,MATCH($D11,'E3 electricity percent'!$C:$C,0))*'Electricity-CEC Outlook BaseMid'!Z$66</f>
        <v>5580382630154.3848</v>
      </c>
      <c r="AC11" s="368">
        <f>INDEX('E3 electricity percent'!$E:$E,MATCH($D11,'E3 electricity percent'!$C:$C,0))*'Electricity-CEC Outlook BaseMid'!AA$66</f>
        <v>5595851002000.5439</v>
      </c>
      <c r="AD11" s="368">
        <f>INDEX('E3 electricity percent'!$E:$E,MATCH($D11,'E3 electricity percent'!$C:$C,0))*'Electricity-CEC Outlook BaseMid'!AB$66</f>
        <v>5611319373846.71</v>
      </c>
      <c r="AE11" s="368">
        <f>INDEX('E3 electricity percent'!$E:$E,MATCH($D11,'E3 electricity percent'!$C:$C,0))*'Electricity-CEC Outlook BaseMid'!AC$66</f>
        <v>5626787745692.8691</v>
      </c>
      <c r="AF11" s="368">
        <f>INDEX('E3 electricity percent'!$E:$E,MATCH($D11,'E3 electricity percent'!$C:$C,0))*'Electricity-CEC Outlook BaseMid'!AD$66</f>
        <v>5642256117539.0352</v>
      </c>
      <c r="AG11" s="368">
        <f>INDEX('E3 electricity percent'!$E:$E,MATCH($D11,'E3 electricity percent'!$C:$C,0))*'Electricity-CEC Outlook BaseMid'!AE$66</f>
        <v>5657724489385.1943</v>
      </c>
      <c r="AH11" s="368">
        <f>INDEX('E3 electricity percent'!$E:$E,MATCH($D11,'E3 electricity percent'!$C:$C,0))*'Electricity-CEC Outlook BaseMid'!AF$66</f>
        <v>5673192861231.3604</v>
      </c>
      <c r="AI11" s="368">
        <f>INDEX('E3 electricity percent'!$E:$E,MATCH($D11,'E3 electricity percent'!$C:$C,0))*'Electricity-CEC Outlook BaseMid'!AG$66</f>
        <v>5688661233077.5264</v>
      </c>
      <c r="AJ11" s="368">
        <f>INDEX('E3 electricity percent'!$E:$E,MATCH($D11,'E3 electricity percent'!$C:$C,0))*'Electricity-CEC Outlook BaseMid'!AH$66</f>
        <v>5704129604923.6855</v>
      </c>
    </row>
    <row r="12" spans="1:36" x14ac:dyDescent="0.25">
      <c r="A12" s="45" t="s">
        <v>1568</v>
      </c>
      <c r="B12" s="45" t="s">
        <v>1508</v>
      </c>
      <c r="C12" s="29" t="s">
        <v>1155</v>
      </c>
      <c r="D12" s="399" t="s">
        <v>60</v>
      </c>
      <c r="E12" s="187">
        <f t="shared" si="0"/>
        <v>19792150088754.578</v>
      </c>
      <c r="F12" s="368">
        <f>INDEX('E3 electricity percent'!$E:$E,MATCH($D12,'E3 electricity percent'!$C:$C,0))*'Electricity-CEC Outlook BaseMid'!D$66</f>
        <v>19792150088754.578</v>
      </c>
      <c r="G12" s="368">
        <f>INDEX('E3 electricity percent'!$E:$E,MATCH($D12,'E3 electricity percent'!$C:$C,0))*'Electricity-CEC Outlook BaseMid'!E$66</f>
        <v>19924068920644.16</v>
      </c>
      <c r="H12" s="368">
        <f>INDEX('E3 electricity percent'!$E:$E,MATCH($D12,'E3 electricity percent'!$C:$C,0))*'Electricity-CEC Outlook BaseMid'!F$66</f>
        <v>20402838751082.629</v>
      </c>
      <c r="I12" s="368">
        <f>INDEX('E3 electricity percent'!$E:$E,MATCH($D12,'E3 electricity percent'!$C:$C,0))*'Electricity-CEC Outlook BaseMid'!G$66</f>
        <v>20861384782805.578</v>
      </c>
      <c r="J12" s="368">
        <f>INDEX('E3 electricity percent'!$E:$E,MATCH($D12,'E3 electricity percent'!$C:$C,0))*'Electricity-CEC Outlook BaseMid'!H$66</f>
        <v>21053652199809.828</v>
      </c>
      <c r="K12" s="368">
        <f>INDEX('E3 electricity percent'!$E:$E,MATCH($D12,'E3 electricity percent'!$C:$C,0))*'Electricity-CEC Outlook BaseMid'!I$66</f>
        <v>21115899443985.152</v>
      </c>
      <c r="L12" s="368">
        <f>INDEX('E3 electricity percent'!$E:$E,MATCH($D12,'E3 electricity percent'!$C:$C,0))*'Electricity-CEC Outlook BaseMid'!J$66</f>
        <v>21184925835238.52</v>
      </c>
      <c r="M12" s="368">
        <f>INDEX('E3 electricity percent'!$E:$E,MATCH($D12,'E3 electricity percent'!$C:$C,0))*'Electricity-CEC Outlook BaseMid'!K$66</f>
        <v>21233652422672.152</v>
      </c>
      <c r="N12" s="368">
        <f>INDEX('E3 electricity percent'!$E:$E,MATCH($D12,'E3 electricity percent'!$C:$C,0))*'Electricity-CEC Outlook BaseMid'!L$66</f>
        <v>21284794529516.125</v>
      </c>
      <c r="O12" s="368">
        <f>INDEX('E3 electricity percent'!$E:$E,MATCH($D12,'E3 electricity percent'!$C:$C,0))*'Electricity-CEC Outlook BaseMid'!M$66</f>
        <v>21316508658389.594</v>
      </c>
      <c r="P12" s="368">
        <f>INDEX('E3 electricity percent'!$E:$E,MATCH($D12,'E3 electricity percent'!$C:$C,0))*'Electricity-CEC Outlook BaseMid'!N$66</f>
        <v>21330168347175.043</v>
      </c>
      <c r="Q12" s="368">
        <f>INDEX('E3 electricity percent'!$E:$E,MATCH($D12,'E3 electricity percent'!$C:$C,0))*'Electricity-CEC Outlook BaseMid'!O$66</f>
        <v>21448579299994.285</v>
      </c>
      <c r="R12" s="368">
        <f>INDEX('E3 electricity percent'!$E:$E,MATCH($D12,'E3 electricity percent'!$C:$C,0))*'Electricity-CEC Outlook BaseMid'!P$66</f>
        <v>21509902860559.887</v>
      </c>
      <c r="S12" s="368">
        <f>INDEX('E3 electricity percent'!$E:$E,MATCH($D12,'E3 electricity percent'!$C:$C,0))*'Electricity-CEC Outlook BaseMid'!Q$66</f>
        <v>21571226421125.512</v>
      </c>
      <c r="T12" s="368">
        <f>INDEX('E3 electricity percent'!$E:$E,MATCH($D12,'E3 electricity percent'!$C:$C,0))*'Electricity-CEC Outlook BaseMid'!R$66</f>
        <v>21632549981691.113</v>
      </c>
      <c r="U12" s="368">
        <f>INDEX('E3 electricity percent'!$E:$E,MATCH($D12,'E3 electricity percent'!$C:$C,0))*'Electricity-CEC Outlook BaseMid'!S$66</f>
        <v>21693873542256.742</v>
      </c>
      <c r="V12" s="368">
        <f>INDEX('E3 electricity percent'!$E:$E,MATCH($D12,'E3 electricity percent'!$C:$C,0))*'Electricity-CEC Outlook BaseMid'!T$66</f>
        <v>21755197102822.367</v>
      </c>
      <c r="W12" s="368">
        <f>INDEX('E3 electricity percent'!$E:$E,MATCH($D12,'E3 electricity percent'!$C:$C,0))*'Electricity-CEC Outlook BaseMid'!U$66</f>
        <v>21816520663387.969</v>
      </c>
      <c r="X12" s="368">
        <f>INDEX('E3 electricity percent'!$E:$E,MATCH($D12,'E3 electricity percent'!$C:$C,0))*'Electricity-CEC Outlook BaseMid'!V$66</f>
        <v>21877844223953.594</v>
      </c>
      <c r="Y12" s="368">
        <f>INDEX('E3 electricity percent'!$E:$E,MATCH($D12,'E3 electricity percent'!$C:$C,0))*'Electricity-CEC Outlook BaseMid'!W$66</f>
        <v>21939167784519.195</v>
      </c>
      <c r="Z12" s="368">
        <f>INDEX('E3 electricity percent'!$E:$E,MATCH($D12,'E3 electricity percent'!$C:$C,0))*'Electricity-CEC Outlook BaseMid'!X$66</f>
        <v>22000491345084.824</v>
      </c>
      <c r="AA12" s="368">
        <f>INDEX('E3 electricity percent'!$E:$E,MATCH($D12,'E3 electricity percent'!$C:$C,0))*'Electricity-CEC Outlook BaseMid'!Y$66</f>
        <v>22061814905650.426</v>
      </c>
      <c r="AB12" s="368">
        <f>INDEX('E3 electricity percent'!$E:$E,MATCH($D12,'E3 electricity percent'!$C:$C,0))*'Electricity-CEC Outlook BaseMid'!Z$66</f>
        <v>22123138466216.051</v>
      </c>
      <c r="AC12" s="368">
        <f>INDEX('E3 electricity percent'!$E:$E,MATCH($D12,'E3 electricity percent'!$C:$C,0))*'Electricity-CEC Outlook BaseMid'!AA$66</f>
        <v>22184462026781.652</v>
      </c>
      <c r="AD12" s="368">
        <f>INDEX('E3 electricity percent'!$E:$E,MATCH($D12,'E3 electricity percent'!$C:$C,0))*'Electricity-CEC Outlook BaseMid'!AB$66</f>
        <v>22245785587347.281</v>
      </c>
      <c r="AE12" s="368">
        <f>INDEX('E3 electricity percent'!$E:$E,MATCH($D12,'E3 electricity percent'!$C:$C,0))*'Electricity-CEC Outlook BaseMid'!AC$66</f>
        <v>22307109147912.883</v>
      </c>
      <c r="AF12" s="368">
        <f>INDEX('E3 electricity percent'!$E:$E,MATCH($D12,'E3 electricity percent'!$C:$C,0))*'Electricity-CEC Outlook BaseMid'!AD$66</f>
        <v>22368432708478.508</v>
      </c>
      <c r="AG12" s="368">
        <f>INDEX('E3 electricity percent'!$E:$E,MATCH($D12,'E3 electricity percent'!$C:$C,0))*'Electricity-CEC Outlook BaseMid'!AE$66</f>
        <v>22429756269044.109</v>
      </c>
      <c r="AH12" s="368">
        <f>INDEX('E3 electricity percent'!$E:$E,MATCH($D12,'E3 electricity percent'!$C:$C,0))*'Electricity-CEC Outlook BaseMid'!AF$66</f>
        <v>22491079829609.734</v>
      </c>
      <c r="AI12" s="368">
        <f>INDEX('E3 electricity percent'!$E:$E,MATCH($D12,'E3 electricity percent'!$C:$C,0))*'Electricity-CEC Outlook BaseMid'!AG$66</f>
        <v>22552403390175.363</v>
      </c>
      <c r="AJ12" s="368">
        <f>INDEX('E3 electricity percent'!$E:$E,MATCH($D12,'E3 electricity percent'!$C:$C,0))*'Electricity-CEC Outlook BaseMid'!AH$66</f>
        <v>22613726950740.965</v>
      </c>
    </row>
    <row r="13" spans="1:36" x14ac:dyDescent="0.25">
      <c r="A13" s="45" t="s">
        <v>1568</v>
      </c>
      <c r="B13" s="45" t="s">
        <v>1508</v>
      </c>
      <c r="C13" s="29" t="s">
        <v>1155</v>
      </c>
      <c r="D13" s="399" t="s">
        <v>61</v>
      </c>
      <c r="E13" s="187">
        <f t="shared" si="0"/>
        <v>7489709989749.6787</v>
      </c>
      <c r="F13" s="368">
        <f>INDEX('E3 electricity percent'!$E:$E,MATCH($D13,'E3 electricity percent'!$C:$C,0))*'Electricity-CEC Outlook BaseMid'!D$66</f>
        <v>7489709989749.6787</v>
      </c>
      <c r="G13" s="368">
        <f>INDEX('E3 electricity percent'!$E:$E,MATCH($D13,'E3 electricity percent'!$C:$C,0))*'Electricity-CEC Outlook BaseMid'!E$66</f>
        <v>7539630477852.7314</v>
      </c>
      <c r="H13" s="368">
        <f>INDEX('E3 electricity percent'!$E:$E,MATCH($D13,'E3 electricity percent'!$C:$C,0))*'Electricity-CEC Outlook BaseMid'!F$66</f>
        <v>7720805699632.3584</v>
      </c>
      <c r="I13" s="368">
        <f>INDEX('E3 electricity percent'!$E:$E,MATCH($D13,'E3 electricity percent'!$C:$C,0))*'Electricity-CEC Outlook BaseMid'!G$66</f>
        <v>7894327867721.9561</v>
      </c>
      <c r="J13" s="368">
        <f>INDEX('E3 electricity percent'!$E:$E,MATCH($D13,'E3 electricity percent'!$C:$C,0))*'Electricity-CEC Outlook BaseMid'!H$66</f>
        <v>7967085359322.542</v>
      </c>
      <c r="K13" s="368">
        <f>INDEX('E3 electricity percent'!$E:$E,MATCH($D13,'E3 electricity percent'!$C:$C,0))*'Electricity-CEC Outlook BaseMid'!I$66</f>
        <v>7990640849981.3975</v>
      </c>
      <c r="L13" s="368">
        <f>INDEX('E3 electricity percent'!$E:$E,MATCH($D13,'E3 electricity percent'!$C:$C,0))*'Electricity-CEC Outlook BaseMid'!J$66</f>
        <v>8016761693336.3828</v>
      </c>
      <c r="M13" s="368">
        <f>INDEX('E3 electricity percent'!$E:$E,MATCH($D13,'E3 electricity percent'!$C:$C,0))*'Electricity-CEC Outlook BaseMid'!K$66</f>
        <v>8035200721285.9258</v>
      </c>
      <c r="N13" s="368">
        <f>INDEX('E3 electricity percent'!$E:$E,MATCH($D13,'E3 electricity percent'!$C:$C,0))*'Electricity-CEC Outlook BaseMid'!L$66</f>
        <v>8054553825764.6445</v>
      </c>
      <c r="O13" s="368">
        <f>INDEX('E3 electricity percent'!$E:$E,MATCH($D13,'E3 electricity percent'!$C:$C,0))*'Electricity-CEC Outlook BaseMid'!M$66</f>
        <v>8066555029614.3857</v>
      </c>
      <c r="P13" s="368">
        <f>INDEX('E3 electricity percent'!$E:$E,MATCH($D13,'E3 electricity percent'!$C:$C,0))*'Electricity-CEC Outlook BaseMid'!N$66</f>
        <v>8071724104580.6973</v>
      </c>
      <c r="Q13" s="368">
        <f>INDEX('E3 electricity percent'!$E:$E,MATCH($D13,'E3 electricity percent'!$C:$C,0))*'Electricity-CEC Outlook BaseMid'!O$66</f>
        <v>8116532965277.9463</v>
      </c>
      <c r="R13" s="368">
        <f>INDEX('E3 electricity percent'!$E:$E,MATCH($D13,'E3 electricity percent'!$C:$C,0))*'Electricity-CEC Outlook BaseMid'!P$66</f>
        <v>8139738917239.4854</v>
      </c>
      <c r="S13" s="368">
        <f>INDEX('E3 electricity percent'!$E:$E,MATCH($D13,'E3 electricity percent'!$C:$C,0))*'Electricity-CEC Outlook BaseMid'!Q$66</f>
        <v>8162944869201.0332</v>
      </c>
      <c r="T13" s="368">
        <f>INDEX('E3 electricity percent'!$E:$E,MATCH($D13,'E3 electricity percent'!$C:$C,0))*'Electricity-CEC Outlook BaseMid'!R$66</f>
        <v>8186150821162.5723</v>
      </c>
      <c r="U13" s="368">
        <f>INDEX('E3 electricity percent'!$E:$E,MATCH($D13,'E3 electricity percent'!$C:$C,0))*'Electricity-CEC Outlook BaseMid'!S$66</f>
        <v>8209356773124.1201</v>
      </c>
      <c r="V13" s="368">
        <f>INDEX('E3 electricity percent'!$E:$E,MATCH($D13,'E3 electricity percent'!$C:$C,0))*'Electricity-CEC Outlook BaseMid'!T$66</f>
        <v>8232562725085.6689</v>
      </c>
      <c r="W13" s="368">
        <f>INDEX('E3 electricity percent'!$E:$E,MATCH($D13,'E3 electricity percent'!$C:$C,0))*'Electricity-CEC Outlook BaseMid'!U$66</f>
        <v>8255768677047.207</v>
      </c>
      <c r="X13" s="368">
        <f>INDEX('E3 electricity percent'!$E:$E,MATCH($D13,'E3 electricity percent'!$C:$C,0))*'Electricity-CEC Outlook BaseMid'!V$66</f>
        <v>8278974629008.7559</v>
      </c>
      <c r="Y13" s="368">
        <f>INDEX('E3 electricity percent'!$E:$E,MATCH($D13,'E3 electricity percent'!$C:$C,0))*'Electricity-CEC Outlook BaseMid'!W$66</f>
        <v>8302180580970.2949</v>
      </c>
      <c r="Z13" s="368">
        <f>INDEX('E3 electricity percent'!$E:$E,MATCH($D13,'E3 electricity percent'!$C:$C,0))*'Electricity-CEC Outlook BaseMid'!X$66</f>
        <v>8325386532931.8428</v>
      </c>
      <c r="AA13" s="368">
        <f>INDEX('E3 electricity percent'!$E:$E,MATCH($D13,'E3 electricity percent'!$C:$C,0))*'Electricity-CEC Outlook BaseMid'!Y$66</f>
        <v>8348592484893.3818</v>
      </c>
      <c r="AB13" s="368">
        <f>INDEX('E3 electricity percent'!$E:$E,MATCH($D13,'E3 electricity percent'!$C:$C,0))*'Electricity-CEC Outlook BaseMid'!Z$66</f>
        <v>8371798436854.9297</v>
      </c>
      <c r="AC13" s="368">
        <f>INDEX('E3 electricity percent'!$E:$E,MATCH($D13,'E3 electricity percent'!$C:$C,0))*'Electricity-CEC Outlook BaseMid'!AA$66</f>
        <v>8395004388816.4688</v>
      </c>
      <c r="AD13" s="368">
        <f>INDEX('E3 electricity percent'!$E:$E,MATCH($D13,'E3 electricity percent'!$C:$C,0))*'Electricity-CEC Outlook BaseMid'!AB$66</f>
        <v>8418210340778.0176</v>
      </c>
      <c r="AE13" s="368">
        <f>INDEX('E3 electricity percent'!$E:$E,MATCH($D13,'E3 electricity percent'!$C:$C,0))*'Electricity-CEC Outlook BaseMid'!AC$66</f>
        <v>8441416292739.5566</v>
      </c>
      <c r="AF13" s="368">
        <f>INDEX('E3 electricity percent'!$E:$E,MATCH($D13,'E3 electricity percent'!$C:$C,0))*'Electricity-CEC Outlook BaseMid'!AD$66</f>
        <v>8464622244701.1045</v>
      </c>
      <c r="AG13" s="368">
        <f>INDEX('E3 electricity percent'!$E:$E,MATCH($D13,'E3 electricity percent'!$C:$C,0))*'Electricity-CEC Outlook BaseMid'!AE$66</f>
        <v>8487828196662.6436</v>
      </c>
      <c r="AH13" s="368">
        <f>INDEX('E3 electricity percent'!$E:$E,MATCH($D13,'E3 electricity percent'!$C:$C,0))*'Electricity-CEC Outlook BaseMid'!AF$66</f>
        <v>8511034148624.1914</v>
      </c>
      <c r="AI13" s="368">
        <f>INDEX('E3 electricity percent'!$E:$E,MATCH($D13,'E3 electricity percent'!$C:$C,0))*'Electricity-CEC Outlook BaseMid'!AG$66</f>
        <v>8534240100585.7402</v>
      </c>
      <c r="AJ13" s="368">
        <f>INDEX('E3 electricity percent'!$E:$E,MATCH($D13,'E3 electricity percent'!$C:$C,0))*'Electricity-CEC Outlook BaseMid'!AH$66</f>
        <v>8557446052547.2783</v>
      </c>
    </row>
    <row r="14" spans="1:36" x14ac:dyDescent="0.25">
      <c r="A14" s="45" t="s">
        <v>1568</v>
      </c>
      <c r="B14" s="45" t="s">
        <v>1508</v>
      </c>
      <c r="C14" s="29" t="s">
        <v>1155</v>
      </c>
      <c r="D14" s="399" t="s">
        <v>62</v>
      </c>
      <c r="E14" s="187">
        <f t="shared" si="0"/>
        <v>5382165675681.7129</v>
      </c>
      <c r="F14" s="368">
        <f>INDEX('E3 electricity percent'!$E:$E,MATCH($D14,'E3 electricity percent'!$C:$C,0))*'Electricity-CEC Outlook BaseMid'!D$66</f>
        <v>5382165675681.7129</v>
      </c>
      <c r="G14" s="368">
        <f>INDEX('E3 electricity percent'!$E:$E,MATCH($D14,'E3 electricity percent'!$C:$C,0))*'Electricity-CEC Outlook BaseMid'!E$66</f>
        <v>5418038938858.6904</v>
      </c>
      <c r="H14" s="368">
        <f>INDEX('E3 electricity percent'!$E:$E,MATCH($D14,'E3 electricity percent'!$C:$C,0))*'Electricity-CEC Outlook BaseMid'!F$66</f>
        <v>5548232906486.3896</v>
      </c>
      <c r="I14" s="368">
        <f>INDEX('E3 electricity percent'!$E:$E,MATCH($D14,'E3 electricity percent'!$C:$C,0))*'Electricity-CEC Outlook BaseMid'!G$66</f>
        <v>5672927328345.1621</v>
      </c>
      <c r="J14" s="368">
        <f>INDEX('E3 electricity percent'!$E:$E,MATCH($D14,'E3 electricity percent'!$C:$C,0))*'Electricity-CEC Outlook BaseMid'!H$66</f>
        <v>5725211445417.4258</v>
      </c>
      <c r="K14" s="368">
        <f>INDEX('E3 electricity percent'!$E:$E,MATCH($D14,'E3 electricity percent'!$C:$C,0))*'Electricity-CEC Outlook BaseMid'!I$66</f>
        <v>5742138609950.0234</v>
      </c>
      <c r="L14" s="368">
        <f>INDEX('E3 electricity percent'!$E:$E,MATCH($D14,'E3 electricity percent'!$C:$C,0))*'Electricity-CEC Outlook BaseMid'!J$66</f>
        <v>5760909257507.4678</v>
      </c>
      <c r="M14" s="368">
        <f>INDEX('E3 electricity percent'!$E:$E,MATCH($D14,'E3 electricity percent'!$C:$C,0))*'Electricity-CEC Outlook BaseMid'!K$66</f>
        <v>5774159690896.583</v>
      </c>
      <c r="N14" s="368">
        <f>INDEX('E3 electricity percent'!$E:$E,MATCH($D14,'E3 electricity percent'!$C:$C,0))*'Electricity-CEC Outlook BaseMid'!L$66</f>
        <v>5788066987011.625</v>
      </c>
      <c r="O14" s="368">
        <f>INDEX('E3 electricity percent'!$E:$E,MATCH($D14,'E3 electricity percent'!$C:$C,0))*'Electricity-CEC Outlook BaseMid'!M$66</f>
        <v>5796691148363.0449</v>
      </c>
      <c r="P14" s="368">
        <f>INDEX('E3 electricity percent'!$E:$E,MATCH($D14,'E3 electricity percent'!$C:$C,0))*'Electricity-CEC Outlook BaseMid'!N$66</f>
        <v>5800405687096.4238</v>
      </c>
      <c r="Q14" s="368">
        <f>INDEX('E3 electricity percent'!$E:$E,MATCH($D14,'E3 electricity percent'!$C:$C,0))*'Electricity-CEC Outlook BaseMid'!O$66</f>
        <v>5832605693817.8057</v>
      </c>
      <c r="R14" s="368">
        <f>INDEX('E3 electricity percent'!$E:$E,MATCH($D14,'E3 electricity percent'!$C:$C,0))*'Electricity-CEC Outlook BaseMid'!P$66</f>
        <v>5849281677038.7646</v>
      </c>
      <c r="S14" s="368">
        <f>INDEX('E3 electricity percent'!$E:$E,MATCH($D14,'E3 electricity percent'!$C:$C,0))*'Electricity-CEC Outlook BaseMid'!Q$66</f>
        <v>5865957660259.7295</v>
      </c>
      <c r="T14" s="368">
        <f>INDEX('E3 electricity percent'!$E:$E,MATCH($D14,'E3 electricity percent'!$C:$C,0))*'Electricity-CEC Outlook BaseMid'!R$66</f>
        <v>5882633643480.6885</v>
      </c>
      <c r="U14" s="368">
        <f>INDEX('E3 electricity percent'!$E:$E,MATCH($D14,'E3 electricity percent'!$C:$C,0))*'Electricity-CEC Outlook BaseMid'!S$66</f>
        <v>5899309626701.6543</v>
      </c>
      <c r="V14" s="368">
        <f>INDEX('E3 electricity percent'!$E:$E,MATCH($D14,'E3 electricity percent'!$C:$C,0))*'Electricity-CEC Outlook BaseMid'!T$66</f>
        <v>5915985609922.6191</v>
      </c>
      <c r="W14" s="368">
        <f>INDEX('E3 electricity percent'!$E:$E,MATCH($D14,'E3 electricity percent'!$C:$C,0))*'Electricity-CEC Outlook BaseMid'!U$66</f>
        <v>5932661593143.5781</v>
      </c>
      <c r="X14" s="368">
        <f>INDEX('E3 electricity percent'!$E:$E,MATCH($D14,'E3 electricity percent'!$C:$C,0))*'Electricity-CEC Outlook BaseMid'!V$66</f>
        <v>5949337576364.5439</v>
      </c>
      <c r="Y14" s="368">
        <f>INDEX('E3 electricity percent'!$E:$E,MATCH($D14,'E3 electricity percent'!$C:$C,0))*'Electricity-CEC Outlook BaseMid'!W$66</f>
        <v>5966013559585.5029</v>
      </c>
      <c r="Z14" s="368">
        <f>INDEX('E3 electricity percent'!$E:$E,MATCH($D14,'E3 electricity percent'!$C:$C,0))*'Electricity-CEC Outlook BaseMid'!X$66</f>
        <v>5982689542806.4688</v>
      </c>
      <c r="AA14" s="368">
        <f>INDEX('E3 electricity percent'!$E:$E,MATCH($D14,'E3 electricity percent'!$C:$C,0))*'Electricity-CEC Outlook BaseMid'!Y$66</f>
        <v>5999365526027.4277</v>
      </c>
      <c r="AB14" s="368">
        <f>INDEX('E3 electricity percent'!$E:$E,MATCH($D14,'E3 electricity percent'!$C:$C,0))*'Electricity-CEC Outlook BaseMid'!Z$66</f>
        <v>6016041509248.3926</v>
      </c>
      <c r="AC14" s="368">
        <f>INDEX('E3 electricity percent'!$E:$E,MATCH($D14,'E3 electricity percent'!$C:$C,0))*'Electricity-CEC Outlook BaseMid'!AA$66</f>
        <v>6032717492469.3516</v>
      </c>
      <c r="AD14" s="368">
        <f>INDEX('E3 electricity percent'!$E:$E,MATCH($D14,'E3 electricity percent'!$C:$C,0))*'Electricity-CEC Outlook BaseMid'!AB$66</f>
        <v>6049393475690.3174</v>
      </c>
      <c r="AE14" s="368">
        <f>INDEX('E3 electricity percent'!$E:$E,MATCH($D14,'E3 electricity percent'!$C:$C,0))*'Electricity-CEC Outlook BaseMid'!AC$66</f>
        <v>6066069458911.2764</v>
      </c>
      <c r="AF14" s="368">
        <f>INDEX('E3 electricity percent'!$E:$E,MATCH($D14,'E3 electricity percent'!$C:$C,0))*'Electricity-CEC Outlook BaseMid'!AD$66</f>
        <v>6082745442132.2412</v>
      </c>
      <c r="AG14" s="368">
        <f>INDEX('E3 electricity percent'!$E:$E,MATCH($D14,'E3 electricity percent'!$C:$C,0))*'Electricity-CEC Outlook BaseMid'!AE$66</f>
        <v>6099421425353.2002</v>
      </c>
      <c r="AH14" s="368">
        <f>INDEX('E3 electricity percent'!$E:$E,MATCH($D14,'E3 electricity percent'!$C:$C,0))*'Electricity-CEC Outlook BaseMid'!AF$66</f>
        <v>6116097408574.166</v>
      </c>
      <c r="AI14" s="368">
        <f>INDEX('E3 electricity percent'!$E:$E,MATCH($D14,'E3 electricity percent'!$C:$C,0))*'Electricity-CEC Outlook BaseMid'!AG$66</f>
        <v>6132773391795.1318</v>
      </c>
      <c r="AJ14" s="368">
        <f>INDEX('E3 electricity percent'!$E:$E,MATCH($D14,'E3 electricity percent'!$C:$C,0))*'Electricity-CEC Outlook BaseMid'!AH$66</f>
        <v>6149449375016.0908</v>
      </c>
    </row>
    <row r="15" spans="1:36" x14ac:dyDescent="0.25">
      <c r="A15" s="45" t="s">
        <v>1568</v>
      </c>
      <c r="B15" s="45" t="s">
        <v>1508</v>
      </c>
      <c r="C15" s="29" t="s">
        <v>1155</v>
      </c>
      <c r="D15" s="399" t="s">
        <v>63</v>
      </c>
      <c r="E15" s="187">
        <f t="shared" si="0"/>
        <v>10182026354874.602</v>
      </c>
      <c r="F15" s="368">
        <f>INDEX('E3 electricity percent'!$E:$E,MATCH($D15,'E3 electricity percent'!$C:$C,0))*'Electricity-CEC Outlook BaseMid'!D$66</f>
        <v>10182026354874.602</v>
      </c>
      <c r="G15" s="368">
        <f>INDEX('E3 electricity percent'!$E:$E,MATCH($D15,'E3 electricity percent'!$C:$C,0))*'Electricity-CEC Outlook BaseMid'!E$66</f>
        <v>10249891696284.234</v>
      </c>
      <c r="H15" s="368">
        <f>INDEX('E3 electricity percent'!$E:$E,MATCH($D15,'E3 electricity percent'!$C:$C,0))*'Electricity-CEC Outlook BaseMid'!F$66</f>
        <v>10496193740760.6</v>
      </c>
      <c r="I15" s="368">
        <f>INDEX('E3 electricity percent'!$E:$E,MATCH($D15,'E3 electricity percent'!$C:$C,0))*'Electricity-CEC Outlook BaseMid'!G$66</f>
        <v>10732091698233.092</v>
      </c>
      <c r="J15" s="368">
        <f>INDEX('E3 electricity percent'!$E:$E,MATCH($D15,'E3 electricity percent'!$C:$C,0))*'Electricity-CEC Outlook BaseMid'!H$66</f>
        <v>10831003231257.148</v>
      </c>
      <c r="K15" s="368">
        <f>INDEX('E3 electricity percent'!$E:$E,MATCH($D15,'E3 electricity percent'!$C:$C,0))*'Electricity-CEC Outlook BaseMid'!I$66</f>
        <v>10863026183683.705</v>
      </c>
      <c r="L15" s="368">
        <f>INDEX('E3 electricity percent'!$E:$E,MATCH($D15,'E3 electricity percent'!$C:$C,0))*'Electricity-CEC Outlook BaseMid'!J$66</f>
        <v>10898536652822.832</v>
      </c>
      <c r="M15" s="368">
        <f>INDEX('E3 electricity percent'!$E:$E,MATCH($D15,'E3 electricity percent'!$C:$C,0))*'Electricity-CEC Outlook BaseMid'!K$66</f>
        <v>10923603934306.023</v>
      </c>
      <c r="N15" s="368">
        <f>INDEX('E3 electricity percent'!$E:$E,MATCH($D15,'E3 electricity percent'!$C:$C,0))*'Electricity-CEC Outlook BaseMid'!L$66</f>
        <v>10949913874226.344</v>
      </c>
      <c r="O15" s="368">
        <f>INDEX('E3 electricity percent'!$E:$E,MATCH($D15,'E3 electricity percent'!$C:$C,0))*'Electricity-CEC Outlook BaseMid'!M$66</f>
        <v>10966229135305.283</v>
      </c>
      <c r="P15" s="368">
        <f>INDEX('E3 electricity percent'!$E:$E,MATCH($D15,'E3 electricity percent'!$C:$C,0))*'Electricity-CEC Outlook BaseMid'!N$66</f>
        <v>10973256330965.641</v>
      </c>
      <c r="Q15" s="368">
        <f>INDEX('E3 electricity percent'!$E:$E,MATCH($D15,'E3 electricity percent'!$C:$C,0))*'Electricity-CEC Outlook BaseMid'!O$66</f>
        <v>11034172574875.711</v>
      </c>
      <c r="R15" s="368">
        <f>INDEX('E3 electricity percent'!$E:$E,MATCH($D15,'E3 electricity percent'!$C:$C,0))*'Electricity-CEC Outlook BaseMid'!P$66</f>
        <v>11065720340381.414</v>
      </c>
      <c r="S15" s="368">
        <f>INDEX('E3 electricity percent'!$E:$E,MATCH($D15,'E3 electricity percent'!$C:$C,0))*'Electricity-CEC Outlook BaseMid'!Q$66</f>
        <v>11097268105887.129</v>
      </c>
      <c r="T15" s="368">
        <f>INDEX('E3 electricity percent'!$E:$E,MATCH($D15,'E3 electricity percent'!$C:$C,0))*'Electricity-CEC Outlook BaseMid'!R$66</f>
        <v>11128815871392.832</v>
      </c>
      <c r="U15" s="368">
        <f>INDEX('E3 electricity percent'!$E:$E,MATCH($D15,'E3 electricity percent'!$C:$C,0))*'Electricity-CEC Outlook BaseMid'!S$66</f>
        <v>11160363636898.549</v>
      </c>
      <c r="V15" s="368">
        <f>INDEX('E3 electricity percent'!$E:$E,MATCH($D15,'E3 electricity percent'!$C:$C,0))*'Electricity-CEC Outlook BaseMid'!T$66</f>
        <v>11191911402404.264</v>
      </c>
      <c r="W15" s="368">
        <f>INDEX('E3 electricity percent'!$E:$E,MATCH($D15,'E3 electricity percent'!$C:$C,0))*'Electricity-CEC Outlook BaseMid'!U$66</f>
        <v>11223459167909.967</v>
      </c>
      <c r="X15" s="368">
        <f>INDEX('E3 electricity percent'!$E:$E,MATCH($D15,'E3 electricity percent'!$C:$C,0))*'Electricity-CEC Outlook BaseMid'!V$66</f>
        <v>11255006933415.682</v>
      </c>
      <c r="Y15" s="368">
        <f>INDEX('E3 electricity percent'!$E:$E,MATCH($D15,'E3 electricity percent'!$C:$C,0))*'Electricity-CEC Outlook BaseMid'!W$66</f>
        <v>11286554698921.385</v>
      </c>
      <c r="Z15" s="368">
        <f>INDEX('E3 electricity percent'!$E:$E,MATCH($D15,'E3 electricity percent'!$C:$C,0))*'Electricity-CEC Outlook BaseMid'!X$66</f>
        <v>11318102464427.102</v>
      </c>
      <c r="AA15" s="368">
        <f>INDEX('E3 electricity percent'!$E:$E,MATCH($D15,'E3 electricity percent'!$C:$C,0))*'Electricity-CEC Outlook BaseMid'!Y$66</f>
        <v>11349650229932.803</v>
      </c>
      <c r="AB15" s="368">
        <f>INDEX('E3 electricity percent'!$E:$E,MATCH($D15,'E3 electricity percent'!$C:$C,0))*'Electricity-CEC Outlook BaseMid'!Z$66</f>
        <v>11381197995438.52</v>
      </c>
      <c r="AC15" s="368">
        <f>INDEX('E3 electricity percent'!$E:$E,MATCH($D15,'E3 electricity percent'!$C:$C,0))*'Electricity-CEC Outlook BaseMid'!AA$66</f>
        <v>11412745760944.223</v>
      </c>
      <c r="AD15" s="368">
        <f>INDEX('E3 electricity percent'!$E:$E,MATCH($D15,'E3 electricity percent'!$C:$C,0))*'Electricity-CEC Outlook BaseMid'!AB$66</f>
        <v>11444293526449.938</v>
      </c>
      <c r="AE15" s="368">
        <f>INDEX('E3 electricity percent'!$E:$E,MATCH($D15,'E3 electricity percent'!$C:$C,0))*'Electricity-CEC Outlook BaseMid'!AC$66</f>
        <v>11475841291955.641</v>
      </c>
      <c r="AF15" s="368">
        <f>INDEX('E3 electricity percent'!$E:$E,MATCH($D15,'E3 electricity percent'!$C:$C,0))*'Electricity-CEC Outlook BaseMid'!AD$66</f>
        <v>11507389057461.355</v>
      </c>
      <c r="AG15" s="368">
        <f>INDEX('E3 electricity percent'!$E:$E,MATCH($D15,'E3 electricity percent'!$C:$C,0))*'Electricity-CEC Outlook BaseMid'!AE$66</f>
        <v>11538936822967.059</v>
      </c>
      <c r="AH15" s="368">
        <f>INDEX('E3 electricity percent'!$E:$E,MATCH($D15,'E3 electricity percent'!$C:$C,0))*'Electricity-CEC Outlook BaseMid'!AF$66</f>
        <v>11570484588472.775</v>
      </c>
      <c r="AI15" s="368">
        <f>INDEX('E3 electricity percent'!$E:$E,MATCH($D15,'E3 electricity percent'!$C:$C,0))*'Electricity-CEC Outlook BaseMid'!AG$66</f>
        <v>11602032353978.49</v>
      </c>
      <c r="AJ15" s="368">
        <f>INDEX('E3 electricity percent'!$E:$E,MATCH($D15,'E3 electricity percent'!$C:$C,0))*'Electricity-CEC Outlook BaseMid'!AH$66</f>
        <v>11633580119484.193</v>
      </c>
    </row>
    <row r="16" spans="1:36" x14ac:dyDescent="0.25">
      <c r="A16" s="45" t="s">
        <v>1568</v>
      </c>
      <c r="B16" s="45" t="s">
        <v>1508</v>
      </c>
      <c r="C16" s="29" t="s">
        <v>1155</v>
      </c>
      <c r="D16" s="399" t="s">
        <v>64</v>
      </c>
      <c r="E16" s="187">
        <f t="shared" si="0"/>
        <v>12552499690824.109</v>
      </c>
      <c r="F16" s="368">
        <f>INDEX('E3 electricity percent'!$E:$E,MATCH($D16,'E3 electricity percent'!$C:$C,0))*'Electricity-CEC Outlook BaseMid'!D$66</f>
        <v>12552499690824.109</v>
      </c>
      <c r="G16" s="368">
        <f>INDEX('E3 electricity percent'!$E:$E,MATCH($D16,'E3 electricity percent'!$C:$C,0))*'Electricity-CEC Outlook BaseMid'!E$66</f>
        <v>12636164734241.938</v>
      </c>
      <c r="H16" s="368">
        <f>INDEX('E3 electricity percent'!$E:$E,MATCH($D16,'E3 electricity percent'!$C:$C,0))*'Electricity-CEC Outlook BaseMid'!F$66</f>
        <v>12939808255618.092</v>
      </c>
      <c r="I16" s="368">
        <f>INDEX('E3 electricity percent'!$E:$E,MATCH($D16,'E3 electricity percent'!$C:$C,0))*'Electricity-CEC Outlook BaseMid'!G$66</f>
        <v>13230625518806.758</v>
      </c>
      <c r="J16" s="368">
        <f>INDEX('E3 electricity percent'!$E:$E,MATCH($D16,'E3 electricity percent'!$C:$C,0))*'Electricity-CEC Outlook BaseMid'!H$66</f>
        <v>13352564604842.32</v>
      </c>
      <c r="K16" s="368">
        <f>INDEX('E3 electricity percent'!$E:$E,MATCH($D16,'E3 electricity percent'!$C:$C,0))*'Electricity-CEC Outlook BaseMid'!I$66</f>
        <v>13392042807552.059</v>
      </c>
      <c r="L16" s="368">
        <f>INDEX('E3 electricity percent'!$E:$E,MATCH($D16,'E3 electricity percent'!$C:$C,0))*'Electricity-CEC Outlook BaseMid'!J$66</f>
        <v>13435820454294.891</v>
      </c>
      <c r="M16" s="368">
        <f>INDEX('E3 electricity percent'!$E:$E,MATCH($D16,'E3 electricity percent'!$C:$C,0))*'Electricity-CEC Outlook BaseMid'!K$66</f>
        <v>13466723639191.568</v>
      </c>
      <c r="N16" s="368">
        <f>INDEX('E3 electricity percent'!$E:$E,MATCH($D16,'E3 electricity percent'!$C:$C,0))*'Electricity-CEC Outlook BaseMid'!L$66</f>
        <v>13499158785321.135</v>
      </c>
      <c r="O16" s="368">
        <f>INDEX('E3 electricity percent'!$E:$E,MATCH($D16,'E3 electricity percent'!$C:$C,0))*'Electricity-CEC Outlook BaseMid'!M$66</f>
        <v>13519272395570.34</v>
      </c>
      <c r="P16" s="368">
        <f>INDEX('E3 electricity percent'!$E:$E,MATCH($D16,'E3 electricity percent'!$C:$C,0))*'Electricity-CEC Outlook BaseMid'!N$66</f>
        <v>13527935589740.109</v>
      </c>
      <c r="Q16" s="368">
        <f>INDEX('E3 electricity percent'!$E:$E,MATCH($D16,'E3 electricity percent'!$C:$C,0))*'Electricity-CEC Outlook BaseMid'!O$66</f>
        <v>13603033719149.416</v>
      </c>
      <c r="R16" s="368">
        <f>INDEX('E3 electricity percent'!$E:$E,MATCH($D16,'E3 electricity percent'!$C:$C,0))*'Electricity-CEC Outlook BaseMid'!P$66</f>
        <v>13641926106868.186</v>
      </c>
      <c r="S16" s="368">
        <f>INDEX('E3 electricity percent'!$E:$E,MATCH($D16,'E3 electricity percent'!$C:$C,0))*'Electricity-CEC Outlook BaseMid'!Q$66</f>
        <v>13680818494586.973</v>
      </c>
      <c r="T16" s="368">
        <f>INDEX('E3 electricity percent'!$E:$E,MATCH($D16,'E3 electricity percent'!$C:$C,0))*'Electricity-CEC Outlook BaseMid'!R$66</f>
        <v>13719710882305.744</v>
      </c>
      <c r="U16" s="368">
        <f>INDEX('E3 electricity percent'!$E:$E,MATCH($D16,'E3 electricity percent'!$C:$C,0))*'Electricity-CEC Outlook BaseMid'!S$66</f>
        <v>13758603270024.531</v>
      </c>
      <c r="V16" s="368">
        <f>INDEX('E3 electricity percent'!$E:$E,MATCH($D16,'E3 electricity percent'!$C:$C,0))*'Electricity-CEC Outlook BaseMid'!T$66</f>
        <v>13797495657743.316</v>
      </c>
      <c r="W16" s="368">
        <f>INDEX('E3 electricity percent'!$E:$E,MATCH($D16,'E3 electricity percent'!$C:$C,0))*'Electricity-CEC Outlook BaseMid'!U$66</f>
        <v>13836388045462.088</v>
      </c>
      <c r="X16" s="368">
        <f>INDEX('E3 electricity percent'!$E:$E,MATCH($D16,'E3 electricity percent'!$C:$C,0))*'Electricity-CEC Outlook BaseMid'!V$66</f>
        <v>13875280433180.875</v>
      </c>
      <c r="Y16" s="368">
        <f>INDEX('E3 electricity percent'!$E:$E,MATCH($D16,'E3 electricity percent'!$C:$C,0))*'Electricity-CEC Outlook BaseMid'!W$66</f>
        <v>13914172820899.645</v>
      </c>
      <c r="Z16" s="368">
        <f>INDEX('E3 electricity percent'!$E:$E,MATCH($D16,'E3 electricity percent'!$C:$C,0))*'Electricity-CEC Outlook BaseMid'!X$66</f>
        <v>13953065208618.432</v>
      </c>
      <c r="AA16" s="368">
        <f>INDEX('E3 electricity percent'!$E:$E,MATCH($D16,'E3 electricity percent'!$C:$C,0))*'Electricity-CEC Outlook BaseMid'!Y$66</f>
        <v>13991957596337.203</v>
      </c>
      <c r="AB16" s="368">
        <f>INDEX('E3 electricity percent'!$E:$E,MATCH($D16,'E3 electricity percent'!$C:$C,0))*'Electricity-CEC Outlook BaseMid'!Z$66</f>
        <v>14030849984055.99</v>
      </c>
      <c r="AC16" s="368">
        <f>INDEX('E3 electricity percent'!$E:$E,MATCH($D16,'E3 electricity percent'!$C:$C,0))*'Electricity-CEC Outlook BaseMid'!AA$66</f>
        <v>14069742371774.76</v>
      </c>
      <c r="AD16" s="368">
        <f>INDEX('E3 electricity percent'!$E:$E,MATCH($D16,'E3 electricity percent'!$C:$C,0))*'Electricity-CEC Outlook BaseMid'!AB$66</f>
        <v>14108634759493.547</v>
      </c>
      <c r="AE16" s="368">
        <f>INDEX('E3 electricity percent'!$E:$E,MATCH($D16,'E3 electricity percent'!$C:$C,0))*'Electricity-CEC Outlook BaseMid'!AC$66</f>
        <v>14147527147212.318</v>
      </c>
      <c r="AF16" s="368">
        <f>INDEX('E3 electricity percent'!$E:$E,MATCH($D16,'E3 electricity percent'!$C:$C,0))*'Electricity-CEC Outlook BaseMid'!AD$66</f>
        <v>14186419534931.105</v>
      </c>
      <c r="AG16" s="368">
        <f>INDEX('E3 electricity percent'!$E:$E,MATCH($D16,'E3 electricity percent'!$C:$C,0))*'Electricity-CEC Outlook BaseMid'!AE$66</f>
        <v>14225311922649.875</v>
      </c>
      <c r="AH16" s="368">
        <f>INDEX('E3 electricity percent'!$E:$E,MATCH($D16,'E3 electricity percent'!$C:$C,0))*'Electricity-CEC Outlook BaseMid'!AF$66</f>
        <v>14264204310368.662</v>
      </c>
      <c r="AI16" s="368">
        <f>INDEX('E3 electricity percent'!$E:$E,MATCH($D16,'E3 electricity percent'!$C:$C,0))*'Electricity-CEC Outlook BaseMid'!AG$66</f>
        <v>14303096698087.449</v>
      </c>
      <c r="AJ16" s="368">
        <f>INDEX('E3 electricity percent'!$E:$E,MATCH($D16,'E3 electricity percent'!$C:$C,0))*'Electricity-CEC Outlook BaseMid'!AH$66</f>
        <v>14341989085806.219</v>
      </c>
    </row>
    <row r="17" spans="1:36" x14ac:dyDescent="0.25">
      <c r="A17" s="45" t="s">
        <v>1568</v>
      </c>
      <c r="B17" s="45" t="s">
        <v>1508</v>
      </c>
      <c r="C17" s="29" t="s">
        <v>1155</v>
      </c>
      <c r="D17" s="393" t="s">
        <v>65</v>
      </c>
      <c r="E17" s="187">
        <f t="shared" si="0"/>
        <v>0</v>
      </c>
      <c r="F17" s="368">
        <f>INDEX('E3 electricity percent'!$E:$E,MATCH($D17,'E3 electricity percent'!$C:$C,0))*'Electricity-CEC Outlook BaseMid'!D$66</f>
        <v>0</v>
      </c>
      <c r="G17" s="368">
        <f>INDEX('E3 electricity percent'!$E:$E,MATCH($D17,'E3 electricity percent'!$C:$C,0))*'Electricity-CEC Outlook BaseMid'!E$66</f>
        <v>0</v>
      </c>
      <c r="H17" s="368">
        <f>INDEX('E3 electricity percent'!$E:$E,MATCH($D17,'E3 electricity percent'!$C:$C,0))*'Electricity-CEC Outlook BaseMid'!F$66</f>
        <v>0</v>
      </c>
      <c r="I17" s="368">
        <f>INDEX('E3 electricity percent'!$E:$E,MATCH($D17,'E3 electricity percent'!$C:$C,0))*'Electricity-CEC Outlook BaseMid'!G$66</f>
        <v>0</v>
      </c>
      <c r="J17" s="368">
        <f>INDEX('E3 electricity percent'!$E:$E,MATCH($D17,'E3 electricity percent'!$C:$C,0))*'Electricity-CEC Outlook BaseMid'!H$66</f>
        <v>0</v>
      </c>
      <c r="K17" s="368">
        <f>INDEX('E3 electricity percent'!$E:$E,MATCH($D17,'E3 electricity percent'!$C:$C,0))*'Electricity-CEC Outlook BaseMid'!I$66</f>
        <v>0</v>
      </c>
      <c r="L17" s="368">
        <f>INDEX('E3 electricity percent'!$E:$E,MATCH($D17,'E3 electricity percent'!$C:$C,0))*'Electricity-CEC Outlook BaseMid'!J$66</f>
        <v>0</v>
      </c>
      <c r="M17" s="368">
        <f>INDEX('E3 electricity percent'!$E:$E,MATCH($D17,'E3 electricity percent'!$C:$C,0))*'Electricity-CEC Outlook BaseMid'!K$66</f>
        <v>0</v>
      </c>
      <c r="N17" s="368">
        <f>INDEX('E3 electricity percent'!$E:$E,MATCH($D17,'E3 electricity percent'!$C:$C,0))*'Electricity-CEC Outlook BaseMid'!L$66</f>
        <v>0</v>
      </c>
      <c r="O17" s="368">
        <f>INDEX('E3 electricity percent'!$E:$E,MATCH($D17,'E3 electricity percent'!$C:$C,0))*'Electricity-CEC Outlook BaseMid'!M$66</f>
        <v>0</v>
      </c>
      <c r="P17" s="368">
        <f>INDEX('E3 electricity percent'!$E:$E,MATCH($D17,'E3 electricity percent'!$C:$C,0))*'Electricity-CEC Outlook BaseMid'!N$66</f>
        <v>0</v>
      </c>
      <c r="Q17" s="368">
        <f>INDEX('E3 electricity percent'!$E:$E,MATCH($D17,'E3 electricity percent'!$C:$C,0))*'Electricity-CEC Outlook BaseMid'!O$66</f>
        <v>0</v>
      </c>
      <c r="R17" s="368">
        <f>INDEX('E3 electricity percent'!$E:$E,MATCH($D17,'E3 electricity percent'!$C:$C,0))*'Electricity-CEC Outlook BaseMid'!P$66</f>
        <v>0</v>
      </c>
      <c r="S17" s="368">
        <f>INDEX('E3 electricity percent'!$E:$E,MATCH($D17,'E3 electricity percent'!$C:$C,0))*'Electricity-CEC Outlook BaseMid'!Q$66</f>
        <v>0</v>
      </c>
      <c r="T17" s="368">
        <f>INDEX('E3 electricity percent'!$E:$E,MATCH($D17,'E3 electricity percent'!$C:$C,0))*'Electricity-CEC Outlook BaseMid'!R$66</f>
        <v>0</v>
      </c>
      <c r="U17" s="368">
        <f>INDEX('E3 electricity percent'!$E:$E,MATCH($D17,'E3 electricity percent'!$C:$C,0))*'Electricity-CEC Outlook BaseMid'!S$66</f>
        <v>0</v>
      </c>
      <c r="V17" s="368">
        <f>INDEX('E3 electricity percent'!$E:$E,MATCH($D17,'E3 electricity percent'!$C:$C,0))*'Electricity-CEC Outlook BaseMid'!T$66</f>
        <v>0</v>
      </c>
      <c r="W17" s="368">
        <f>INDEX('E3 electricity percent'!$E:$E,MATCH($D17,'E3 electricity percent'!$C:$C,0))*'Electricity-CEC Outlook BaseMid'!U$66</f>
        <v>0</v>
      </c>
      <c r="X17" s="368">
        <f>INDEX('E3 electricity percent'!$E:$E,MATCH($D17,'E3 electricity percent'!$C:$C,0))*'Electricity-CEC Outlook BaseMid'!V$66</f>
        <v>0</v>
      </c>
      <c r="Y17" s="368">
        <f>INDEX('E3 electricity percent'!$E:$E,MATCH($D17,'E3 electricity percent'!$C:$C,0))*'Electricity-CEC Outlook BaseMid'!W$66</f>
        <v>0</v>
      </c>
      <c r="Z17" s="368">
        <f>INDEX('E3 electricity percent'!$E:$E,MATCH($D17,'E3 electricity percent'!$C:$C,0))*'Electricity-CEC Outlook BaseMid'!X$66</f>
        <v>0</v>
      </c>
      <c r="AA17" s="368">
        <f>INDEX('E3 electricity percent'!$E:$E,MATCH($D17,'E3 electricity percent'!$C:$C,0))*'Electricity-CEC Outlook BaseMid'!Y$66</f>
        <v>0</v>
      </c>
      <c r="AB17" s="368">
        <f>INDEX('E3 electricity percent'!$E:$E,MATCH($D17,'E3 electricity percent'!$C:$C,0))*'Electricity-CEC Outlook BaseMid'!Z$66</f>
        <v>0</v>
      </c>
      <c r="AC17" s="368">
        <f>INDEX('E3 electricity percent'!$E:$E,MATCH($D17,'E3 electricity percent'!$C:$C,0))*'Electricity-CEC Outlook BaseMid'!AA$66</f>
        <v>0</v>
      </c>
      <c r="AD17" s="368">
        <f>INDEX('E3 electricity percent'!$E:$E,MATCH($D17,'E3 electricity percent'!$C:$C,0))*'Electricity-CEC Outlook BaseMid'!AB$66</f>
        <v>0</v>
      </c>
      <c r="AE17" s="368">
        <f>INDEX('E3 electricity percent'!$E:$E,MATCH($D17,'E3 electricity percent'!$C:$C,0))*'Electricity-CEC Outlook BaseMid'!AC$66</f>
        <v>0</v>
      </c>
      <c r="AF17" s="368">
        <f>INDEX('E3 electricity percent'!$E:$E,MATCH($D17,'E3 electricity percent'!$C:$C,0))*'Electricity-CEC Outlook BaseMid'!AD$66</f>
        <v>0</v>
      </c>
      <c r="AG17" s="368">
        <f>INDEX('E3 electricity percent'!$E:$E,MATCH($D17,'E3 electricity percent'!$C:$C,0))*'Electricity-CEC Outlook BaseMid'!AE$66</f>
        <v>0</v>
      </c>
      <c r="AH17" s="368">
        <f>INDEX('E3 electricity percent'!$E:$E,MATCH($D17,'E3 electricity percent'!$C:$C,0))*'Electricity-CEC Outlook BaseMid'!AF$66</f>
        <v>0</v>
      </c>
      <c r="AI17" s="368">
        <f>INDEX('E3 electricity percent'!$E:$E,MATCH($D17,'E3 electricity percent'!$C:$C,0))*'Electricity-CEC Outlook BaseMid'!AG$66</f>
        <v>0</v>
      </c>
      <c r="AJ17" s="368">
        <f>INDEX('E3 electricity percent'!$E:$E,MATCH($D17,'E3 electricity percent'!$C:$C,0))*'Electricity-CEC Outlook BaseMid'!AH$66</f>
        <v>0</v>
      </c>
    </row>
    <row r="18" spans="1:36" x14ac:dyDescent="0.25">
      <c r="A18" s="45" t="s">
        <v>1568</v>
      </c>
      <c r="B18" s="45" t="s">
        <v>1508</v>
      </c>
      <c r="C18" s="29" t="s">
        <v>1155</v>
      </c>
      <c r="D18" s="399" t="s">
        <v>66</v>
      </c>
      <c r="E18" s="187">
        <f t="shared" si="0"/>
        <v>6440362749095.7324</v>
      </c>
      <c r="F18" s="368">
        <f>INDEX('E3 electricity percent'!$E:$E,MATCH($D18,'E3 electricity percent'!$C:$C,0))*'Electricity-CEC Outlook BaseMid'!D$66</f>
        <v>6440362749095.7324</v>
      </c>
      <c r="G18" s="368">
        <f>INDEX('E3 electricity percent'!$E:$E,MATCH($D18,'E3 electricity percent'!$C:$C,0))*'Electricity-CEC Outlook BaseMid'!E$66</f>
        <v>6483289117731.5791</v>
      </c>
      <c r="H18" s="368">
        <f>INDEX('E3 electricity percent'!$E:$E,MATCH($D18,'E3 electricity percent'!$C:$C,0))*'Electricity-CEC Outlook BaseMid'!F$66</f>
        <v>6639080750652.6914</v>
      </c>
      <c r="I18" s="368">
        <f>INDEX('E3 electricity percent'!$E:$E,MATCH($D18,'E3 electricity percent'!$C:$C,0))*'Electricity-CEC Outlook BaseMid'!G$66</f>
        <v>6788291562424.5801</v>
      </c>
      <c r="J18" s="368">
        <f>INDEX('E3 electricity percent'!$E:$E,MATCH($D18,'E3 electricity percent'!$C:$C,0))*'Electricity-CEC Outlook BaseMid'!H$66</f>
        <v>6850855351845.4463</v>
      </c>
      <c r="K18" s="368">
        <f>INDEX('E3 electricity percent'!$E:$E,MATCH($D18,'E3 electricity percent'!$C:$C,0))*'Electricity-CEC Outlook BaseMid'!I$66</f>
        <v>6871110596011.5879</v>
      </c>
      <c r="L18" s="368">
        <f>INDEX('E3 electricity percent'!$E:$E,MATCH($D18,'E3 electricity percent'!$C:$C,0))*'Electricity-CEC Outlook BaseMid'!J$66</f>
        <v>6893571773647.123</v>
      </c>
      <c r="M18" s="368">
        <f>INDEX('E3 electricity percent'!$E:$E,MATCH($D18,'E3 electricity percent'!$C:$C,0))*'Electricity-CEC Outlook BaseMid'!K$66</f>
        <v>6909427398083.623</v>
      </c>
      <c r="N18" s="368">
        <f>INDEX('E3 electricity percent'!$E:$E,MATCH($D18,'E3 electricity percent'!$C:$C,0))*'Electricity-CEC Outlook BaseMid'!L$66</f>
        <v>6926069032183.5645</v>
      </c>
      <c r="O18" s="368">
        <f>INDEX('E3 electricity percent'!$E:$E,MATCH($D18,'E3 electricity percent'!$C:$C,0))*'Electricity-CEC Outlook BaseMid'!M$66</f>
        <v>6936388805088.5186</v>
      </c>
      <c r="P18" s="368">
        <f>INDEX('E3 electricity percent'!$E:$E,MATCH($D18,'E3 electricity percent'!$C:$C,0))*'Electricity-CEC Outlook BaseMid'!N$66</f>
        <v>6940833665824.8994</v>
      </c>
      <c r="Q18" s="368">
        <f>INDEX('E3 electricity percent'!$E:$E,MATCH($D18,'E3 electricity percent'!$C:$C,0))*'Electricity-CEC Outlook BaseMid'!O$66</f>
        <v>6979364572583.4971</v>
      </c>
      <c r="R18" s="368">
        <f>INDEX('E3 electricity percent'!$E:$E,MATCH($D18,'E3 electricity percent'!$C:$C,0))*'Electricity-CEC Outlook BaseMid'!P$66</f>
        <v>6999319250237.8975</v>
      </c>
      <c r="S18" s="368">
        <f>INDEX('E3 electricity percent'!$E:$E,MATCH($D18,'E3 electricity percent'!$C:$C,0))*'Electricity-CEC Outlook BaseMid'!Q$66</f>
        <v>7019273927892.3066</v>
      </c>
      <c r="T18" s="368">
        <f>INDEX('E3 electricity percent'!$E:$E,MATCH($D18,'E3 electricity percent'!$C:$C,0))*'Electricity-CEC Outlook BaseMid'!R$66</f>
        <v>7039228605546.707</v>
      </c>
      <c r="U18" s="368">
        <f>INDEX('E3 electricity percent'!$E:$E,MATCH($D18,'E3 electricity percent'!$C:$C,0))*'Electricity-CEC Outlook BaseMid'!S$66</f>
        <v>7059183283201.1162</v>
      </c>
      <c r="V18" s="368">
        <f>INDEX('E3 electricity percent'!$E:$E,MATCH($D18,'E3 electricity percent'!$C:$C,0))*'Electricity-CEC Outlook BaseMid'!T$66</f>
        <v>7079137960855.5244</v>
      </c>
      <c r="W18" s="368">
        <f>INDEX('E3 electricity percent'!$E:$E,MATCH($D18,'E3 electricity percent'!$C:$C,0))*'Electricity-CEC Outlook BaseMid'!U$66</f>
        <v>7099092638509.9258</v>
      </c>
      <c r="X18" s="368">
        <f>INDEX('E3 electricity percent'!$E:$E,MATCH($D18,'E3 electricity percent'!$C:$C,0))*'Electricity-CEC Outlook BaseMid'!V$66</f>
        <v>7119047316164.334</v>
      </c>
      <c r="Y18" s="368">
        <f>INDEX('E3 electricity percent'!$E:$E,MATCH($D18,'E3 electricity percent'!$C:$C,0))*'Electricity-CEC Outlook BaseMid'!W$66</f>
        <v>7139001993818.7354</v>
      </c>
      <c r="Z18" s="368">
        <f>INDEX('E3 electricity percent'!$E:$E,MATCH($D18,'E3 electricity percent'!$C:$C,0))*'Electricity-CEC Outlook BaseMid'!X$66</f>
        <v>7158956671473.1436</v>
      </c>
      <c r="AA18" s="368">
        <f>INDEX('E3 electricity percent'!$E:$E,MATCH($D18,'E3 electricity percent'!$C:$C,0))*'Electricity-CEC Outlook BaseMid'!Y$66</f>
        <v>7178911349127.5449</v>
      </c>
      <c r="AB18" s="368">
        <f>INDEX('E3 electricity percent'!$E:$E,MATCH($D18,'E3 electricity percent'!$C:$C,0))*'Electricity-CEC Outlook BaseMid'!Z$66</f>
        <v>7198866026781.9531</v>
      </c>
      <c r="AC18" s="368">
        <f>INDEX('E3 electricity percent'!$E:$E,MATCH($D18,'E3 electricity percent'!$C:$C,0))*'Electricity-CEC Outlook BaseMid'!AA$66</f>
        <v>7218820704436.3545</v>
      </c>
      <c r="AD18" s="368">
        <f>INDEX('E3 electricity percent'!$E:$E,MATCH($D18,'E3 electricity percent'!$C:$C,0))*'Electricity-CEC Outlook BaseMid'!AB$66</f>
        <v>7238775382090.7627</v>
      </c>
      <c r="AE18" s="368">
        <f>INDEX('E3 electricity percent'!$E:$E,MATCH($D18,'E3 electricity percent'!$C:$C,0))*'Electricity-CEC Outlook BaseMid'!AC$66</f>
        <v>7258730059745.1641</v>
      </c>
      <c r="AF18" s="368">
        <f>INDEX('E3 electricity percent'!$E:$E,MATCH($D18,'E3 electricity percent'!$C:$C,0))*'Electricity-CEC Outlook BaseMid'!AD$66</f>
        <v>7278684737399.5732</v>
      </c>
      <c r="AG18" s="368">
        <f>INDEX('E3 electricity percent'!$E:$E,MATCH($D18,'E3 electricity percent'!$C:$C,0))*'Electricity-CEC Outlook BaseMid'!AE$66</f>
        <v>7298639415053.9736</v>
      </c>
      <c r="AH18" s="368">
        <f>INDEX('E3 electricity percent'!$E:$E,MATCH($D18,'E3 electricity percent'!$C:$C,0))*'Electricity-CEC Outlook BaseMid'!AF$66</f>
        <v>7318594092708.3828</v>
      </c>
      <c r="AI18" s="368">
        <f>INDEX('E3 electricity percent'!$E:$E,MATCH($D18,'E3 electricity percent'!$C:$C,0))*'Electricity-CEC Outlook BaseMid'!AG$66</f>
        <v>7338548770362.791</v>
      </c>
      <c r="AJ18" s="368">
        <f>INDEX('E3 electricity percent'!$E:$E,MATCH($D18,'E3 electricity percent'!$C:$C,0))*'Electricity-CEC Outlook BaseMid'!AH$66</f>
        <v>7358503448017.1924</v>
      </c>
    </row>
    <row r="19" spans="1:36" x14ac:dyDescent="0.25">
      <c r="A19" s="45" t="s">
        <v>1568</v>
      </c>
      <c r="B19" s="45" t="s">
        <v>1508</v>
      </c>
      <c r="C19" s="29" t="s">
        <v>1155</v>
      </c>
      <c r="D19" s="399" t="s">
        <v>67</v>
      </c>
      <c r="E19" s="187">
        <f t="shared" si="0"/>
        <v>0</v>
      </c>
      <c r="F19" s="368">
        <f>INDEX('E3 electricity percent'!$E:$E,MATCH($D19,'E3 electricity percent'!$C:$C,0))*'Electricity-CEC Outlook BaseMid'!D$66</f>
        <v>0</v>
      </c>
      <c r="G19" s="368">
        <f>INDEX('E3 electricity percent'!$E:$E,MATCH($D19,'E3 electricity percent'!$C:$C,0))*'Electricity-CEC Outlook BaseMid'!E$66</f>
        <v>0</v>
      </c>
      <c r="H19" s="368">
        <f>INDEX('E3 electricity percent'!$E:$E,MATCH($D19,'E3 electricity percent'!$C:$C,0))*'Electricity-CEC Outlook BaseMid'!F$66</f>
        <v>0</v>
      </c>
      <c r="I19" s="368">
        <f>INDEX('E3 electricity percent'!$E:$E,MATCH($D19,'E3 electricity percent'!$C:$C,0))*'Electricity-CEC Outlook BaseMid'!G$66</f>
        <v>0</v>
      </c>
      <c r="J19" s="368">
        <f>INDEX('E3 electricity percent'!$E:$E,MATCH($D19,'E3 electricity percent'!$C:$C,0))*'Electricity-CEC Outlook BaseMid'!H$66</f>
        <v>0</v>
      </c>
      <c r="K19" s="368">
        <f>INDEX('E3 electricity percent'!$E:$E,MATCH($D19,'E3 electricity percent'!$C:$C,0))*'Electricity-CEC Outlook BaseMid'!I$66</f>
        <v>0</v>
      </c>
      <c r="L19" s="368">
        <f>INDEX('E3 electricity percent'!$E:$E,MATCH($D19,'E3 electricity percent'!$C:$C,0))*'Electricity-CEC Outlook BaseMid'!J$66</f>
        <v>0</v>
      </c>
      <c r="M19" s="368">
        <f>INDEX('E3 electricity percent'!$E:$E,MATCH($D19,'E3 electricity percent'!$C:$C,0))*'Electricity-CEC Outlook BaseMid'!K$66</f>
        <v>0</v>
      </c>
      <c r="N19" s="368">
        <f>INDEX('E3 electricity percent'!$E:$E,MATCH($D19,'E3 electricity percent'!$C:$C,0))*'Electricity-CEC Outlook BaseMid'!L$66</f>
        <v>0</v>
      </c>
      <c r="O19" s="368">
        <f>INDEX('E3 electricity percent'!$E:$E,MATCH($D19,'E3 electricity percent'!$C:$C,0))*'Electricity-CEC Outlook BaseMid'!M$66</f>
        <v>0</v>
      </c>
      <c r="P19" s="368">
        <f>INDEX('E3 electricity percent'!$E:$E,MATCH($D19,'E3 electricity percent'!$C:$C,0))*'Electricity-CEC Outlook BaseMid'!N$66</f>
        <v>0</v>
      </c>
      <c r="Q19" s="368">
        <f>INDEX('E3 electricity percent'!$E:$E,MATCH($D19,'E3 electricity percent'!$C:$C,0))*'Electricity-CEC Outlook BaseMid'!O$66</f>
        <v>0</v>
      </c>
      <c r="R19" s="368">
        <f>INDEX('E3 electricity percent'!$E:$E,MATCH($D19,'E3 electricity percent'!$C:$C,0))*'Electricity-CEC Outlook BaseMid'!P$66</f>
        <v>0</v>
      </c>
      <c r="S19" s="368">
        <f>INDEX('E3 electricity percent'!$E:$E,MATCH($D19,'E3 electricity percent'!$C:$C,0))*'Electricity-CEC Outlook BaseMid'!Q$66</f>
        <v>0</v>
      </c>
      <c r="T19" s="368">
        <f>INDEX('E3 electricity percent'!$E:$E,MATCH($D19,'E3 electricity percent'!$C:$C,0))*'Electricity-CEC Outlook BaseMid'!R$66</f>
        <v>0</v>
      </c>
      <c r="U19" s="368">
        <f>INDEX('E3 electricity percent'!$E:$E,MATCH($D19,'E3 electricity percent'!$C:$C,0))*'Electricity-CEC Outlook BaseMid'!S$66</f>
        <v>0</v>
      </c>
      <c r="V19" s="368">
        <f>INDEX('E3 electricity percent'!$E:$E,MATCH($D19,'E3 electricity percent'!$C:$C,0))*'Electricity-CEC Outlook BaseMid'!T$66</f>
        <v>0</v>
      </c>
      <c r="W19" s="368">
        <f>INDEX('E3 electricity percent'!$E:$E,MATCH($D19,'E3 electricity percent'!$C:$C,0))*'Electricity-CEC Outlook BaseMid'!U$66</f>
        <v>0</v>
      </c>
      <c r="X19" s="368">
        <f>INDEX('E3 electricity percent'!$E:$E,MATCH($D19,'E3 electricity percent'!$C:$C,0))*'Electricity-CEC Outlook BaseMid'!V$66</f>
        <v>0</v>
      </c>
      <c r="Y19" s="368">
        <f>INDEX('E3 electricity percent'!$E:$E,MATCH($D19,'E3 electricity percent'!$C:$C,0))*'Electricity-CEC Outlook BaseMid'!W$66</f>
        <v>0</v>
      </c>
      <c r="Z19" s="368">
        <f>INDEX('E3 electricity percent'!$E:$E,MATCH($D19,'E3 electricity percent'!$C:$C,0))*'Electricity-CEC Outlook BaseMid'!X$66</f>
        <v>0</v>
      </c>
      <c r="AA19" s="368">
        <f>INDEX('E3 electricity percent'!$E:$E,MATCH($D19,'E3 electricity percent'!$C:$C,0))*'Electricity-CEC Outlook BaseMid'!Y$66</f>
        <v>0</v>
      </c>
      <c r="AB19" s="368">
        <f>INDEX('E3 electricity percent'!$E:$E,MATCH($D19,'E3 electricity percent'!$C:$C,0))*'Electricity-CEC Outlook BaseMid'!Z$66</f>
        <v>0</v>
      </c>
      <c r="AC19" s="368">
        <f>INDEX('E3 electricity percent'!$E:$E,MATCH($D19,'E3 electricity percent'!$C:$C,0))*'Electricity-CEC Outlook BaseMid'!AA$66</f>
        <v>0</v>
      </c>
      <c r="AD19" s="368">
        <f>INDEX('E3 electricity percent'!$E:$E,MATCH($D19,'E3 electricity percent'!$C:$C,0))*'Electricity-CEC Outlook BaseMid'!AB$66</f>
        <v>0</v>
      </c>
      <c r="AE19" s="368">
        <f>INDEX('E3 electricity percent'!$E:$E,MATCH($D19,'E3 electricity percent'!$C:$C,0))*'Electricity-CEC Outlook BaseMid'!AC$66</f>
        <v>0</v>
      </c>
      <c r="AF19" s="368">
        <f>INDEX('E3 electricity percent'!$E:$E,MATCH($D19,'E3 electricity percent'!$C:$C,0))*'Electricity-CEC Outlook BaseMid'!AD$66</f>
        <v>0</v>
      </c>
      <c r="AG19" s="368">
        <f>INDEX('E3 electricity percent'!$E:$E,MATCH($D19,'E3 electricity percent'!$C:$C,0))*'Electricity-CEC Outlook BaseMid'!AE$66</f>
        <v>0</v>
      </c>
      <c r="AH19" s="368">
        <f>INDEX('E3 electricity percent'!$E:$E,MATCH($D19,'E3 electricity percent'!$C:$C,0))*'Electricity-CEC Outlook BaseMid'!AF$66</f>
        <v>0</v>
      </c>
      <c r="AI19" s="368">
        <f>INDEX('E3 electricity percent'!$E:$E,MATCH($D19,'E3 electricity percent'!$C:$C,0))*'Electricity-CEC Outlook BaseMid'!AG$66</f>
        <v>0</v>
      </c>
      <c r="AJ19" s="368">
        <f>INDEX('E3 electricity percent'!$E:$E,MATCH($D19,'E3 electricity percent'!$C:$C,0))*'Electricity-CEC Outlook BaseMid'!AH$66</f>
        <v>0</v>
      </c>
    </row>
    <row r="20" spans="1:36" x14ac:dyDescent="0.25">
      <c r="A20" s="45" t="s">
        <v>1568</v>
      </c>
      <c r="B20" s="45" t="s">
        <v>1508</v>
      </c>
      <c r="C20" s="29" t="s">
        <v>1155</v>
      </c>
      <c r="D20" s="222" t="s">
        <v>68</v>
      </c>
      <c r="E20" s="187">
        <f t="shared" si="0"/>
        <v>0</v>
      </c>
      <c r="F20" s="368">
        <f>INDEX('E3 electricity percent'!$E:$E,MATCH($D20,'E3 electricity percent'!$C:$C,0))*'Electricity-CEC Outlook BaseMid'!D$66</f>
        <v>0</v>
      </c>
      <c r="G20" s="368">
        <f>INDEX('E3 electricity percent'!$E:$E,MATCH($D20,'E3 electricity percent'!$C:$C,0))*'Electricity-CEC Outlook BaseMid'!E$66</f>
        <v>0</v>
      </c>
      <c r="H20" s="368">
        <f>INDEX('E3 electricity percent'!$E:$E,MATCH($D20,'E3 electricity percent'!$C:$C,0))*'Electricity-CEC Outlook BaseMid'!F$66</f>
        <v>0</v>
      </c>
      <c r="I20" s="368">
        <f>INDEX('E3 electricity percent'!$E:$E,MATCH($D20,'E3 electricity percent'!$C:$C,0))*'Electricity-CEC Outlook BaseMid'!G$66</f>
        <v>0</v>
      </c>
      <c r="J20" s="368">
        <f>INDEX('E3 electricity percent'!$E:$E,MATCH($D20,'E3 electricity percent'!$C:$C,0))*'Electricity-CEC Outlook BaseMid'!H$66</f>
        <v>0</v>
      </c>
      <c r="K20" s="368">
        <f>INDEX('E3 electricity percent'!$E:$E,MATCH($D20,'E3 electricity percent'!$C:$C,0))*'Electricity-CEC Outlook BaseMid'!I$66</f>
        <v>0</v>
      </c>
      <c r="L20" s="368">
        <f>INDEX('E3 electricity percent'!$E:$E,MATCH($D20,'E3 electricity percent'!$C:$C,0))*'Electricity-CEC Outlook BaseMid'!J$66</f>
        <v>0</v>
      </c>
      <c r="M20" s="368">
        <f>INDEX('E3 electricity percent'!$E:$E,MATCH($D20,'E3 electricity percent'!$C:$C,0))*'Electricity-CEC Outlook BaseMid'!K$66</f>
        <v>0</v>
      </c>
      <c r="N20" s="368">
        <f>INDEX('E3 electricity percent'!$E:$E,MATCH($D20,'E3 electricity percent'!$C:$C,0))*'Electricity-CEC Outlook BaseMid'!L$66</f>
        <v>0</v>
      </c>
      <c r="O20" s="368">
        <f>INDEX('E3 electricity percent'!$E:$E,MATCH($D20,'E3 electricity percent'!$C:$C,0))*'Electricity-CEC Outlook BaseMid'!M$66</f>
        <v>0</v>
      </c>
      <c r="P20" s="368">
        <f>INDEX('E3 electricity percent'!$E:$E,MATCH($D20,'E3 electricity percent'!$C:$C,0))*'Electricity-CEC Outlook BaseMid'!N$66</f>
        <v>0</v>
      </c>
      <c r="Q20" s="368">
        <f>INDEX('E3 electricity percent'!$E:$E,MATCH($D20,'E3 electricity percent'!$C:$C,0))*'Electricity-CEC Outlook BaseMid'!O$66</f>
        <v>0</v>
      </c>
      <c r="R20" s="368">
        <f>INDEX('E3 electricity percent'!$E:$E,MATCH($D20,'E3 electricity percent'!$C:$C,0))*'Electricity-CEC Outlook BaseMid'!P$66</f>
        <v>0</v>
      </c>
      <c r="S20" s="368">
        <f>INDEX('E3 electricity percent'!$E:$E,MATCH($D20,'E3 electricity percent'!$C:$C,0))*'Electricity-CEC Outlook BaseMid'!Q$66</f>
        <v>0</v>
      </c>
      <c r="T20" s="368">
        <f>INDEX('E3 electricity percent'!$E:$E,MATCH($D20,'E3 electricity percent'!$C:$C,0))*'Electricity-CEC Outlook BaseMid'!R$66</f>
        <v>0</v>
      </c>
      <c r="U20" s="368">
        <f>INDEX('E3 electricity percent'!$E:$E,MATCH($D20,'E3 electricity percent'!$C:$C,0))*'Electricity-CEC Outlook BaseMid'!S$66</f>
        <v>0</v>
      </c>
      <c r="V20" s="368">
        <f>INDEX('E3 electricity percent'!$E:$E,MATCH($D20,'E3 electricity percent'!$C:$C,0))*'Electricity-CEC Outlook BaseMid'!T$66</f>
        <v>0</v>
      </c>
      <c r="W20" s="368">
        <f>INDEX('E3 electricity percent'!$E:$E,MATCH($D20,'E3 electricity percent'!$C:$C,0))*'Electricity-CEC Outlook BaseMid'!U$66</f>
        <v>0</v>
      </c>
      <c r="X20" s="368">
        <f>INDEX('E3 electricity percent'!$E:$E,MATCH($D20,'E3 electricity percent'!$C:$C,0))*'Electricity-CEC Outlook BaseMid'!V$66</f>
        <v>0</v>
      </c>
      <c r="Y20" s="368">
        <f>INDEX('E3 electricity percent'!$E:$E,MATCH($D20,'E3 electricity percent'!$C:$C,0))*'Electricity-CEC Outlook BaseMid'!W$66</f>
        <v>0</v>
      </c>
      <c r="Z20" s="368">
        <f>INDEX('E3 electricity percent'!$E:$E,MATCH($D20,'E3 electricity percent'!$C:$C,0))*'Electricity-CEC Outlook BaseMid'!X$66</f>
        <v>0</v>
      </c>
      <c r="AA20" s="368">
        <f>INDEX('E3 electricity percent'!$E:$E,MATCH($D20,'E3 electricity percent'!$C:$C,0))*'Electricity-CEC Outlook BaseMid'!Y$66</f>
        <v>0</v>
      </c>
      <c r="AB20" s="368">
        <f>INDEX('E3 electricity percent'!$E:$E,MATCH($D20,'E3 electricity percent'!$C:$C,0))*'Electricity-CEC Outlook BaseMid'!Z$66</f>
        <v>0</v>
      </c>
      <c r="AC20" s="368">
        <f>INDEX('E3 electricity percent'!$E:$E,MATCH($D20,'E3 electricity percent'!$C:$C,0))*'Electricity-CEC Outlook BaseMid'!AA$66</f>
        <v>0</v>
      </c>
      <c r="AD20" s="368">
        <f>INDEX('E3 electricity percent'!$E:$E,MATCH($D20,'E3 electricity percent'!$C:$C,0))*'Electricity-CEC Outlook BaseMid'!AB$66</f>
        <v>0</v>
      </c>
      <c r="AE20" s="368">
        <f>INDEX('E3 electricity percent'!$E:$E,MATCH($D20,'E3 electricity percent'!$C:$C,0))*'Electricity-CEC Outlook BaseMid'!AC$66</f>
        <v>0</v>
      </c>
      <c r="AF20" s="368">
        <f>INDEX('E3 electricity percent'!$E:$E,MATCH($D20,'E3 electricity percent'!$C:$C,0))*'Electricity-CEC Outlook BaseMid'!AD$66</f>
        <v>0</v>
      </c>
      <c r="AG20" s="368">
        <f>INDEX('E3 electricity percent'!$E:$E,MATCH($D20,'E3 electricity percent'!$C:$C,0))*'Electricity-CEC Outlook BaseMid'!AE$66</f>
        <v>0</v>
      </c>
      <c r="AH20" s="368">
        <f>INDEX('E3 electricity percent'!$E:$E,MATCH($D20,'E3 electricity percent'!$C:$C,0))*'Electricity-CEC Outlook BaseMid'!AF$66</f>
        <v>0</v>
      </c>
      <c r="AI20" s="368">
        <f>INDEX('E3 electricity percent'!$E:$E,MATCH($D20,'E3 electricity percent'!$C:$C,0))*'Electricity-CEC Outlook BaseMid'!AG$66</f>
        <v>0</v>
      </c>
      <c r="AJ20" s="368">
        <f>INDEX('E3 electricity percent'!$E:$E,MATCH($D20,'E3 electricity percent'!$C:$C,0))*'Electricity-CEC Outlook BaseMid'!AH$66</f>
        <v>0</v>
      </c>
    </row>
    <row r="21" spans="1:36" x14ac:dyDescent="0.25">
      <c r="A21" s="45" t="s">
        <v>1568</v>
      </c>
      <c r="B21" s="45" t="s">
        <v>1508</v>
      </c>
      <c r="C21" s="29" t="s">
        <v>1155</v>
      </c>
      <c r="D21" s="399" t="s">
        <v>69</v>
      </c>
      <c r="E21" s="187">
        <f t="shared" si="0"/>
        <v>11103513365617.168</v>
      </c>
      <c r="F21" s="368">
        <f>INDEX('E3 electricity percent'!$E:$E,MATCH($D21,'E3 electricity percent'!$C:$C,0))*'Electricity-CEC Outlook BaseMid'!D$66</f>
        <v>11103513365617.168</v>
      </c>
      <c r="G21" s="368">
        <f>INDEX('E3 electricity percent'!$E:$E,MATCH($D21,'E3 electricity percent'!$C:$C,0))*'Electricity-CEC Outlook BaseMid'!E$66</f>
        <v>11177520611242.029</v>
      </c>
      <c r="H21" s="368">
        <f>INDEX('E3 electricity percent'!$E:$E,MATCH($D21,'E3 electricity percent'!$C:$C,0))*'Electricity-CEC Outlook BaseMid'!F$66</f>
        <v>11446113320345.84</v>
      </c>
      <c r="I21" s="368">
        <f>INDEX('E3 electricity percent'!$E:$E,MATCH($D21,'E3 electricity percent'!$C:$C,0))*'Electricity-CEC Outlook BaseMid'!G$66</f>
        <v>11703360358649.137</v>
      </c>
      <c r="J21" s="368">
        <f>INDEX('E3 electricity percent'!$E:$E,MATCH($D21,'E3 electricity percent'!$C:$C,0))*'Electricity-CEC Outlook BaseMid'!H$66</f>
        <v>11811223517775.662</v>
      </c>
      <c r="K21" s="368">
        <f>INDEX('E3 electricity percent'!$E:$E,MATCH($D21,'E3 electricity percent'!$C:$C,0))*'Electricity-CEC Outlook BaseMid'!I$66</f>
        <v>11846144590250.059</v>
      </c>
      <c r="L21" s="368">
        <f>INDEX('E3 electricity percent'!$E:$E,MATCH($D21,'E3 electricity percent'!$C:$C,0))*'Electricity-CEC Outlook BaseMid'!J$66</f>
        <v>11884868804366.521</v>
      </c>
      <c r="M21" s="368">
        <f>INDEX('E3 electricity percent'!$E:$E,MATCH($D21,'E3 electricity percent'!$C:$C,0))*'Electricity-CEC Outlook BaseMid'!K$66</f>
        <v>11912204708369.072</v>
      </c>
      <c r="N21" s="368">
        <f>INDEX('E3 electricity percent'!$E:$E,MATCH($D21,'E3 electricity percent'!$C:$C,0))*'Electricity-CEC Outlook BaseMid'!L$66</f>
        <v>11940895733060.244</v>
      </c>
      <c r="O21" s="368">
        <f>INDEX('E3 electricity percent'!$E:$E,MATCH($D21,'E3 electricity percent'!$C:$C,0))*'Electricity-CEC Outlook BaseMid'!M$66</f>
        <v>11958687547099.971</v>
      </c>
      <c r="P21" s="368">
        <f>INDEX('E3 electricity percent'!$E:$E,MATCH($D21,'E3 electricity percent'!$C:$C,0))*'Electricity-CEC Outlook BaseMid'!N$66</f>
        <v>11966350713371.41</v>
      </c>
      <c r="Q21" s="368">
        <f>INDEX('E3 electricity percent'!$E:$E,MATCH($D21,'E3 electricity percent'!$C:$C,0))*'Electricity-CEC Outlook BaseMid'!O$66</f>
        <v>12032779958873.693</v>
      </c>
      <c r="R21" s="368">
        <f>INDEX('E3 electricity percent'!$E:$E,MATCH($D21,'E3 electricity percent'!$C:$C,0))*'Electricity-CEC Outlook BaseMid'!P$66</f>
        <v>12067182839375.002</v>
      </c>
      <c r="S21" s="368">
        <f>INDEX('E3 electricity percent'!$E:$E,MATCH($D21,'E3 electricity percent'!$C:$C,0))*'Electricity-CEC Outlook BaseMid'!Q$66</f>
        <v>12101585719876.324</v>
      </c>
      <c r="T21" s="368">
        <f>INDEX('E3 electricity percent'!$E:$E,MATCH($D21,'E3 electricity percent'!$C:$C,0))*'Electricity-CEC Outlook BaseMid'!R$66</f>
        <v>12135988600377.633</v>
      </c>
      <c r="U21" s="368">
        <f>INDEX('E3 electricity percent'!$E:$E,MATCH($D21,'E3 electricity percent'!$C:$C,0))*'Electricity-CEC Outlook BaseMid'!S$66</f>
        <v>12170391480878.955</v>
      </c>
      <c r="V21" s="368">
        <f>INDEX('E3 electricity percent'!$E:$E,MATCH($D21,'E3 electricity percent'!$C:$C,0))*'Electricity-CEC Outlook BaseMid'!T$66</f>
        <v>12204794361380.279</v>
      </c>
      <c r="W21" s="368">
        <f>INDEX('E3 electricity percent'!$E:$E,MATCH($D21,'E3 electricity percent'!$C:$C,0))*'Electricity-CEC Outlook BaseMid'!U$66</f>
        <v>12239197241881.588</v>
      </c>
      <c r="X21" s="368">
        <f>INDEX('E3 electricity percent'!$E:$E,MATCH($D21,'E3 electricity percent'!$C:$C,0))*'Electricity-CEC Outlook BaseMid'!V$66</f>
        <v>12273600122382.91</v>
      </c>
      <c r="Y21" s="368">
        <f>INDEX('E3 electricity percent'!$E:$E,MATCH($D21,'E3 electricity percent'!$C:$C,0))*'Electricity-CEC Outlook BaseMid'!W$66</f>
        <v>12308003002884.219</v>
      </c>
      <c r="Z21" s="368">
        <f>INDEX('E3 electricity percent'!$E:$E,MATCH($D21,'E3 electricity percent'!$C:$C,0))*'Electricity-CEC Outlook BaseMid'!X$66</f>
        <v>12342405883385.541</v>
      </c>
      <c r="AA21" s="368">
        <f>INDEX('E3 electricity percent'!$E:$E,MATCH($D21,'E3 electricity percent'!$C:$C,0))*'Electricity-CEC Outlook BaseMid'!Y$66</f>
        <v>12376808763886.85</v>
      </c>
      <c r="AB21" s="368">
        <f>INDEX('E3 electricity percent'!$E:$E,MATCH($D21,'E3 electricity percent'!$C:$C,0))*'Electricity-CEC Outlook BaseMid'!Z$66</f>
        <v>12411211644388.174</v>
      </c>
      <c r="AC21" s="368">
        <f>INDEX('E3 electricity percent'!$E:$E,MATCH($D21,'E3 electricity percent'!$C:$C,0))*'Electricity-CEC Outlook BaseMid'!AA$66</f>
        <v>12445614524889.482</v>
      </c>
      <c r="AD21" s="368">
        <f>INDEX('E3 electricity percent'!$E:$E,MATCH($D21,'E3 electricity percent'!$C:$C,0))*'Electricity-CEC Outlook BaseMid'!AB$66</f>
        <v>12480017405390.805</v>
      </c>
      <c r="AE21" s="368">
        <f>INDEX('E3 electricity percent'!$E:$E,MATCH($D21,'E3 electricity percent'!$C:$C,0))*'Electricity-CEC Outlook BaseMid'!AC$66</f>
        <v>12514420285892.113</v>
      </c>
      <c r="AF21" s="368">
        <f>INDEX('E3 electricity percent'!$E:$E,MATCH($D21,'E3 electricity percent'!$C:$C,0))*'Electricity-CEC Outlook BaseMid'!AD$66</f>
        <v>12548823166393.436</v>
      </c>
      <c r="AG21" s="368">
        <f>INDEX('E3 electricity percent'!$E:$E,MATCH($D21,'E3 electricity percent'!$C:$C,0))*'Electricity-CEC Outlook BaseMid'!AE$66</f>
        <v>12583226046894.746</v>
      </c>
      <c r="AH21" s="368">
        <f>INDEX('E3 electricity percent'!$E:$E,MATCH($D21,'E3 electricity percent'!$C:$C,0))*'Electricity-CEC Outlook BaseMid'!AF$66</f>
        <v>12617628927396.068</v>
      </c>
      <c r="AI21" s="368">
        <f>INDEX('E3 electricity percent'!$E:$E,MATCH($D21,'E3 electricity percent'!$C:$C,0))*'Electricity-CEC Outlook BaseMid'!AG$66</f>
        <v>12652031807897.391</v>
      </c>
      <c r="AJ21" s="368">
        <f>INDEX('E3 electricity percent'!$E:$E,MATCH($D21,'E3 electricity percent'!$C:$C,0))*'Electricity-CEC Outlook BaseMid'!AH$66</f>
        <v>12686434688398.699</v>
      </c>
    </row>
    <row r="22" spans="1:36" x14ac:dyDescent="0.25">
      <c r="A22" s="45" t="s">
        <v>1568</v>
      </c>
      <c r="B22" s="45" t="s">
        <v>1508</v>
      </c>
      <c r="C22" s="29" t="s">
        <v>1155</v>
      </c>
      <c r="D22" s="399" t="s">
        <v>70</v>
      </c>
      <c r="E22" s="187">
        <f t="shared" si="0"/>
        <v>2213300217587.2285</v>
      </c>
      <c r="F22" s="368">
        <f>INDEX('E3 electricity percent'!$E:$E,MATCH($D22,'E3 electricity percent'!$C:$C,0))*'Electricity-CEC Outlook BaseMid'!D$66</f>
        <v>2213300217587.2285</v>
      </c>
      <c r="G22" s="368">
        <f>INDEX('E3 electricity percent'!$E:$E,MATCH($D22,'E3 electricity percent'!$C:$C,0))*'Electricity-CEC Outlook BaseMid'!E$66</f>
        <v>2228052327793.333</v>
      </c>
      <c r="H22" s="368">
        <f>INDEX('E3 electricity percent'!$E:$E,MATCH($D22,'E3 electricity percent'!$C:$C,0))*'Electricity-CEC Outlook BaseMid'!F$66</f>
        <v>2281591805067.4941</v>
      </c>
      <c r="I22" s="368">
        <f>INDEX('E3 electricity percent'!$E:$E,MATCH($D22,'E3 electricity percent'!$C:$C,0))*'Electricity-CEC Outlook BaseMid'!G$66</f>
        <v>2332869712077.8496</v>
      </c>
      <c r="J22" s="368">
        <f>INDEX('E3 electricity percent'!$E:$E,MATCH($D22,'E3 electricity percent'!$C:$C,0))*'Electricity-CEC Outlook BaseMid'!H$66</f>
        <v>2354370434029.8433</v>
      </c>
      <c r="K22" s="368">
        <f>INDEX('E3 electricity percent'!$E:$E,MATCH($D22,'E3 electricity percent'!$C:$C,0))*'Electricity-CEC Outlook BaseMid'!I$66</f>
        <v>2361331367453.4302</v>
      </c>
      <c r="L22" s="368">
        <f>INDEX('E3 electricity percent'!$E:$E,MATCH($D22,'E3 electricity percent'!$C:$C,0))*'Electricity-CEC Outlook BaseMid'!J$66</f>
        <v>2369050393738.8633</v>
      </c>
      <c r="M22" s="368">
        <f>INDEX('E3 electricity percent'!$E:$E,MATCH($D22,'E3 electricity percent'!$C:$C,0))*'Electricity-CEC Outlook BaseMid'!K$66</f>
        <v>2374499350324.4556</v>
      </c>
      <c r="N22" s="368">
        <f>INDEX('E3 electricity percent'!$E:$E,MATCH($D22,'E3 electricity percent'!$C:$C,0))*'Electricity-CEC Outlook BaseMid'!L$66</f>
        <v>2380218427620.1528</v>
      </c>
      <c r="O22" s="368">
        <f>INDEX('E3 electricity percent'!$E:$E,MATCH($D22,'E3 electricity percent'!$C:$C,0))*'Electricity-CEC Outlook BaseMid'!M$66</f>
        <v>2383764929037.2031</v>
      </c>
      <c r="P22" s="368">
        <f>INDEX('E3 electricity percent'!$E:$E,MATCH($D22,'E3 electricity percent'!$C:$C,0))*'Electricity-CEC Outlook BaseMid'!N$66</f>
        <v>2385292453435.7871</v>
      </c>
      <c r="Q22" s="368">
        <f>INDEX('E3 electricity percent'!$E:$E,MATCH($D22,'E3 electricity percent'!$C:$C,0))*'Electricity-CEC Outlook BaseMid'!O$66</f>
        <v>2398534015694.7778</v>
      </c>
      <c r="R22" s="368">
        <f>INDEX('E3 electricity percent'!$E:$E,MATCH($D22,'E3 electricity percent'!$C:$C,0))*'Electricity-CEC Outlook BaseMid'!P$66</f>
        <v>2405391656190.3491</v>
      </c>
      <c r="S22" s="368">
        <f>INDEX('E3 electricity percent'!$E:$E,MATCH($D22,'E3 electricity percent'!$C:$C,0))*'Electricity-CEC Outlook BaseMid'!Q$66</f>
        <v>2412249296685.9233</v>
      </c>
      <c r="T22" s="368">
        <f>INDEX('E3 electricity percent'!$E:$E,MATCH($D22,'E3 electricity percent'!$C:$C,0))*'Electricity-CEC Outlook BaseMid'!R$66</f>
        <v>2419106937181.4946</v>
      </c>
      <c r="U22" s="368">
        <f>INDEX('E3 electricity percent'!$E:$E,MATCH($D22,'E3 electricity percent'!$C:$C,0))*'Electricity-CEC Outlook BaseMid'!S$66</f>
        <v>2425964577677.0688</v>
      </c>
      <c r="V22" s="368">
        <f>INDEX('E3 electricity percent'!$E:$E,MATCH($D22,'E3 electricity percent'!$C:$C,0))*'Electricity-CEC Outlook BaseMid'!T$66</f>
        <v>2432822218172.6431</v>
      </c>
      <c r="W22" s="368">
        <f>INDEX('E3 electricity percent'!$E:$E,MATCH($D22,'E3 electricity percent'!$C:$C,0))*'Electricity-CEC Outlook BaseMid'!U$66</f>
        <v>2439679858668.2144</v>
      </c>
      <c r="X22" s="368">
        <f>INDEX('E3 electricity percent'!$E:$E,MATCH($D22,'E3 electricity percent'!$C:$C,0))*'Electricity-CEC Outlook BaseMid'!V$66</f>
        <v>2446537499163.7886</v>
      </c>
      <c r="Y22" s="368">
        <f>INDEX('E3 electricity percent'!$E:$E,MATCH($D22,'E3 electricity percent'!$C:$C,0))*'Electricity-CEC Outlook BaseMid'!W$66</f>
        <v>2453395139659.3599</v>
      </c>
      <c r="Z22" s="368">
        <f>INDEX('E3 electricity percent'!$E:$E,MATCH($D22,'E3 electricity percent'!$C:$C,0))*'Electricity-CEC Outlook BaseMid'!X$66</f>
        <v>2460252780154.9341</v>
      </c>
      <c r="AA22" s="368">
        <f>INDEX('E3 electricity percent'!$E:$E,MATCH($D22,'E3 electricity percent'!$C:$C,0))*'Electricity-CEC Outlook BaseMid'!Y$66</f>
        <v>2467110420650.5054</v>
      </c>
      <c r="AB22" s="368">
        <f>INDEX('E3 electricity percent'!$E:$E,MATCH($D22,'E3 electricity percent'!$C:$C,0))*'Electricity-CEC Outlook BaseMid'!Z$66</f>
        <v>2473968061146.0796</v>
      </c>
      <c r="AC22" s="368">
        <f>INDEX('E3 electricity percent'!$E:$E,MATCH($D22,'E3 electricity percent'!$C:$C,0))*'Electricity-CEC Outlook BaseMid'!AA$66</f>
        <v>2480825701641.6509</v>
      </c>
      <c r="AD22" s="368">
        <f>INDEX('E3 electricity percent'!$E:$E,MATCH($D22,'E3 electricity percent'!$C:$C,0))*'Electricity-CEC Outlook BaseMid'!AB$66</f>
        <v>2487683342137.2251</v>
      </c>
      <c r="AE22" s="368">
        <f>INDEX('E3 electricity percent'!$E:$E,MATCH($D22,'E3 electricity percent'!$C:$C,0))*'Electricity-CEC Outlook BaseMid'!AC$66</f>
        <v>2494540982632.7964</v>
      </c>
      <c r="AF22" s="368">
        <f>INDEX('E3 electricity percent'!$E:$E,MATCH($D22,'E3 electricity percent'!$C:$C,0))*'Electricity-CEC Outlook BaseMid'!AD$66</f>
        <v>2501398623128.3706</v>
      </c>
      <c r="AG22" s="368">
        <f>INDEX('E3 electricity percent'!$E:$E,MATCH($D22,'E3 electricity percent'!$C:$C,0))*'Electricity-CEC Outlook BaseMid'!AE$66</f>
        <v>2508256263623.9419</v>
      </c>
      <c r="AH22" s="368">
        <f>INDEX('E3 electricity percent'!$E:$E,MATCH($D22,'E3 electricity percent'!$C:$C,0))*'Electricity-CEC Outlook BaseMid'!AF$66</f>
        <v>2515113904119.5161</v>
      </c>
      <c r="AI22" s="368">
        <f>INDEX('E3 electricity percent'!$E:$E,MATCH($D22,'E3 electricity percent'!$C:$C,0))*'Electricity-CEC Outlook BaseMid'!AG$66</f>
        <v>2521971544615.0903</v>
      </c>
      <c r="AJ22" s="368">
        <f>INDEX('E3 electricity percent'!$E:$E,MATCH($D22,'E3 electricity percent'!$C:$C,0))*'Electricity-CEC Outlook BaseMid'!AH$66</f>
        <v>2528829185110.6616</v>
      </c>
    </row>
    <row r="23" spans="1:36" x14ac:dyDescent="0.25">
      <c r="A23" s="45" t="s">
        <v>1568</v>
      </c>
      <c r="B23" s="45" t="s">
        <v>1508</v>
      </c>
      <c r="C23" s="29" t="s">
        <v>1155</v>
      </c>
      <c r="D23" s="399" t="s">
        <v>71</v>
      </c>
      <c r="E23" s="187">
        <f t="shared" si="0"/>
        <v>3222550507659.2749</v>
      </c>
      <c r="F23" s="368">
        <f>INDEX('E3 electricity percent'!$E:$E,MATCH($D23,'E3 electricity percent'!$C:$C,0))*'Electricity-CEC Outlook BaseMid'!D$66</f>
        <v>3222550507659.2749</v>
      </c>
      <c r="G23" s="368">
        <f>INDEX('E3 electricity percent'!$E:$E,MATCH($D23,'E3 electricity percent'!$C:$C,0))*'Electricity-CEC Outlook BaseMid'!E$66</f>
        <v>3244029482746.3286</v>
      </c>
      <c r="H23" s="368">
        <f>INDEX('E3 electricity percent'!$E:$E,MATCH($D23,'E3 electricity percent'!$C:$C,0))*'Electricity-CEC Outlook BaseMid'!F$66</f>
        <v>3321982608263.9072</v>
      </c>
      <c r="I23" s="368">
        <f>INDEX('E3 electricity percent'!$E:$E,MATCH($D23,'E3 electricity percent'!$C:$C,0))*'Electricity-CEC Outlook BaseMid'!G$66</f>
        <v>3396642902405.144</v>
      </c>
      <c r="J23" s="368">
        <f>INDEX('E3 electricity percent'!$E:$E,MATCH($D23,'E3 electricity percent'!$C:$C,0))*'Electricity-CEC Outlook BaseMid'!H$66</f>
        <v>3427947811649.2095</v>
      </c>
      <c r="K23" s="368">
        <f>INDEX('E3 electricity percent'!$E:$E,MATCH($D23,'E3 electricity percent'!$C:$C,0))*'Electricity-CEC Outlook BaseMid'!I$66</f>
        <v>3438082884767.4937</v>
      </c>
      <c r="L23" s="368">
        <f>INDEX('E3 electricity percent'!$E:$E,MATCH($D23,'E3 electricity percent'!$C:$C,0))*'Electricity-CEC Outlook BaseMid'!J$66</f>
        <v>3449321736088.7466</v>
      </c>
      <c r="M23" s="368">
        <f>INDEX('E3 electricity percent'!$E:$E,MATCH($D23,'E3 electricity percent'!$C:$C,0))*'Electricity-CEC Outlook BaseMid'!K$66</f>
        <v>3457255380910.8911</v>
      </c>
      <c r="N23" s="368">
        <f>INDEX('E3 electricity percent'!$E:$E,MATCH($D23,'E3 electricity percent'!$C:$C,0))*'Electricity-CEC Outlook BaseMid'!L$66</f>
        <v>3465582319703.9858</v>
      </c>
      <c r="O23" s="368">
        <f>INDEX('E3 electricity percent'!$E:$E,MATCH($D23,'E3 electricity percent'!$C:$C,0))*'Electricity-CEC Outlook BaseMid'!M$66</f>
        <v>3470746002358.1123</v>
      </c>
      <c r="P23" s="368">
        <f>INDEX('E3 electricity percent'!$E:$E,MATCH($D23,'E3 electricity percent'!$C:$C,0))*'Electricity-CEC Outlook BaseMid'!N$66</f>
        <v>3472970067799.8467</v>
      </c>
      <c r="Q23" s="368">
        <f>INDEX('E3 electricity percent'!$E:$E,MATCH($D23,'E3 electricity percent'!$C:$C,0))*'Electricity-CEC Outlook BaseMid'!O$66</f>
        <v>3492249695046.4526</v>
      </c>
      <c r="R23" s="368">
        <f>INDEX('E3 electricity percent'!$E:$E,MATCH($D23,'E3 electricity percent'!$C:$C,0))*'Electricity-CEC Outlook BaseMid'!P$66</f>
        <v>3502234374343.3438</v>
      </c>
      <c r="S23" s="368">
        <f>INDEX('E3 electricity percent'!$E:$E,MATCH($D23,'E3 electricity percent'!$C:$C,0))*'Electricity-CEC Outlook BaseMid'!Q$66</f>
        <v>3512219053640.2393</v>
      </c>
      <c r="T23" s="368">
        <f>INDEX('E3 electricity percent'!$E:$E,MATCH($D23,'E3 electricity percent'!$C:$C,0))*'Electricity-CEC Outlook BaseMid'!R$66</f>
        <v>3522203732937.1304</v>
      </c>
      <c r="U23" s="368">
        <f>INDEX('E3 electricity percent'!$E:$E,MATCH($D23,'E3 electricity percent'!$C:$C,0))*'Electricity-CEC Outlook BaseMid'!S$66</f>
        <v>3532188412234.0259</v>
      </c>
      <c r="V23" s="368">
        <f>INDEX('E3 electricity percent'!$E:$E,MATCH($D23,'E3 electricity percent'!$C:$C,0))*'Electricity-CEC Outlook BaseMid'!T$66</f>
        <v>3542173091530.9214</v>
      </c>
      <c r="W23" s="368">
        <f>INDEX('E3 electricity percent'!$E:$E,MATCH($D23,'E3 electricity percent'!$C:$C,0))*'Electricity-CEC Outlook BaseMid'!U$66</f>
        <v>3552157770827.8125</v>
      </c>
      <c r="X23" s="368">
        <f>INDEX('E3 electricity percent'!$E:$E,MATCH($D23,'E3 electricity percent'!$C:$C,0))*'Electricity-CEC Outlook BaseMid'!V$66</f>
        <v>3562142450124.708</v>
      </c>
      <c r="Y23" s="368">
        <f>INDEX('E3 electricity percent'!$E:$E,MATCH($D23,'E3 electricity percent'!$C:$C,0))*'Electricity-CEC Outlook BaseMid'!W$66</f>
        <v>3572127129421.5996</v>
      </c>
      <c r="Z23" s="368">
        <f>INDEX('E3 electricity percent'!$E:$E,MATCH($D23,'E3 electricity percent'!$C:$C,0))*'Electricity-CEC Outlook BaseMid'!X$66</f>
        <v>3582111808718.4946</v>
      </c>
      <c r="AA23" s="368">
        <f>INDEX('E3 electricity percent'!$E:$E,MATCH($D23,'E3 electricity percent'!$C:$C,0))*'Electricity-CEC Outlook BaseMid'!Y$66</f>
        <v>3592096488015.3862</v>
      </c>
      <c r="AB23" s="368">
        <f>INDEX('E3 electricity percent'!$E:$E,MATCH($D23,'E3 electricity percent'!$C:$C,0))*'Electricity-CEC Outlook BaseMid'!Z$66</f>
        <v>3602081167312.2813</v>
      </c>
      <c r="AC23" s="368">
        <f>INDEX('E3 electricity percent'!$E:$E,MATCH($D23,'E3 electricity percent'!$C:$C,0))*'Electricity-CEC Outlook BaseMid'!AA$66</f>
        <v>3612065846609.1729</v>
      </c>
      <c r="AD23" s="368">
        <f>INDEX('E3 electricity percent'!$E:$E,MATCH($D23,'E3 electricity percent'!$C:$C,0))*'Electricity-CEC Outlook BaseMid'!AB$66</f>
        <v>3622050525906.0684</v>
      </c>
      <c r="AE23" s="368">
        <f>INDEX('E3 electricity percent'!$E:$E,MATCH($D23,'E3 electricity percent'!$C:$C,0))*'Electricity-CEC Outlook BaseMid'!AC$66</f>
        <v>3632035205202.9595</v>
      </c>
      <c r="AF23" s="368">
        <f>INDEX('E3 electricity percent'!$E:$E,MATCH($D23,'E3 electricity percent'!$C:$C,0))*'Electricity-CEC Outlook BaseMid'!AD$66</f>
        <v>3642019884499.855</v>
      </c>
      <c r="AG23" s="368">
        <f>INDEX('E3 electricity percent'!$E:$E,MATCH($D23,'E3 electricity percent'!$C:$C,0))*'Electricity-CEC Outlook BaseMid'!AE$66</f>
        <v>3652004563796.7466</v>
      </c>
      <c r="AH23" s="368">
        <f>INDEX('E3 electricity percent'!$E:$E,MATCH($D23,'E3 electricity percent'!$C:$C,0))*'Electricity-CEC Outlook BaseMid'!AF$66</f>
        <v>3661989243093.6416</v>
      </c>
      <c r="AI23" s="368">
        <f>INDEX('E3 electricity percent'!$E:$E,MATCH($D23,'E3 electricity percent'!$C:$C,0))*'Electricity-CEC Outlook BaseMid'!AG$66</f>
        <v>3671973922390.5371</v>
      </c>
      <c r="AJ23" s="368">
        <f>INDEX('E3 electricity percent'!$E:$E,MATCH($D23,'E3 electricity percent'!$C:$C,0))*'Electricity-CEC Outlook BaseMid'!AH$66</f>
        <v>3681958601687.4282</v>
      </c>
    </row>
    <row r="24" spans="1:36" x14ac:dyDescent="0.25">
      <c r="A24" s="45" t="s">
        <v>1568</v>
      </c>
      <c r="B24" s="45" t="s">
        <v>1508</v>
      </c>
      <c r="C24" s="29" t="s">
        <v>1155</v>
      </c>
      <c r="D24" s="222" t="s">
        <v>72</v>
      </c>
      <c r="E24" s="187">
        <f t="shared" si="0"/>
        <v>0</v>
      </c>
      <c r="F24" s="368">
        <f>INDEX('E3 electricity percent'!$E:$E,MATCH($D24,'E3 electricity percent'!$C:$C,0))*'Electricity-CEC Outlook BaseMid'!D$66</f>
        <v>0</v>
      </c>
      <c r="G24" s="368">
        <f>INDEX('E3 electricity percent'!$E:$E,MATCH($D24,'E3 electricity percent'!$C:$C,0))*'Electricity-CEC Outlook BaseMid'!E$66</f>
        <v>0</v>
      </c>
      <c r="H24" s="368">
        <f>INDEX('E3 electricity percent'!$E:$E,MATCH($D24,'E3 electricity percent'!$C:$C,0))*'Electricity-CEC Outlook BaseMid'!F$66</f>
        <v>0</v>
      </c>
      <c r="I24" s="368">
        <f>INDEX('E3 electricity percent'!$E:$E,MATCH($D24,'E3 electricity percent'!$C:$C,0))*'Electricity-CEC Outlook BaseMid'!G$66</f>
        <v>0</v>
      </c>
      <c r="J24" s="368">
        <f>INDEX('E3 electricity percent'!$E:$E,MATCH($D24,'E3 electricity percent'!$C:$C,0))*'Electricity-CEC Outlook BaseMid'!H$66</f>
        <v>0</v>
      </c>
      <c r="K24" s="368">
        <f>INDEX('E3 electricity percent'!$E:$E,MATCH($D24,'E3 electricity percent'!$C:$C,0))*'Electricity-CEC Outlook BaseMid'!I$66</f>
        <v>0</v>
      </c>
      <c r="L24" s="368">
        <f>INDEX('E3 electricity percent'!$E:$E,MATCH($D24,'E3 electricity percent'!$C:$C,0))*'Electricity-CEC Outlook BaseMid'!J$66</f>
        <v>0</v>
      </c>
      <c r="M24" s="368">
        <f>INDEX('E3 electricity percent'!$E:$E,MATCH($D24,'E3 electricity percent'!$C:$C,0))*'Electricity-CEC Outlook BaseMid'!K$66</f>
        <v>0</v>
      </c>
      <c r="N24" s="368">
        <f>INDEX('E3 electricity percent'!$E:$E,MATCH($D24,'E3 electricity percent'!$C:$C,0))*'Electricity-CEC Outlook BaseMid'!L$66</f>
        <v>0</v>
      </c>
      <c r="O24" s="368">
        <f>INDEX('E3 electricity percent'!$E:$E,MATCH($D24,'E3 electricity percent'!$C:$C,0))*'Electricity-CEC Outlook BaseMid'!M$66</f>
        <v>0</v>
      </c>
      <c r="P24" s="368">
        <f>INDEX('E3 electricity percent'!$E:$E,MATCH($D24,'E3 electricity percent'!$C:$C,0))*'Electricity-CEC Outlook BaseMid'!N$66</f>
        <v>0</v>
      </c>
      <c r="Q24" s="368">
        <f>INDEX('E3 electricity percent'!$E:$E,MATCH($D24,'E3 electricity percent'!$C:$C,0))*'Electricity-CEC Outlook BaseMid'!O$66</f>
        <v>0</v>
      </c>
      <c r="R24" s="368">
        <f>INDEX('E3 electricity percent'!$E:$E,MATCH($D24,'E3 electricity percent'!$C:$C,0))*'Electricity-CEC Outlook BaseMid'!P$66</f>
        <v>0</v>
      </c>
      <c r="S24" s="368">
        <f>INDEX('E3 electricity percent'!$E:$E,MATCH($D24,'E3 electricity percent'!$C:$C,0))*'Electricity-CEC Outlook BaseMid'!Q$66</f>
        <v>0</v>
      </c>
      <c r="T24" s="368">
        <f>INDEX('E3 electricity percent'!$E:$E,MATCH($D24,'E3 electricity percent'!$C:$C,0))*'Electricity-CEC Outlook BaseMid'!R$66</f>
        <v>0</v>
      </c>
      <c r="U24" s="368">
        <f>INDEX('E3 electricity percent'!$E:$E,MATCH($D24,'E3 electricity percent'!$C:$C,0))*'Electricity-CEC Outlook BaseMid'!S$66</f>
        <v>0</v>
      </c>
      <c r="V24" s="368">
        <f>INDEX('E3 electricity percent'!$E:$E,MATCH($D24,'E3 electricity percent'!$C:$C,0))*'Electricity-CEC Outlook BaseMid'!T$66</f>
        <v>0</v>
      </c>
      <c r="W24" s="368">
        <f>INDEX('E3 electricity percent'!$E:$E,MATCH($D24,'E3 electricity percent'!$C:$C,0))*'Electricity-CEC Outlook BaseMid'!U$66</f>
        <v>0</v>
      </c>
      <c r="X24" s="368">
        <f>INDEX('E3 electricity percent'!$E:$E,MATCH($D24,'E3 electricity percent'!$C:$C,0))*'Electricity-CEC Outlook BaseMid'!V$66</f>
        <v>0</v>
      </c>
      <c r="Y24" s="368">
        <f>INDEX('E3 electricity percent'!$E:$E,MATCH($D24,'E3 electricity percent'!$C:$C,0))*'Electricity-CEC Outlook BaseMid'!W$66</f>
        <v>0</v>
      </c>
      <c r="Z24" s="368">
        <f>INDEX('E3 electricity percent'!$E:$E,MATCH($D24,'E3 electricity percent'!$C:$C,0))*'Electricity-CEC Outlook BaseMid'!X$66</f>
        <v>0</v>
      </c>
      <c r="AA24" s="368">
        <f>INDEX('E3 electricity percent'!$E:$E,MATCH($D24,'E3 electricity percent'!$C:$C,0))*'Electricity-CEC Outlook BaseMid'!Y$66</f>
        <v>0</v>
      </c>
      <c r="AB24" s="368">
        <f>INDEX('E3 electricity percent'!$E:$E,MATCH($D24,'E3 electricity percent'!$C:$C,0))*'Electricity-CEC Outlook BaseMid'!Z$66</f>
        <v>0</v>
      </c>
      <c r="AC24" s="368">
        <f>INDEX('E3 electricity percent'!$E:$E,MATCH($D24,'E3 electricity percent'!$C:$C,0))*'Electricity-CEC Outlook BaseMid'!AA$66</f>
        <v>0</v>
      </c>
      <c r="AD24" s="368">
        <f>INDEX('E3 electricity percent'!$E:$E,MATCH($D24,'E3 electricity percent'!$C:$C,0))*'Electricity-CEC Outlook BaseMid'!AB$66</f>
        <v>0</v>
      </c>
      <c r="AE24" s="368">
        <f>INDEX('E3 electricity percent'!$E:$E,MATCH($D24,'E3 electricity percent'!$C:$C,0))*'Electricity-CEC Outlook BaseMid'!AC$66</f>
        <v>0</v>
      </c>
      <c r="AF24" s="368">
        <f>INDEX('E3 electricity percent'!$E:$E,MATCH($D24,'E3 electricity percent'!$C:$C,0))*'Electricity-CEC Outlook BaseMid'!AD$66</f>
        <v>0</v>
      </c>
      <c r="AG24" s="368">
        <f>INDEX('E3 electricity percent'!$E:$E,MATCH($D24,'E3 electricity percent'!$C:$C,0))*'Electricity-CEC Outlook BaseMid'!AE$66</f>
        <v>0</v>
      </c>
      <c r="AH24" s="368">
        <f>INDEX('E3 electricity percent'!$E:$E,MATCH($D24,'E3 electricity percent'!$C:$C,0))*'Electricity-CEC Outlook BaseMid'!AF$66</f>
        <v>0</v>
      </c>
      <c r="AI24" s="368">
        <f>INDEX('E3 electricity percent'!$E:$E,MATCH($D24,'E3 electricity percent'!$C:$C,0))*'Electricity-CEC Outlook BaseMid'!AG$66</f>
        <v>0</v>
      </c>
      <c r="AJ24" s="368">
        <f>INDEX('E3 electricity percent'!$E:$E,MATCH($D24,'E3 electricity percent'!$C:$C,0))*'Electricity-CEC Outlook BaseMid'!AH$66</f>
        <v>0</v>
      </c>
    </row>
    <row r="25" spans="1:36" x14ac:dyDescent="0.25">
      <c r="A25" s="45" t="s">
        <v>1568</v>
      </c>
      <c r="B25" s="45" t="s">
        <v>1508</v>
      </c>
      <c r="C25" s="29" t="s">
        <v>1155</v>
      </c>
      <c r="D25" s="399" t="s">
        <v>73</v>
      </c>
      <c r="E25" s="187">
        <f t="shared" si="0"/>
        <v>456187745442.79199</v>
      </c>
      <c r="F25" s="368">
        <f>INDEX('E3 electricity percent'!$E:$E,MATCH($D25,'E3 electricity percent'!$C:$C,0))*'Electricity-CEC Outlook BaseMid'!D$66</f>
        <v>456187745442.79199</v>
      </c>
      <c r="G25" s="368">
        <f>INDEX('E3 electricity percent'!$E:$E,MATCH($D25,'E3 electricity percent'!$C:$C,0))*'Electricity-CEC Outlook BaseMid'!E$66</f>
        <v>459228332454.87958</v>
      </c>
      <c r="H25" s="368">
        <f>INDEX('E3 electricity percent'!$E:$E,MATCH($D25,'E3 electricity percent'!$C:$C,0))*'Electricity-CEC Outlook BaseMid'!F$66</f>
        <v>470263461460.79022</v>
      </c>
      <c r="I25" s="368">
        <f>INDEX('E3 electricity percent'!$E:$E,MATCH($D25,'E3 electricity percent'!$C:$C,0))*'Electricity-CEC Outlook BaseMid'!G$66</f>
        <v>480832453685.25214</v>
      </c>
      <c r="J25" s="368">
        <f>INDEX('E3 electricity percent'!$E:$E,MATCH($D25,'E3 electricity percent'!$C:$C,0))*'Electricity-CEC Outlook BaseMid'!H$66</f>
        <v>485264010595.03491</v>
      </c>
      <c r="K25" s="368">
        <f>INDEX('E3 electricity percent'!$E:$E,MATCH($D25,'E3 electricity percent'!$C:$C,0))*'Electricity-CEC Outlook BaseMid'!I$66</f>
        <v>486698742539.4184</v>
      </c>
      <c r="L25" s="368">
        <f>INDEX('E3 electricity percent'!$E:$E,MATCH($D25,'E3 electricity percent'!$C:$C,0))*'Electricity-CEC Outlook BaseMid'!J$66</f>
        <v>488289726523.50897</v>
      </c>
      <c r="M25" s="368">
        <f>INDEX('E3 electricity percent'!$E:$E,MATCH($D25,'E3 electricity percent'!$C:$C,0))*'Electricity-CEC Outlook BaseMid'!K$66</f>
        <v>489412821890.34839</v>
      </c>
      <c r="N25" s="368">
        <f>INDEX('E3 electricity percent'!$E:$E,MATCH($D25,'E3 electricity percent'!$C:$C,0))*'Electricity-CEC Outlook BaseMid'!L$66</f>
        <v>490591592378.33093</v>
      </c>
      <c r="O25" s="368">
        <f>INDEX('E3 electricity percent'!$E:$E,MATCH($D25,'E3 electricity percent'!$C:$C,0))*'Electricity-CEC Outlook BaseMid'!M$66</f>
        <v>491322568896.02069</v>
      </c>
      <c r="P25" s="368">
        <f>INDEX('E3 electricity percent'!$E:$E,MATCH($D25,'E3 electricity percent'!$C:$C,0))*'Electricity-CEC Outlook BaseMid'!N$66</f>
        <v>491637410012.45026</v>
      </c>
      <c r="Q25" s="368">
        <f>INDEX('E3 electricity percent'!$E:$E,MATCH($D25,'E3 electricity percent'!$C:$C,0))*'Electricity-CEC Outlook BaseMid'!O$66</f>
        <v>494366654958.55811</v>
      </c>
      <c r="R25" s="368">
        <f>INDEX('E3 electricity percent'!$E:$E,MATCH($D25,'E3 electricity percent'!$C:$C,0))*'Electricity-CEC Outlook BaseMid'!P$66</f>
        <v>495780096990.4494</v>
      </c>
      <c r="S25" s="368">
        <f>INDEX('E3 electricity percent'!$E:$E,MATCH($D25,'E3 electricity percent'!$C:$C,0))*'Electricity-CEC Outlook BaseMid'!Q$66</f>
        <v>497193539022.34125</v>
      </c>
      <c r="T25" s="368">
        <f>INDEX('E3 electricity percent'!$E:$E,MATCH($D25,'E3 electricity percent'!$C:$C,0))*'Electricity-CEC Outlook BaseMid'!R$66</f>
        <v>498606981054.23248</v>
      </c>
      <c r="U25" s="368">
        <f>INDEX('E3 electricity percent'!$E:$E,MATCH($D25,'E3 electricity percent'!$C:$C,0))*'Electricity-CEC Outlook BaseMid'!S$66</f>
        <v>500020423086.12433</v>
      </c>
      <c r="V25" s="368">
        <f>INDEX('E3 electricity percent'!$E:$E,MATCH($D25,'E3 electricity percent'!$C:$C,0))*'Electricity-CEC Outlook BaseMid'!T$66</f>
        <v>501433865118.01617</v>
      </c>
      <c r="W25" s="368">
        <f>INDEX('E3 electricity percent'!$E:$E,MATCH($D25,'E3 electricity percent'!$C:$C,0))*'Electricity-CEC Outlook BaseMid'!U$66</f>
        <v>502847307149.90747</v>
      </c>
      <c r="X25" s="368">
        <f>INDEX('E3 electricity percent'!$E:$E,MATCH($D25,'E3 electricity percent'!$C:$C,0))*'Electricity-CEC Outlook BaseMid'!V$66</f>
        <v>504260749181.79932</v>
      </c>
      <c r="Y25" s="368">
        <f>INDEX('E3 electricity percent'!$E:$E,MATCH($D25,'E3 electricity percent'!$C:$C,0))*'Electricity-CEC Outlook BaseMid'!W$66</f>
        <v>505674191213.69061</v>
      </c>
      <c r="Z25" s="368">
        <f>INDEX('E3 electricity percent'!$E:$E,MATCH($D25,'E3 electricity percent'!$C:$C,0))*'Electricity-CEC Outlook BaseMid'!X$66</f>
        <v>507087633245.58246</v>
      </c>
      <c r="AA25" s="368">
        <f>INDEX('E3 electricity percent'!$E:$E,MATCH($D25,'E3 electricity percent'!$C:$C,0))*'Electricity-CEC Outlook BaseMid'!Y$66</f>
        <v>508501075277.47369</v>
      </c>
      <c r="AB25" s="368">
        <f>INDEX('E3 electricity percent'!$E:$E,MATCH($D25,'E3 electricity percent'!$C:$C,0))*'Electricity-CEC Outlook BaseMid'!Z$66</f>
        <v>509914517309.36554</v>
      </c>
      <c r="AC25" s="368">
        <f>INDEX('E3 electricity percent'!$E:$E,MATCH($D25,'E3 electricity percent'!$C:$C,0))*'Electricity-CEC Outlook BaseMid'!AA$66</f>
        <v>511327959341.25684</v>
      </c>
      <c r="AD25" s="368">
        <f>INDEX('E3 electricity percent'!$E:$E,MATCH($D25,'E3 electricity percent'!$C:$C,0))*'Electricity-CEC Outlook BaseMid'!AB$66</f>
        <v>512741401373.14868</v>
      </c>
      <c r="AE25" s="368">
        <f>INDEX('E3 electricity percent'!$E:$E,MATCH($D25,'E3 electricity percent'!$C:$C,0))*'Electricity-CEC Outlook BaseMid'!AC$66</f>
        <v>514154843405.03998</v>
      </c>
      <c r="AF25" s="368">
        <f>INDEX('E3 electricity percent'!$E:$E,MATCH($D25,'E3 electricity percent'!$C:$C,0))*'Electricity-CEC Outlook BaseMid'!AD$66</f>
        <v>515568285436.93182</v>
      </c>
      <c r="AG25" s="368">
        <f>INDEX('E3 electricity percent'!$E:$E,MATCH($D25,'E3 electricity percent'!$C:$C,0))*'Electricity-CEC Outlook BaseMid'!AE$66</f>
        <v>516981727468.82306</v>
      </c>
      <c r="AH25" s="368">
        <f>INDEX('E3 electricity percent'!$E:$E,MATCH($D25,'E3 electricity percent'!$C:$C,0))*'Electricity-CEC Outlook BaseMid'!AF$66</f>
        <v>518395169500.7149</v>
      </c>
      <c r="AI25" s="368">
        <f>INDEX('E3 electricity percent'!$E:$E,MATCH($D25,'E3 electricity percent'!$C:$C,0))*'Electricity-CEC Outlook BaseMid'!AG$66</f>
        <v>519808611532.60675</v>
      </c>
      <c r="AJ25" s="368">
        <f>INDEX('E3 electricity percent'!$E:$E,MATCH($D25,'E3 electricity percent'!$C:$C,0))*'Electricity-CEC Outlook BaseMid'!AH$66</f>
        <v>521222053564.49805</v>
      </c>
    </row>
    <row r="26" spans="1:36" x14ac:dyDescent="0.25">
      <c r="A26" s="45" t="s">
        <v>1568</v>
      </c>
      <c r="B26" s="45" t="s">
        <v>1508</v>
      </c>
      <c r="C26" s="29" t="s">
        <v>1155</v>
      </c>
      <c r="D26" s="399" t="s">
        <v>74</v>
      </c>
      <c r="E26" s="187">
        <f t="shared" si="0"/>
        <v>0</v>
      </c>
      <c r="F26" s="368">
        <f>INDEX('E3 electricity percent'!$E:$E,MATCH($D26,'E3 electricity percent'!$C:$C,0))*'Electricity-CEC Outlook BaseMid'!D$66</f>
        <v>0</v>
      </c>
      <c r="G26" s="368">
        <f>INDEX('E3 electricity percent'!$E:$E,MATCH($D26,'E3 electricity percent'!$C:$C,0))*'Electricity-CEC Outlook BaseMid'!E$66</f>
        <v>0</v>
      </c>
      <c r="H26" s="368">
        <f>INDEX('E3 electricity percent'!$E:$E,MATCH($D26,'E3 electricity percent'!$C:$C,0))*'Electricity-CEC Outlook BaseMid'!F$66</f>
        <v>0</v>
      </c>
      <c r="I26" s="368">
        <f>INDEX('E3 electricity percent'!$E:$E,MATCH($D26,'E3 electricity percent'!$C:$C,0))*'Electricity-CEC Outlook BaseMid'!G$66</f>
        <v>0</v>
      </c>
      <c r="J26" s="368">
        <f>INDEX('E3 electricity percent'!$E:$E,MATCH($D26,'E3 electricity percent'!$C:$C,0))*'Electricity-CEC Outlook BaseMid'!H$66</f>
        <v>0</v>
      </c>
      <c r="K26" s="368">
        <f>INDEX('E3 electricity percent'!$E:$E,MATCH($D26,'E3 electricity percent'!$C:$C,0))*'Electricity-CEC Outlook BaseMid'!I$66</f>
        <v>0</v>
      </c>
      <c r="L26" s="368">
        <f>INDEX('E3 electricity percent'!$E:$E,MATCH($D26,'E3 electricity percent'!$C:$C,0))*'Electricity-CEC Outlook BaseMid'!J$66</f>
        <v>0</v>
      </c>
      <c r="M26" s="368">
        <f>INDEX('E3 electricity percent'!$E:$E,MATCH($D26,'E3 electricity percent'!$C:$C,0))*'Electricity-CEC Outlook BaseMid'!K$66</f>
        <v>0</v>
      </c>
      <c r="N26" s="368">
        <f>INDEX('E3 electricity percent'!$E:$E,MATCH($D26,'E3 electricity percent'!$C:$C,0))*'Electricity-CEC Outlook BaseMid'!L$66</f>
        <v>0</v>
      </c>
      <c r="O26" s="368">
        <f>INDEX('E3 electricity percent'!$E:$E,MATCH($D26,'E3 electricity percent'!$C:$C,0))*'Electricity-CEC Outlook BaseMid'!M$66</f>
        <v>0</v>
      </c>
      <c r="P26" s="368">
        <f>INDEX('E3 electricity percent'!$E:$E,MATCH($D26,'E3 electricity percent'!$C:$C,0))*'Electricity-CEC Outlook BaseMid'!N$66</f>
        <v>0</v>
      </c>
      <c r="Q26" s="368">
        <f>INDEX('E3 electricity percent'!$E:$E,MATCH($D26,'E3 electricity percent'!$C:$C,0))*'Electricity-CEC Outlook BaseMid'!O$66</f>
        <v>0</v>
      </c>
      <c r="R26" s="368">
        <f>INDEX('E3 electricity percent'!$E:$E,MATCH($D26,'E3 electricity percent'!$C:$C,0))*'Electricity-CEC Outlook BaseMid'!P$66</f>
        <v>0</v>
      </c>
      <c r="S26" s="368">
        <f>INDEX('E3 electricity percent'!$E:$E,MATCH($D26,'E3 electricity percent'!$C:$C,0))*'Electricity-CEC Outlook BaseMid'!Q$66</f>
        <v>0</v>
      </c>
      <c r="T26" s="368">
        <f>INDEX('E3 electricity percent'!$E:$E,MATCH($D26,'E3 electricity percent'!$C:$C,0))*'Electricity-CEC Outlook BaseMid'!R$66</f>
        <v>0</v>
      </c>
      <c r="U26" s="368">
        <f>INDEX('E3 electricity percent'!$E:$E,MATCH($D26,'E3 electricity percent'!$C:$C,0))*'Electricity-CEC Outlook BaseMid'!S$66</f>
        <v>0</v>
      </c>
      <c r="V26" s="368">
        <f>INDEX('E3 electricity percent'!$E:$E,MATCH($D26,'E3 electricity percent'!$C:$C,0))*'Electricity-CEC Outlook BaseMid'!T$66</f>
        <v>0</v>
      </c>
      <c r="W26" s="368">
        <f>INDEX('E3 electricity percent'!$E:$E,MATCH($D26,'E3 electricity percent'!$C:$C,0))*'Electricity-CEC Outlook BaseMid'!U$66</f>
        <v>0</v>
      </c>
      <c r="X26" s="368">
        <f>INDEX('E3 electricity percent'!$E:$E,MATCH($D26,'E3 electricity percent'!$C:$C,0))*'Electricity-CEC Outlook BaseMid'!V$66</f>
        <v>0</v>
      </c>
      <c r="Y26" s="368">
        <f>INDEX('E3 electricity percent'!$E:$E,MATCH($D26,'E3 electricity percent'!$C:$C,0))*'Electricity-CEC Outlook BaseMid'!W$66</f>
        <v>0</v>
      </c>
      <c r="Z26" s="368">
        <f>INDEX('E3 electricity percent'!$E:$E,MATCH($D26,'E3 electricity percent'!$C:$C,0))*'Electricity-CEC Outlook BaseMid'!X$66</f>
        <v>0</v>
      </c>
      <c r="AA26" s="368">
        <f>INDEX('E3 electricity percent'!$E:$E,MATCH($D26,'E3 electricity percent'!$C:$C,0))*'Electricity-CEC Outlook BaseMid'!Y$66</f>
        <v>0</v>
      </c>
      <c r="AB26" s="368">
        <f>INDEX('E3 electricity percent'!$E:$E,MATCH($D26,'E3 electricity percent'!$C:$C,0))*'Electricity-CEC Outlook BaseMid'!Z$66</f>
        <v>0</v>
      </c>
      <c r="AC26" s="368">
        <f>INDEX('E3 electricity percent'!$E:$E,MATCH($D26,'E3 electricity percent'!$C:$C,0))*'Electricity-CEC Outlook BaseMid'!AA$66</f>
        <v>0</v>
      </c>
      <c r="AD26" s="368">
        <f>INDEX('E3 electricity percent'!$E:$E,MATCH($D26,'E3 electricity percent'!$C:$C,0))*'Electricity-CEC Outlook BaseMid'!AB$66</f>
        <v>0</v>
      </c>
      <c r="AE26" s="368">
        <f>INDEX('E3 electricity percent'!$E:$E,MATCH($D26,'E3 electricity percent'!$C:$C,0))*'Electricity-CEC Outlook BaseMid'!AC$66</f>
        <v>0</v>
      </c>
      <c r="AF26" s="368">
        <f>INDEX('E3 electricity percent'!$E:$E,MATCH($D26,'E3 electricity percent'!$C:$C,0))*'Electricity-CEC Outlook BaseMid'!AD$66</f>
        <v>0</v>
      </c>
      <c r="AG26" s="368">
        <f>INDEX('E3 electricity percent'!$E:$E,MATCH($D26,'E3 electricity percent'!$C:$C,0))*'Electricity-CEC Outlook BaseMid'!AE$66</f>
        <v>0</v>
      </c>
      <c r="AH26" s="368">
        <f>INDEX('E3 electricity percent'!$E:$E,MATCH($D26,'E3 electricity percent'!$C:$C,0))*'Electricity-CEC Outlook BaseMid'!AF$66</f>
        <v>0</v>
      </c>
      <c r="AI26" s="368">
        <f>INDEX('E3 electricity percent'!$E:$E,MATCH($D26,'E3 electricity percent'!$C:$C,0))*'Electricity-CEC Outlook BaseMid'!AG$66</f>
        <v>0</v>
      </c>
      <c r="AJ26" s="368">
        <f>INDEX('E3 electricity percent'!$E:$E,MATCH($D26,'E3 electricity percent'!$C:$C,0))*'Electricity-CEC Outlook BaseMid'!AH$66</f>
        <v>0</v>
      </c>
    </row>
    <row r="27" spans="1:36" x14ac:dyDescent="0.25">
      <c r="A27" s="45" t="s">
        <v>1568</v>
      </c>
      <c r="B27" s="45" t="s">
        <v>1508</v>
      </c>
      <c r="C27" s="29" t="s">
        <v>1155</v>
      </c>
      <c r="D27" s="399" t="s">
        <v>75</v>
      </c>
      <c r="E27" s="187">
        <f t="shared" si="0"/>
        <v>0</v>
      </c>
      <c r="F27" s="368">
        <f>INDEX('E3 electricity percent'!$E:$E,MATCH($D27,'E3 electricity percent'!$C:$C,0))*'Electricity-CEC Outlook BaseMid'!D$66</f>
        <v>0</v>
      </c>
      <c r="G27" s="368">
        <f>INDEX('E3 electricity percent'!$E:$E,MATCH($D27,'E3 electricity percent'!$C:$C,0))*'Electricity-CEC Outlook BaseMid'!E$66</f>
        <v>0</v>
      </c>
      <c r="H27" s="368">
        <f>INDEX('E3 electricity percent'!$E:$E,MATCH($D27,'E3 electricity percent'!$C:$C,0))*'Electricity-CEC Outlook BaseMid'!F$66</f>
        <v>0</v>
      </c>
      <c r="I27" s="368">
        <f>INDEX('E3 electricity percent'!$E:$E,MATCH($D27,'E3 electricity percent'!$C:$C,0))*'Electricity-CEC Outlook BaseMid'!G$66</f>
        <v>0</v>
      </c>
      <c r="J27" s="368">
        <f>INDEX('E3 electricity percent'!$E:$E,MATCH($D27,'E3 electricity percent'!$C:$C,0))*'Electricity-CEC Outlook BaseMid'!H$66</f>
        <v>0</v>
      </c>
      <c r="K27" s="368">
        <f>INDEX('E3 electricity percent'!$E:$E,MATCH($D27,'E3 electricity percent'!$C:$C,0))*'Electricity-CEC Outlook BaseMid'!I$66</f>
        <v>0</v>
      </c>
      <c r="L27" s="368">
        <f>INDEX('E3 electricity percent'!$E:$E,MATCH($D27,'E3 electricity percent'!$C:$C,0))*'Electricity-CEC Outlook BaseMid'!J$66</f>
        <v>0</v>
      </c>
      <c r="M27" s="368">
        <f>INDEX('E3 electricity percent'!$E:$E,MATCH($D27,'E3 electricity percent'!$C:$C,0))*'Electricity-CEC Outlook BaseMid'!K$66</f>
        <v>0</v>
      </c>
      <c r="N27" s="368">
        <f>INDEX('E3 electricity percent'!$E:$E,MATCH($D27,'E3 electricity percent'!$C:$C,0))*'Electricity-CEC Outlook BaseMid'!L$66</f>
        <v>0</v>
      </c>
      <c r="O27" s="368">
        <f>INDEX('E3 electricity percent'!$E:$E,MATCH($D27,'E3 electricity percent'!$C:$C,0))*'Electricity-CEC Outlook BaseMid'!M$66</f>
        <v>0</v>
      </c>
      <c r="P27" s="368">
        <f>INDEX('E3 electricity percent'!$E:$E,MATCH($D27,'E3 electricity percent'!$C:$C,0))*'Electricity-CEC Outlook BaseMid'!N$66</f>
        <v>0</v>
      </c>
      <c r="Q27" s="368">
        <f>INDEX('E3 electricity percent'!$E:$E,MATCH($D27,'E3 electricity percent'!$C:$C,0))*'Electricity-CEC Outlook BaseMid'!O$66</f>
        <v>0</v>
      </c>
      <c r="R27" s="368">
        <f>INDEX('E3 electricity percent'!$E:$E,MATCH($D27,'E3 electricity percent'!$C:$C,0))*'Electricity-CEC Outlook BaseMid'!P$66</f>
        <v>0</v>
      </c>
      <c r="S27" s="368">
        <f>INDEX('E3 electricity percent'!$E:$E,MATCH($D27,'E3 electricity percent'!$C:$C,0))*'Electricity-CEC Outlook BaseMid'!Q$66</f>
        <v>0</v>
      </c>
      <c r="T27" s="368">
        <f>INDEX('E3 electricity percent'!$E:$E,MATCH($D27,'E3 electricity percent'!$C:$C,0))*'Electricity-CEC Outlook BaseMid'!R$66</f>
        <v>0</v>
      </c>
      <c r="U27" s="368">
        <f>INDEX('E3 electricity percent'!$E:$E,MATCH($D27,'E3 electricity percent'!$C:$C,0))*'Electricity-CEC Outlook BaseMid'!S$66</f>
        <v>0</v>
      </c>
      <c r="V27" s="368">
        <f>INDEX('E3 electricity percent'!$E:$E,MATCH($D27,'E3 electricity percent'!$C:$C,0))*'Electricity-CEC Outlook BaseMid'!T$66</f>
        <v>0</v>
      </c>
      <c r="W27" s="368">
        <f>INDEX('E3 electricity percent'!$E:$E,MATCH($D27,'E3 electricity percent'!$C:$C,0))*'Electricity-CEC Outlook BaseMid'!U$66</f>
        <v>0</v>
      </c>
      <c r="X27" s="368">
        <f>INDEX('E3 electricity percent'!$E:$E,MATCH($D27,'E3 electricity percent'!$C:$C,0))*'Electricity-CEC Outlook BaseMid'!V$66</f>
        <v>0</v>
      </c>
      <c r="Y27" s="368">
        <f>INDEX('E3 electricity percent'!$E:$E,MATCH($D27,'E3 electricity percent'!$C:$C,0))*'Electricity-CEC Outlook BaseMid'!W$66</f>
        <v>0</v>
      </c>
      <c r="Z27" s="368">
        <f>INDEX('E3 electricity percent'!$E:$E,MATCH($D27,'E3 electricity percent'!$C:$C,0))*'Electricity-CEC Outlook BaseMid'!X$66</f>
        <v>0</v>
      </c>
      <c r="AA27" s="368">
        <f>INDEX('E3 electricity percent'!$E:$E,MATCH($D27,'E3 electricity percent'!$C:$C,0))*'Electricity-CEC Outlook BaseMid'!Y$66</f>
        <v>0</v>
      </c>
      <c r="AB27" s="368">
        <f>INDEX('E3 electricity percent'!$E:$E,MATCH($D27,'E3 electricity percent'!$C:$C,0))*'Electricity-CEC Outlook BaseMid'!Z$66</f>
        <v>0</v>
      </c>
      <c r="AC27" s="368">
        <f>INDEX('E3 electricity percent'!$E:$E,MATCH($D27,'E3 electricity percent'!$C:$C,0))*'Electricity-CEC Outlook BaseMid'!AA$66</f>
        <v>0</v>
      </c>
      <c r="AD27" s="368">
        <f>INDEX('E3 electricity percent'!$E:$E,MATCH($D27,'E3 electricity percent'!$C:$C,0))*'Electricity-CEC Outlook BaseMid'!AB$66</f>
        <v>0</v>
      </c>
      <c r="AE27" s="368">
        <f>INDEX('E3 electricity percent'!$E:$E,MATCH($D27,'E3 electricity percent'!$C:$C,0))*'Electricity-CEC Outlook BaseMid'!AC$66</f>
        <v>0</v>
      </c>
      <c r="AF27" s="368">
        <f>INDEX('E3 electricity percent'!$E:$E,MATCH($D27,'E3 electricity percent'!$C:$C,0))*'Electricity-CEC Outlook BaseMid'!AD$66</f>
        <v>0</v>
      </c>
      <c r="AG27" s="368">
        <f>INDEX('E3 electricity percent'!$E:$E,MATCH($D27,'E3 electricity percent'!$C:$C,0))*'Electricity-CEC Outlook BaseMid'!AE$66</f>
        <v>0</v>
      </c>
      <c r="AH27" s="368">
        <f>INDEX('E3 electricity percent'!$E:$E,MATCH($D27,'E3 electricity percent'!$C:$C,0))*'Electricity-CEC Outlook BaseMid'!AF$66</f>
        <v>0</v>
      </c>
      <c r="AI27" s="368">
        <f>INDEX('E3 electricity percent'!$E:$E,MATCH($D27,'E3 electricity percent'!$C:$C,0))*'Electricity-CEC Outlook BaseMid'!AG$66</f>
        <v>0</v>
      </c>
      <c r="AJ27" s="368">
        <f>INDEX('E3 electricity percent'!$E:$E,MATCH($D27,'E3 electricity percent'!$C:$C,0))*'Electricity-CEC Outlook BaseMid'!AH$66</f>
        <v>0</v>
      </c>
    </row>
    <row r="28" spans="1:36" x14ac:dyDescent="0.25">
      <c r="A28" s="45" t="s">
        <v>1568</v>
      </c>
      <c r="B28" s="45" t="s">
        <v>1508</v>
      </c>
      <c r="C28" s="29" t="s">
        <v>1155</v>
      </c>
      <c r="D28" s="399" t="s">
        <v>76</v>
      </c>
      <c r="E28" s="187">
        <f t="shared" si="0"/>
        <v>2963900874269.3936</v>
      </c>
      <c r="F28" s="368">
        <f>INDEX('E3 electricity percent'!$E:$E,MATCH($D28,'E3 electricity percent'!$C:$C,0))*'Electricity-CEC Outlook BaseMid'!D$66</f>
        <v>2963900874269.3936</v>
      </c>
      <c r="G28" s="368">
        <f>INDEX('E3 electricity percent'!$E:$E,MATCH($D28,'E3 electricity percent'!$C:$C,0))*'Electricity-CEC Outlook BaseMid'!E$66</f>
        <v>2983655895296.2544</v>
      </c>
      <c r="H28" s="368">
        <f>INDEX('E3 electricity percent'!$E:$E,MATCH($D28,'E3 electricity percent'!$C:$C,0))*'Electricity-CEC Outlook BaseMid'!F$66</f>
        <v>3055352315980.5659</v>
      </c>
      <c r="I28" s="368">
        <f>INDEX('E3 electricity percent'!$E:$E,MATCH($D28,'E3 electricity percent'!$C:$C,0))*'Electricity-CEC Outlook BaseMid'!G$66</f>
        <v>3124020195833.0234</v>
      </c>
      <c r="J28" s="368">
        <f>INDEX('E3 electricity percent'!$E:$E,MATCH($D28,'E3 electricity percent'!$C:$C,0))*'Electricity-CEC Outlook BaseMid'!H$66</f>
        <v>3152812497972.8599</v>
      </c>
      <c r="K28" s="368">
        <f>INDEX('E3 electricity percent'!$E:$E,MATCH($D28,'E3 electricity percent'!$C:$C,0))*'Electricity-CEC Outlook BaseMid'!I$66</f>
        <v>3162134105812.5728</v>
      </c>
      <c r="L28" s="368">
        <f>INDEX('E3 electricity percent'!$E:$E,MATCH($D28,'E3 electricity percent'!$C:$C,0))*'Electricity-CEC Outlook BaseMid'!J$66</f>
        <v>3172470899969.1489</v>
      </c>
      <c r="M28" s="368">
        <f>INDEX('E3 electricity percent'!$E:$E,MATCH($D28,'E3 electricity percent'!$C:$C,0))*'Electricity-CEC Outlook BaseMid'!K$66</f>
        <v>3179767771428.1406</v>
      </c>
      <c r="N28" s="368">
        <f>INDEX('E3 electricity percent'!$E:$E,MATCH($D28,'E3 electricity percent'!$C:$C,0))*'Electricity-CEC Outlook BaseMid'!L$66</f>
        <v>3187426370140.6143</v>
      </c>
      <c r="O28" s="368">
        <f>INDEX('E3 electricity percent'!$E:$E,MATCH($D28,'E3 electricity percent'!$C:$C,0))*'Electricity-CEC Outlook BaseMid'!M$66</f>
        <v>3192175603239.2549</v>
      </c>
      <c r="P28" s="368">
        <f>INDEX('E3 electricity percent'!$E:$E,MATCH($D28,'E3 electricity percent'!$C:$C,0))*'Electricity-CEC Outlook BaseMid'!N$66</f>
        <v>3194221159853.9678</v>
      </c>
      <c r="Q28" s="368">
        <f>INDEX('E3 electricity percent'!$E:$E,MATCH($D28,'E3 electricity percent'!$C:$C,0))*'Electricity-CEC Outlook BaseMid'!O$66</f>
        <v>3211953357973.4346</v>
      </c>
      <c r="R28" s="368">
        <f>INDEX('E3 electricity percent'!$E:$E,MATCH($D28,'E3 electricity percent'!$C:$C,0))*'Electricity-CEC Outlook BaseMid'!P$66</f>
        <v>3221136642960.5957</v>
      </c>
      <c r="S28" s="368">
        <f>INDEX('E3 electricity percent'!$E:$E,MATCH($D28,'E3 electricity percent'!$C:$C,0))*'Electricity-CEC Outlook BaseMid'!Q$66</f>
        <v>3230319927947.7603</v>
      </c>
      <c r="T28" s="368">
        <f>INDEX('E3 electricity percent'!$E:$E,MATCH($D28,'E3 electricity percent'!$C:$C,0))*'Electricity-CEC Outlook BaseMid'!R$66</f>
        <v>3239503212934.9214</v>
      </c>
      <c r="U28" s="368">
        <f>INDEX('E3 electricity percent'!$E:$E,MATCH($D28,'E3 electricity percent'!$C:$C,0))*'Electricity-CEC Outlook BaseMid'!S$66</f>
        <v>3248686497922.0859</v>
      </c>
      <c r="V28" s="368">
        <f>INDEX('E3 electricity percent'!$E:$E,MATCH($D28,'E3 electricity percent'!$C:$C,0))*'Electricity-CEC Outlook BaseMid'!T$66</f>
        <v>3257869782909.251</v>
      </c>
      <c r="W28" s="368">
        <f>INDEX('E3 electricity percent'!$E:$E,MATCH($D28,'E3 electricity percent'!$C:$C,0))*'Electricity-CEC Outlook BaseMid'!U$66</f>
        <v>3267053067896.4121</v>
      </c>
      <c r="X28" s="368">
        <f>INDEX('E3 electricity percent'!$E:$E,MATCH($D28,'E3 electricity percent'!$C:$C,0))*'Electricity-CEC Outlook BaseMid'!V$66</f>
        <v>3276236352883.5767</v>
      </c>
      <c r="Y28" s="368">
        <f>INDEX('E3 electricity percent'!$E:$E,MATCH($D28,'E3 electricity percent'!$C:$C,0))*'Electricity-CEC Outlook BaseMid'!W$66</f>
        <v>3285419637870.7378</v>
      </c>
      <c r="Z28" s="368">
        <f>INDEX('E3 electricity percent'!$E:$E,MATCH($D28,'E3 electricity percent'!$C:$C,0))*'Electricity-CEC Outlook BaseMid'!X$66</f>
        <v>3294602922857.9028</v>
      </c>
      <c r="AA28" s="368">
        <f>INDEX('E3 electricity percent'!$E:$E,MATCH($D28,'E3 electricity percent'!$C:$C,0))*'Electricity-CEC Outlook BaseMid'!Y$66</f>
        <v>3303786207845.064</v>
      </c>
      <c r="AB28" s="368">
        <f>INDEX('E3 electricity percent'!$E:$E,MATCH($D28,'E3 electricity percent'!$C:$C,0))*'Electricity-CEC Outlook BaseMid'!Z$66</f>
        <v>3312969492832.2285</v>
      </c>
      <c r="AC28" s="368">
        <f>INDEX('E3 electricity percent'!$E:$E,MATCH($D28,'E3 electricity percent'!$C:$C,0))*'Electricity-CEC Outlook BaseMid'!AA$66</f>
        <v>3322152777819.3896</v>
      </c>
      <c r="AD28" s="368">
        <f>INDEX('E3 electricity percent'!$E:$E,MATCH($D28,'E3 electricity percent'!$C:$C,0))*'Electricity-CEC Outlook BaseMid'!AB$66</f>
        <v>3331336062806.5547</v>
      </c>
      <c r="AE28" s="368">
        <f>INDEX('E3 electricity percent'!$E:$E,MATCH($D28,'E3 electricity percent'!$C:$C,0))*'Electricity-CEC Outlook BaseMid'!AC$66</f>
        <v>3340519347793.7158</v>
      </c>
      <c r="AF28" s="368">
        <f>INDEX('E3 electricity percent'!$E:$E,MATCH($D28,'E3 electricity percent'!$C:$C,0))*'Electricity-CEC Outlook BaseMid'!AD$66</f>
        <v>3349702632780.8804</v>
      </c>
      <c r="AG28" s="368">
        <f>INDEX('E3 electricity percent'!$E:$E,MATCH($D28,'E3 electricity percent'!$C:$C,0))*'Electricity-CEC Outlook BaseMid'!AE$66</f>
        <v>3358885917768.0415</v>
      </c>
      <c r="AH28" s="368">
        <f>INDEX('E3 electricity percent'!$E:$E,MATCH($D28,'E3 electricity percent'!$C:$C,0))*'Electricity-CEC Outlook BaseMid'!AF$66</f>
        <v>3368069202755.2065</v>
      </c>
      <c r="AI28" s="368">
        <f>INDEX('E3 electricity percent'!$E:$E,MATCH($D28,'E3 electricity percent'!$C:$C,0))*'Electricity-CEC Outlook BaseMid'!AG$66</f>
        <v>3377252487742.3711</v>
      </c>
      <c r="AJ28" s="368">
        <f>INDEX('E3 electricity percent'!$E:$E,MATCH($D28,'E3 electricity percent'!$C:$C,0))*'Electricity-CEC Outlook BaseMid'!AH$66</f>
        <v>3386435772729.5322</v>
      </c>
    </row>
    <row r="29" spans="1:36" x14ac:dyDescent="0.25">
      <c r="F29" s="369"/>
    </row>
    <row r="30" spans="1:36" x14ac:dyDescent="0.25">
      <c r="A30" s="45" t="s">
        <v>1569</v>
      </c>
      <c r="B30" s="45" t="s">
        <v>599</v>
      </c>
      <c r="C30" s="29" t="s">
        <v>1160</v>
      </c>
      <c r="D30" s="46" t="s">
        <v>52</v>
      </c>
      <c r="E30" s="429">
        <f>SUMIFS('CARB heat data summary'!$K$57:$K$98,'CARB heat data summary'!$G$57:$G$98,$D30)+SUMIFS('CHP Distribution_calcs'!$G$63:$G$72,'CHP Distribution_calcs'!$C$63:$C$72,$D30)</f>
        <v>565555636180.85498</v>
      </c>
      <c r="F30" s="368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25">
      <c r="A31" s="45" t="s">
        <v>1569</v>
      </c>
      <c r="B31" s="45" t="s">
        <v>599</v>
      </c>
      <c r="C31" s="29" t="s">
        <v>1160</v>
      </c>
      <c r="D31" s="46" t="s">
        <v>53</v>
      </c>
      <c r="E31" s="429">
        <f>SUMIFS('CARB heat data summary'!$K$57:$K$98,'CARB heat data summary'!$G$57:$G$98,$D31)+SUMIFS('CHP Distribution_calcs'!$G$63:$G$72,'CHP Distribution_calcs'!$C$63:$C$72,$D31)</f>
        <v>0</v>
      </c>
      <c r="F31" s="368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25">
      <c r="A32" s="45" t="s">
        <v>1569</v>
      </c>
      <c r="B32" s="45" t="s">
        <v>599</v>
      </c>
      <c r="C32" s="29" t="s">
        <v>1160</v>
      </c>
      <c r="D32" s="46" t="s">
        <v>54</v>
      </c>
      <c r="E32" s="429">
        <f>SUMIFS('CARB heat data summary'!$K$57:$K$98,'CARB heat data summary'!$G$57:$G$98,$D32)+SUMIFS('CHP Distribution_calcs'!$G$63:$G$72,'CHP Distribution_calcs'!$C$63:$C$72,$D32)</f>
        <v>0</v>
      </c>
      <c r="F32" s="368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25">
      <c r="A33" s="45" t="s">
        <v>1569</v>
      </c>
      <c r="B33" s="45" t="s">
        <v>599</v>
      </c>
      <c r="C33" s="29" t="s">
        <v>1160</v>
      </c>
      <c r="D33" s="46" t="s">
        <v>55</v>
      </c>
      <c r="E33" s="429">
        <f>SUMIFS('CARB heat data summary'!$K$57:$K$98,'CARB heat data summary'!$G$57:$G$98,$D33)+SUMIFS('CHP Distribution_calcs'!$G$63:$G$72,'CHP Distribution_calcs'!$C$63:$C$72,$D33)</f>
        <v>0</v>
      </c>
      <c r="F33" s="368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25">
      <c r="A34" s="45" t="s">
        <v>1569</v>
      </c>
      <c r="B34" s="45" t="s">
        <v>599</v>
      </c>
      <c r="C34" s="29" t="s">
        <v>1160</v>
      </c>
      <c r="D34" s="46" t="s">
        <v>56</v>
      </c>
      <c r="E34" s="429">
        <f>SUMIFS('CARB heat data summary'!$K$57:$K$98,'CARB heat data summary'!$G$57:$G$98,$D34)+SUMIFS('CHP Distribution_calcs'!$G$63:$G$72,'CHP Distribution_calcs'!$C$63:$C$72,$D34)</f>
        <v>0</v>
      </c>
      <c r="F34" s="368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25">
      <c r="A35" s="45" t="s">
        <v>1569</v>
      </c>
      <c r="B35" s="45" t="s">
        <v>599</v>
      </c>
      <c r="C35" s="29" t="s">
        <v>1160</v>
      </c>
      <c r="D35" s="46" t="s">
        <v>57</v>
      </c>
      <c r="E35" s="429">
        <f>SUMIFS('CARB heat data summary'!$K$57:$K$98,'CARB heat data summary'!$G$57:$G$98,$D35)+SUMIFS('CHP Distribution_calcs'!$G$63:$G$72,'CHP Distribution_calcs'!$C$63:$C$72,$D35)</f>
        <v>0</v>
      </c>
      <c r="F35" s="368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25">
      <c r="A36" s="45" t="s">
        <v>1569</v>
      </c>
      <c r="B36" s="45" t="s">
        <v>599</v>
      </c>
      <c r="C36" s="29" t="s">
        <v>1160</v>
      </c>
      <c r="D36" s="46" t="s">
        <v>58</v>
      </c>
      <c r="E36" s="429">
        <f>SUMIFS('CARB heat data summary'!$K$57:$K$98,'CARB heat data summary'!$G$57:$G$98,$D36)+SUMIFS('CHP Distribution_calcs'!$G$63:$G$72,'CHP Distribution_calcs'!$C$63:$C$72,$D36)</f>
        <v>0</v>
      </c>
      <c r="F36" s="368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25">
      <c r="A37" s="45" t="s">
        <v>1569</v>
      </c>
      <c r="B37" s="45" t="s">
        <v>599</v>
      </c>
      <c r="C37" s="29" t="s">
        <v>1160</v>
      </c>
      <c r="D37" s="46" t="s">
        <v>59</v>
      </c>
      <c r="E37" s="429">
        <f>SUMIFS('CARB heat data summary'!$K$57:$K$98,'CARB heat data summary'!$G$57:$G$98,$D37)+SUMIFS('CHP Distribution_calcs'!$G$63:$G$72,'CHP Distribution_calcs'!$C$63:$C$72,$D37)</f>
        <v>0</v>
      </c>
      <c r="F37" s="368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25">
      <c r="A38" s="45" t="s">
        <v>1569</v>
      </c>
      <c r="B38" s="45" t="s">
        <v>599</v>
      </c>
      <c r="C38" s="29" t="s">
        <v>1160</v>
      </c>
      <c r="D38" s="46" t="s">
        <v>60</v>
      </c>
      <c r="E38" s="429">
        <f>SUMIFS('CARB heat data summary'!$K$57:$K$98,'CARB heat data summary'!$G$57:$G$98,$D38)+SUMIFS('CHP Distribution_calcs'!$G$63:$G$72,'CHP Distribution_calcs'!$C$63:$C$72,$D38)</f>
        <v>11601927999819.145</v>
      </c>
      <c r="F38" s="368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25">
      <c r="A39" s="45" t="s">
        <v>1569</v>
      </c>
      <c r="B39" s="45" t="s">
        <v>599</v>
      </c>
      <c r="C39" s="29" t="s">
        <v>1160</v>
      </c>
      <c r="D39" s="46" t="s">
        <v>61</v>
      </c>
      <c r="E39" s="429">
        <f>SUMIFS('CARB heat data summary'!$K$57:$K$98,'CARB heat data summary'!$G$57:$G$98,$D39)+SUMIFS('CHP Distribution_calcs'!$G$63:$G$72,'CHP Distribution_calcs'!$C$63:$C$72,$D39)</f>
        <v>0</v>
      </c>
      <c r="F39" s="368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25">
      <c r="A40" s="45" t="s">
        <v>1569</v>
      </c>
      <c r="B40" s="45" t="s">
        <v>599</v>
      </c>
      <c r="C40" s="29" t="s">
        <v>1160</v>
      </c>
      <c r="D40" s="46" t="s">
        <v>62</v>
      </c>
      <c r="E40" s="429">
        <f>SUMIFS('CARB heat data summary'!$K$57:$K$98,'CARB heat data summary'!$G$57:$G$98,$D40)+SUMIFS('CHP Distribution_calcs'!$G$63:$G$72,'CHP Distribution_calcs'!$C$63:$C$72,$D40)</f>
        <v>0</v>
      </c>
      <c r="F40" s="368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25">
      <c r="A41" s="45" t="s">
        <v>1569</v>
      </c>
      <c r="B41" s="45" t="s">
        <v>599</v>
      </c>
      <c r="C41" s="29" t="s">
        <v>1160</v>
      </c>
      <c r="D41" s="46" t="s">
        <v>63</v>
      </c>
      <c r="E41" s="429">
        <f>SUMIFS('CARB heat data summary'!$K$57:$K$98,'CARB heat data summary'!$G$57:$G$98,$D41)+SUMIFS('CHP Distribution_calcs'!$G$63:$G$72,'CHP Distribution_calcs'!$C$63:$C$72,$D41)</f>
        <v>0</v>
      </c>
      <c r="F41" s="368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25">
      <c r="A42" s="45" t="s">
        <v>1569</v>
      </c>
      <c r="B42" s="45" t="s">
        <v>599</v>
      </c>
      <c r="C42" s="29" t="s">
        <v>1160</v>
      </c>
      <c r="D42" s="46" t="s">
        <v>64</v>
      </c>
      <c r="E42" s="429">
        <f>SUMIFS('CARB heat data summary'!$K$57:$K$98,'CARB heat data summary'!$G$57:$G$98,$D42)+SUMIFS('CHP Distribution_calcs'!$G$63:$G$72,'CHP Distribution_calcs'!$C$63:$C$72,$D42)</f>
        <v>20135613169289.898</v>
      </c>
      <c r="F42" s="368">
        <f>$E42*(1+INDEX('Covid adjustm_Rhodium'!B$13:B$37,MATCH($D42,'Covid adjustm_Rhodium'!$A$13:$A$37,0)))</f>
        <v>19128832510825.402</v>
      </c>
      <c r="G42" s="182">
        <f>$E42*(1+'Growth rates'!H41)</f>
        <v>19932195276582.781</v>
      </c>
      <c r="H42" s="182">
        <f>$E42*(1+'Growth rates'!I41)</f>
        <v>20118374364823.191</v>
      </c>
      <c r="I42" s="182">
        <f>$E42*(1+'Growth rates'!J41)</f>
        <v>20025974372881.652</v>
      </c>
      <c r="J42" s="182">
        <f>$E42*(1+'Growth rates'!K41)</f>
        <v>19774287827667.766</v>
      </c>
      <c r="K42" s="182">
        <f>$E42*(1+'Growth rates'!L41)</f>
        <v>19519153521560.531</v>
      </c>
      <c r="L42" s="182">
        <f>$E42*(1+'Growth rates'!M41)</f>
        <v>19239195337021.246</v>
      </c>
      <c r="M42" s="182">
        <f>$E42*(1+'Growth rates'!N41)</f>
        <v>18917174469583.199</v>
      </c>
      <c r="N42" s="182">
        <f>$E42*(1+'Growth rates'!O41)</f>
        <v>18568950619355.766</v>
      </c>
      <c r="O42" s="182">
        <f>$E42*(1+'Growth rates'!P41)</f>
        <v>18264168556384.422</v>
      </c>
      <c r="P42" s="182">
        <f>$E42*(1+'Growth rates'!Q41)</f>
        <v>17950422315090.395</v>
      </c>
      <c r="Q42" s="182">
        <f>$E42*(1+'Growth rates'!R41)</f>
        <v>17691840248089.82</v>
      </c>
      <c r="R42" s="182">
        <f>$E42*(1+'Growth rates'!S41)</f>
        <v>17393953706905.164</v>
      </c>
      <c r="S42" s="182">
        <f>$E42*(1+'Growth rates'!T41)</f>
        <v>17113995522365.877</v>
      </c>
      <c r="T42" s="182">
        <f>$E42*(1+'Growth rates'!U41)</f>
        <v>16849897037935.959</v>
      </c>
      <c r="U42" s="182">
        <f>$E42*(1+'Growth rates'!V41)</f>
        <v>16791285102749.162</v>
      </c>
      <c r="V42" s="182">
        <f>$E42*(1+'Growth rates'!W41)</f>
        <v>16721640332703.676</v>
      </c>
      <c r="W42" s="182">
        <f>$E42*(1+'Growth rates'!X41)</f>
        <v>16660270188802.203</v>
      </c>
      <c r="X42" s="182">
        <f>$E42*(1+'Growth rates'!Y41)</f>
        <v>16715434363095.662</v>
      </c>
      <c r="Y42" s="182">
        <f>$E42*(1+'Growth rates'!Z41)</f>
        <v>16683025410698.256</v>
      </c>
      <c r="Z42" s="182">
        <f>$E42*(1+'Growth rates'!AA41)</f>
        <v>16661649293159.541</v>
      </c>
      <c r="AA42" s="182">
        <f>$E42*(1+'Growth rates'!AB41)</f>
        <v>16665786606231.553</v>
      </c>
      <c r="AB42" s="182">
        <f>$E42*(1+'Growth rates'!AC41)</f>
        <v>16691989589020.943</v>
      </c>
      <c r="AC42" s="182">
        <f>$E42*(1+'Growth rates'!AD41)</f>
        <v>16731983615383.697</v>
      </c>
      <c r="AD42" s="182">
        <f>$E42*(1+'Growth rates'!AE41)</f>
        <v>16768529880853.113</v>
      </c>
      <c r="AE42" s="182">
        <f>$E42*(1+'Growth rates'!AF41)</f>
        <v>16807834355037.201</v>
      </c>
      <c r="AF42" s="182">
        <f>$E42*(1+'Growth rates'!AG41)</f>
        <v>16864377633687.992</v>
      </c>
      <c r="AG42" s="182">
        <f>$E42*(1+'Growth rates'!AH41)</f>
        <v>16915404494909.438</v>
      </c>
      <c r="AH42" s="182">
        <f>$E42*(1+'Growth rates'!AI41)</f>
        <v>16962983595237.543</v>
      </c>
      <c r="AI42" s="182">
        <f>$E42*(1+'Growth rates'!AJ41)</f>
        <v>17102962687507.186</v>
      </c>
      <c r="AJ42" s="182">
        <f>$E42*(1+'Growth rates'!AK41)</f>
        <v>17167780592301.996</v>
      </c>
    </row>
    <row r="43" spans="1:36" x14ac:dyDescent="0.25">
      <c r="A43" s="45" t="s">
        <v>1569</v>
      </c>
      <c r="B43" s="45" t="s">
        <v>599</v>
      </c>
      <c r="C43" s="29" t="s">
        <v>1160</v>
      </c>
      <c r="D43" s="393" t="s">
        <v>65</v>
      </c>
      <c r="E43" s="429">
        <f>SUMIFS('CARB heat data summary'!$K$57:$K$98,'CARB heat data summary'!$G$57:$G$98,$D43)+SUMIFS('CHP Distribution_calcs'!$G$63:$G$72,'CHP Distribution_calcs'!$C$63:$C$72,$D43)</f>
        <v>0</v>
      </c>
      <c r="F43" s="368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25">
      <c r="A44" s="45" t="s">
        <v>1569</v>
      </c>
      <c r="B44" s="45" t="s">
        <v>599</v>
      </c>
      <c r="C44" s="29" t="s">
        <v>1160</v>
      </c>
      <c r="D44" s="46" t="s">
        <v>66</v>
      </c>
      <c r="E44" s="429">
        <f>SUMIFS('CARB heat data summary'!$K$57:$K$98,'CARB heat data summary'!$G$57:$G$98,$D44)+SUMIFS('CHP Distribution_calcs'!$G$63:$G$72,'CHP Distribution_calcs'!$C$63:$C$72,$D44)</f>
        <v>0</v>
      </c>
      <c r="F44" s="368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25">
      <c r="A45" s="45" t="s">
        <v>1569</v>
      </c>
      <c r="B45" s="45" t="s">
        <v>599</v>
      </c>
      <c r="C45" s="29" t="s">
        <v>1160</v>
      </c>
      <c r="D45" s="46" t="s">
        <v>67</v>
      </c>
      <c r="E45" s="429">
        <f>SUMIFS('CARB heat data summary'!$K$57:$K$98,'CARB heat data summary'!$G$57:$G$98,$D45)+SUMIFS('CHP Distribution_calcs'!$G$63:$G$72,'CHP Distribution_calcs'!$C$63:$C$72,$D45)</f>
        <v>0</v>
      </c>
      <c r="F45" s="368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25">
      <c r="A46" s="45" t="s">
        <v>1569</v>
      </c>
      <c r="B46" s="45" t="s">
        <v>599</v>
      </c>
      <c r="C46" s="29" t="s">
        <v>1160</v>
      </c>
      <c r="D46" s="222" t="s">
        <v>68</v>
      </c>
      <c r="E46" s="429">
        <f>SUMIFS('CARB heat data summary'!$K$57:$K$98,'CARB heat data summary'!$G$57:$G$98,$D46)+SUMIFS('CHP Distribution_calcs'!$G$63:$G$72,'CHP Distribution_calcs'!$C$63:$C$72,$D46)</f>
        <v>0</v>
      </c>
      <c r="F46" s="368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25">
      <c r="A47" s="45" t="s">
        <v>1569</v>
      </c>
      <c r="B47" s="45" t="s">
        <v>599</v>
      </c>
      <c r="C47" s="29" t="s">
        <v>1160</v>
      </c>
      <c r="D47" s="46" t="s">
        <v>69</v>
      </c>
      <c r="E47" s="429">
        <f>SUMIFS('CARB heat data summary'!$K$57:$K$98,'CARB heat data summary'!$G$57:$G$98,$D47)+SUMIFS('CHP Distribution_calcs'!$G$63:$G$72,'CHP Distribution_calcs'!$C$63:$C$72,$D47)</f>
        <v>0</v>
      </c>
      <c r="F47" s="368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25">
      <c r="A48" s="45" t="s">
        <v>1569</v>
      </c>
      <c r="B48" s="45" t="s">
        <v>599</v>
      </c>
      <c r="C48" s="29" t="s">
        <v>1160</v>
      </c>
      <c r="D48" s="46" t="s">
        <v>70</v>
      </c>
      <c r="E48" s="429">
        <f>SUMIFS('CARB heat data summary'!$K$57:$K$98,'CARB heat data summary'!$G$57:$G$98,$D48)+SUMIFS('CHP Distribution_calcs'!$G$63:$G$72,'CHP Distribution_calcs'!$C$63:$C$72,$D48)</f>
        <v>83714039500.000015</v>
      </c>
      <c r="F48" s="368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25">
      <c r="A49" s="45" t="s">
        <v>1569</v>
      </c>
      <c r="B49" s="45" t="s">
        <v>599</v>
      </c>
      <c r="C49" s="29" t="s">
        <v>1160</v>
      </c>
      <c r="D49" s="46" t="s">
        <v>71</v>
      </c>
      <c r="E49" s="429">
        <f>SUMIFS('CARB heat data summary'!$K$57:$K$98,'CARB heat data summary'!$G$57:$G$98,$D49)+SUMIFS('CHP Distribution_calcs'!$G$63:$G$72,'CHP Distribution_calcs'!$C$63:$C$72,$D49)</f>
        <v>0</v>
      </c>
      <c r="F49" s="368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25">
      <c r="A50" s="45" t="s">
        <v>1569</v>
      </c>
      <c r="B50" s="45" t="s">
        <v>599</v>
      </c>
      <c r="C50" s="29" t="s">
        <v>1160</v>
      </c>
      <c r="D50" s="222" t="s">
        <v>72</v>
      </c>
      <c r="E50" s="429">
        <f>SUMIFS('CARB heat data summary'!$K$57:$K$98,'CARB heat data summary'!$G$57:$G$98,$D50)+SUMIFS('CHP Distribution_calcs'!$G$63:$G$72,'CHP Distribution_calcs'!$C$63:$C$72,$D50)</f>
        <v>0</v>
      </c>
      <c r="F50" s="368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25">
      <c r="A51" s="45" t="s">
        <v>1569</v>
      </c>
      <c r="B51" s="45" t="s">
        <v>599</v>
      </c>
      <c r="C51" s="29" t="s">
        <v>1160</v>
      </c>
      <c r="D51" s="46" t="s">
        <v>73</v>
      </c>
      <c r="E51" s="429">
        <f>SUMIFS('CARB heat data summary'!$K$57:$K$98,'CARB heat data summary'!$G$57:$G$98,$D51)+SUMIFS('CHP Distribution_calcs'!$G$63:$G$72,'CHP Distribution_calcs'!$C$63:$C$72,$D51)</f>
        <v>0</v>
      </c>
      <c r="F51" s="368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25">
      <c r="A52" s="45" t="s">
        <v>1569</v>
      </c>
      <c r="B52" s="45" t="s">
        <v>599</v>
      </c>
      <c r="C52" s="29" t="s">
        <v>1160</v>
      </c>
      <c r="D52" s="46" t="s">
        <v>74</v>
      </c>
      <c r="E52" s="429">
        <f>SUMIFS('CARB heat data summary'!$K$57:$K$98,'CARB heat data summary'!$G$57:$G$98,$D52)+SUMIFS('CHP Distribution_calcs'!$G$63:$G$72,'CHP Distribution_calcs'!$C$63:$C$72,$D52)</f>
        <v>0</v>
      </c>
      <c r="F52" s="368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25">
      <c r="A53" s="45" t="s">
        <v>1569</v>
      </c>
      <c r="B53" s="45" t="s">
        <v>599</v>
      </c>
      <c r="C53" s="29" t="s">
        <v>1160</v>
      </c>
      <c r="D53" s="46" t="s">
        <v>75</v>
      </c>
      <c r="E53" s="429">
        <f>SUMIFS('CARB heat data summary'!$K$57:$K$98,'CARB heat data summary'!$G$57:$G$98,$D53)+SUMIFS('CHP Distribution_calcs'!$G$63:$G$72,'CHP Distribution_calcs'!$C$63:$C$72,$D53)</f>
        <v>0</v>
      </c>
      <c r="F53" s="368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25">
      <c r="A54" s="45" t="s">
        <v>1569</v>
      </c>
      <c r="B54" s="45" t="s">
        <v>599</v>
      </c>
      <c r="C54" s="29" t="s">
        <v>1160</v>
      </c>
      <c r="D54" s="46" t="s">
        <v>76</v>
      </c>
      <c r="E54" s="429">
        <f>SUMIFS('CARB heat data summary'!$K$57:$K$98,'CARB heat data summary'!$G$57:$G$98,$D54)+SUMIFS('CHP Distribution_calcs'!$G$63:$G$72,'CHP Distribution_calcs'!$C$63:$C$72,$D54)</f>
        <v>0</v>
      </c>
      <c r="F54" s="368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25">
      <c r="E55" s="371"/>
      <c r="F55" s="370"/>
      <c r="G55" s="370"/>
      <c r="H55" s="370"/>
    </row>
    <row r="56" spans="1:36" x14ac:dyDescent="0.25">
      <c r="A56" s="45" t="s">
        <v>1569</v>
      </c>
      <c r="B56" s="45" t="s">
        <v>599</v>
      </c>
      <c r="C56" s="29" t="s">
        <v>1161</v>
      </c>
      <c r="D56" s="46" t="s">
        <v>52</v>
      </c>
      <c r="E56" s="429">
        <f>SUMIFS('CARB heat data summary'!$H$57:$H$98,'CARB heat data summary'!$G$57:$G$98,$D56)+SUMIFS('CHP Distribution_calcs'!$D$63:$D$72,'CHP Distribution_calcs'!$C$63:$C$72,$D56)</f>
        <v>42347871569757.766</v>
      </c>
      <c r="F56" s="367">
        <f>$E56*(1+INDEX('Covid adjustm_Rhodium'!B$13:B$37,MATCH($D56,'Covid adjustm_Rhodium'!$A$13:$A$37,0)))</f>
        <v>39383520559874.719</v>
      </c>
      <c r="G56" s="182">
        <f>$E56*(1+'Growth rates'!H55)</f>
        <v>41683869229103.32</v>
      </c>
      <c r="H56" s="182">
        <f>$E56*(1+'Growth rates'!I55)</f>
        <v>41193840804666.844</v>
      </c>
      <c r="I56" s="182">
        <f>$E56*(1+'Growth rates'!J55)</f>
        <v>40566116718182.445</v>
      </c>
      <c r="J56" s="182">
        <f>$E56*(1+'Growth rates'!K55)</f>
        <v>39817603149982.891</v>
      </c>
      <c r="K56" s="182">
        <f>$E56*(1+'Growth rates'!L55)</f>
        <v>39891248790626.82</v>
      </c>
      <c r="L56" s="182">
        <f>$E56*(1+'Growth rates'!M55)</f>
        <v>39964894431270.758</v>
      </c>
      <c r="M56" s="182">
        <f>$E56*(1+'Growth rates'!N55)</f>
        <v>40038540071914.688</v>
      </c>
      <c r="N56" s="182">
        <f>$E56*(1+'Growth rates'!O55)</f>
        <v>40112185712558.617</v>
      </c>
      <c r="O56" s="182">
        <f>$E56*(1+'Growth rates'!P55)</f>
        <v>40185831353202.555</v>
      </c>
      <c r="P56" s="182">
        <f>$E56*(1+'Growth rates'!Q55)</f>
        <v>40259476993846.492</v>
      </c>
      <c r="Q56" s="182">
        <f>$E56*(1+'Growth rates'!R55)</f>
        <v>40333122634490.422</v>
      </c>
      <c r="R56" s="182">
        <f>$E56*(1+'Growth rates'!S55)</f>
        <v>40406768275134.352</v>
      </c>
      <c r="S56" s="182">
        <f>$E56*(1+'Growth rates'!T55)</f>
        <v>40480413915778.281</v>
      </c>
      <c r="T56" s="182">
        <f>$E56*(1+'Growth rates'!U55)</f>
        <v>40554059556422.211</v>
      </c>
      <c r="U56" s="182">
        <f>$E56*(1+'Growth rates'!V55)</f>
        <v>40627705197066.148</v>
      </c>
      <c r="V56" s="182">
        <f>$E56*(1+'Growth rates'!W55)</f>
        <v>40701350837710.078</v>
      </c>
      <c r="W56" s="182">
        <f>$E56*(1+'Growth rates'!X55)</f>
        <v>40774996478354.016</v>
      </c>
      <c r="X56" s="182">
        <f>$E56*(1+'Growth rates'!Y55)</f>
        <v>40848642118997.945</v>
      </c>
      <c r="Y56" s="182">
        <f>$E56*(1+'Growth rates'!Z55)</f>
        <v>40922287759641.875</v>
      </c>
      <c r="Z56" s="182">
        <f>$E56*(1+'Growth rates'!AA55)</f>
        <v>40995933400285.813</v>
      </c>
      <c r="AA56" s="182">
        <f>$E56*(1+'Growth rates'!AB55)</f>
        <v>41069579040929.742</v>
      </c>
      <c r="AB56" s="182">
        <f>$E56*(1+'Growth rates'!AC55)</f>
        <v>41143224681573.672</v>
      </c>
      <c r="AC56" s="182">
        <f>$E56*(1+'Growth rates'!AD55)</f>
        <v>41216870322217.609</v>
      </c>
      <c r="AD56" s="182">
        <f>$E56*(1+'Growth rates'!AE55)</f>
        <v>41290515962861.539</v>
      </c>
      <c r="AE56" s="182">
        <f>$E56*(1+'Growth rates'!AF55)</f>
        <v>41364161603505.469</v>
      </c>
      <c r="AF56" s="182">
        <f>$E56*(1+'Growth rates'!AG55)</f>
        <v>41437807244149.398</v>
      </c>
      <c r="AG56" s="182">
        <f>$E56*(1+'Growth rates'!AH55)</f>
        <v>41511452884793.336</v>
      </c>
      <c r="AH56" s="182">
        <f>$E56*(1+'Growth rates'!AI55)</f>
        <v>41585098525437.266</v>
      </c>
      <c r="AI56" s="182">
        <f>$E56*(1+'Growth rates'!AJ55)</f>
        <v>41658744166081.203</v>
      </c>
      <c r="AJ56" s="182">
        <f>$E56*(1+'Growth rates'!AK55)</f>
        <v>41732389806725.133</v>
      </c>
    </row>
    <row r="57" spans="1:36" x14ac:dyDescent="0.25">
      <c r="A57" s="45" t="s">
        <v>1569</v>
      </c>
      <c r="B57" s="45" t="s">
        <v>599</v>
      </c>
      <c r="C57" s="29" t="s">
        <v>1161</v>
      </c>
      <c r="D57" s="46" t="s">
        <v>53</v>
      </c>
      <c r="E57" s="429">
        <f>SUMIFS('CARB heat data summary'!$H$57:$H$98,'CARB heat data summary'!$G$57:$G$98,$D57)+SUMIFS('CHP Distribution_calcs'!$D$63:$D$72,'CHP Distribution_calcs'!$C$63:$C$72,$D57)</f>
        <v>33400000.000000007</v>
      </c>
      <c r="F57" s="368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25">
      <c r="A58" s="45" t="s">
        <v>1569</v>
      </c>
      <c r="B58" s="45" t="s">
        <v>599</v>
      </c>
      <c r="C58" s="29" t="s">
        <v>1161</v>
      </c>
      <c r="D58" s="46" t="s">
        <v>54</v>
      </c>
      <c r="E58" s="429">
        <f>SUMIFS('CARB heat data summary'!$H$57:$H$98,'CARB heat data summary'!$G$57:$G$98,$D58)+SUMIFS('CHP Distribution_calcs'!$D$63:$D$72,'CHP Distribution_calcs'!$C$63:$C$72,$D58)</f>
        <v>261989012505227.5</v>
      </c>
      <c r="F58" s="368">
        <f>$E58*(1+INDEX('Covid adjustm_Rhodium'!B$13:B$37,MATCH($D58,'Covid adjustm_Rhodium'!$A$13:$A$37,0)))</f>
        <v>243649781629861.56</v>
      </c>
      <c r="G58" s="182">
        <f>$E58*(1+'Growth rates'!H57)</f>
        <v>247738616488511.44</v>
      </c>
      <c r="H58" s="182">
        <f>$E58*(1+'Growth rates'!I57)</f>
        <v>242996564181612</v>
      </c>
      <c r="I58" s="182">
        <f>$E58*(1+'Growth rates'!J57)</f>
        <v>238258551724048.78</v>
      </c>
      <c r="J58" s="182">
        <f>$E58*(1+'Growth rates'!K57)</f>
        <v>233524579115821.09</v>
      </c>
      <c r="K58" s="182">
        <f>$E58*(1+'Growth rates'!L57)</f>
        <v>233524579115821.09</v>
      </c>
      <c r="L58" s="182">
        <f>$E58*(1+'Growth rates'!M57)</f>
        <v>233524579115821.09</v>
      </c>
      <c r="M58" s="182">
        <f>$E58*(1+'Growth rates'!N57)</f>
        <v>233524579115821.09</v>
      </c>
      <c r="N58" s="182">
        <f>$E58*(1+'Growth rates'!O57)</f>
        <v>233524579115821.09</v>
      </c>
      <c r="O58" s="182">
        <f>$E58*(1+'Growth rates'!P57)</f>
        <v>233524579115821.09</v>
      </c>
      <c r="P58" s="182">
        <f>$E58*(1+'Growth rates'!Q57)</f>
        <v>233524579115821.09</v>
      </c>
      <c r="Q58" s="182">
        <f>$E58*(1+'Growth rates'!R57)</f>
        <v>235251475835801.06</v>
      </c>
      <c r="R58" s="182">
        <f>$E58*(1+'Growth rates'!S57)</f>
        <v>236978372555780.16</v>
      </c>
      <c r="S58" s="182">
        <f>$E58*(1+'Growth rates'!T57)</f>
        <v>238705269275760.13</v>
      </c>
      <c r="T58" s="182">
        <f>$E58*(1+'Growth rates'!U57)</f>
        <v>240432165995740.06</v>
      </c>
      <c r="U58" s="182">
        <f>$E58*(1+'Growth rates'!V57)</f>
        <v>242159062715719.16</v>
      </c>
      <c r="V58" s="182">
        <f>$E58*(1+'Growth rates'!W57)</f>
        <v>243885959435699.13</v>
      </c>
      <c r="W58" s="182">
        <f>$E58*(1+'Growth rates'!X57)</f>
        <v>245612856155679.09</v>
      </c>
      <c r="X58" s="182">
        <f>$E58*(1+'Growth rates'!Y57)</f>
        <v>247339752875658.16</v>
      </c>
      <c r="Y58" s="182">
        <f>$E58*(1+'Growth rates'!Z57)</f>
        <v>249066649595638.13</v>
      </c>
      <c r="Z58" s="182">
        <f>$E58*(1+'Growth rates'!AA57)</f>
        <v>250793546315618.06</v>
      </c>
      <c r="AA58" s="182">
        <f>$E58*(1+'Growth rates'!AB57)</f>
        <v>252520443035598</v>
      </c>
      <c r="AB58" s="182">
        <f>$E58*(1+'Growth rates'!AC57)</f>
        <v>254247339755577.13</v>
      </c>
      <c r="AC58" s="182">
        <f>$E58*(1+'Growth rates'!AD57)</f>
        <v>255974236475557.06</v>
      </c>
      <c r="AD58" s="182">
        <f>$E58*(1+'Growth rates'!AE57)</f>
        <v>257701133195537.03</v>
      </c>
      <c r="AE58" s="182">
        <f>$E58*(1+'Growth rates'!AF57)</f>
        <v>259428029915516.13</v>
      </c>
      <c r="AF58" s="182">
        <f>$E58*(1+'Growth rates'!AG57)</f>
        <v>261154926635496.06</v>
      </c>
      <c r="AG58" s="182">
        <f>$E58*(1+'Growth rates'!AH57)</f>
        <v>262881823355476</v>
      </c>
      <c r="AH58" s="182">
        <f>$E58*(1+'Growth rates'!AI57)</f>
        <v>264608720075455.97</v>
      </c>
      <c r="AI58" s="182">
        <f>$E58*(1+'Growth rates'!AJ57)</f>
        <v>266335616795435.03</v>
      </c>
      <c r="AJ58" s="182">
        <f>$E58*(1+'Growth rates'!AK57)</f>
        <v>268062513515415</v>
      </c>
    </row>
    <row r="59" spans="1:36" x14ac:dyDescent="0.25">
      <c r="A59" s="45" t="s">
        <v>1569</v>
      </c>
      <c r="B59" s="45" t="s">
        <v>599</v>
      </c>
      <c r="C59" s="29" t="s">
        <v>1161</v>
      </c>
      <c r="D59" s="46" t="s">
        <v>55</v>
      </c>
      <c r="E59" s="429">
        <f>SUMIFS('CARB heat data summary'!$H$57:$H$98,'CARB heat data summary'!$G$57:$G$98,$D59)+SUMIFS('CHP Distribution_calcs'!$D$63:$D$72,'CHP Distribution_calcs'!$C$63:$C$72,$D59)</f>
        <v>5306662873050.1016</v>
      </c>
      <c r="F59" s="368">
        <f>$E59*(1+INDEX('Covid adjustm_Rhodium'!B$13:B$37,MATCH($D59,'Covid adjustm_Rhodium'!$A$13:$A$37,0)))</f>
        <v>4935196471936.5938</v>
      </c>
      <c r="G59" s="182">
        <f>$E59*(1+'Growth rates'!H58)</f>
        <v>4562972174087.4092</v>
      </c>
      <c r="H59" s="182">
        <f>$E59*(1+'Growth rates'!I58)</f>
        <v>4300578316630.0205</v>
      </c>
      <c r="I59" s="182">
        <f>$E59*(1+'Growth rates'!J58)</f>
        <v>4064455412894.02</v>
      </c>
      <c r="J59" s="182">
        <f>$E59*(1+'Growth rates'!K58)</f>
        <v>3766891320285.8149</v>
      </c>
      <c r="K59" s="182">
        <f>$E59*(1+'Growth rates'!L58)</f>
        <v>3408392267538.8936</v>
      </c>
      <c r="L59" s="182">
        <f>$E59*(1+'Growth rates'!M58)</f>
        <v>3122939514087.6895</v>
      </c>
      <c r="M59" s="182">
        <f>$E59*(1+'Growth rates'!N58)</f>
        <v>2840663003197.3086</v>
      </c>
      <c r="N59" s="182">
        <f>$E59*(1+'Growth rates'!O58)</f>
        <v>2561562734867.6777</v>
      </c>
      <c r="O59" s="182">
        <f>$E59*(1+'Growth rates'!P58)</f>
        <v>2285638709098.8584</v>
      </c>
      <c r="P59" s="182">
        <f>$E59*(1+'Growth rates'!Q58)</f>
        <v>2012890925890.8037</v>
      </c>
      <c r="Q59" s="182">
        <f>$E59*(1+'Growth rates'!R58)</f>
        <v>1796840586461.8208</v>
      </c>
      <c r="R59" s="182">
        <f>$E59*(1+'Growth rates'!S58)</f>
        <v>1580387198819.1406</v>
      </c>
      <c r="S59" s="182">
        <f>$E59*(1+'Growth rates'!T58)</f>
        <v>1364336859390.1577</v>
      </c>
      <c r="T59" s="182">
        <f>$E59*(1+'Growth rates'!U58)</f>
        <v>1148286519961.1743</v>
      </c>
      <c r="U59" s="182">
        <f>$E59*(1+'Growth rates'!V58)</f>
        <v>932236180532.18921</v>
      </c>
      <c r="V59" s="182">
        <f>$E59*(1+'Growth rates'!W58)</f>
        <v>715782792889.51135</v>
      </c>
      <c r="W59" s="182">
        <f>$E59*(1+'Growth rates'!X58)</f>
        <v>549543376132.453</v>
      </c>
      <c r="X59" s="182">
        <f>$E59*(1+'Growth rates'!Y58)</f>
        <v>607179270690.85645</v>
      </c>
      <c r="Y59" s="182">
        <f>$E59*(1+'Growth rates'!Z58)</f>
        <v>664815165249.26111</v>
      </c>
      <c r="Z59" s="182">
        <f>$E59*(1+'Growth rates'!AA58)</f>
        <v>722048011593.97009</v>
      </c>
      <c r="AA59" s="182">
        <f>$E59*(1+'Growth rates'!AB58)</f>
        <v>779683906152.37708</v>
      </c>
      <c r="AB59" s="182">
        <f>$E59*(1+'Growth rates'!AC58)</f>
        <v>837319800710.78052</v>
      </c>
      <c r="AC59" s="182">
        <f>$E59*(1+'Growth rates'!AD58)</f>
        <v>894955695269.18506</v>
      </c>
      <c r="AD59" s="182">
        <f>$E59*(1+'Growth rates'!AE58)</f>
        <v>952188541613.89404</v>
      </c>
      <c r="AE59" s="182">
        <f>$E59*(1+'Growth rates'!AF58)</f>
        <v>1009824436172.2981</v>
      </c>
      <c r="AF59" s="182">
        <f>$E59*(1+'Growth rates'!AG58)</f>
        <v>1067460330730.7021</v>
      </c>
      <c r="AG59" s="182">
        <f>$E59*(1+'Growth rates'!AH58)</f>
        <v>1125096225289.1062</v>
      </c>
      <c r="AH59" s="182">
        <f>$E59*(1+'Growth rates'!AI58)</f>
        <v>1182329071633.8164</v>
      </c>
      <c r="AI59" s="182">
        <f>$E59*(1+'Growth rates'!AJ58)</f>
        <v>1239964966192.2197</v>
      </c>
      <c r="AJ59" s="182">
        <f>$E59*(1+'Growth rates'!AK58)</f>
        <v>1297600860750.6243</v>
      </c>
    </row>
    <row r="60" spans="1:36" x14ac:dyDescent="0.25">
      <c r="A60" s="45" t="s">
        <v>1569</v>
      </c>
      <c r="B60" s="45" t="s">
        <v>599</v>
      </c>
      <c r="C60" s="29" t="s">
        <v>1161</v>
      </c>
      <c r="D60" s="46" t="s">
        <v>56</v>
      </c>
      <c r="E60" s="429">
        <f>SUMIFS('CARB heat data summary'!$H$57:$H$98,'CARB heat data summary'!$G$57:$G$98,$D60)+SUMIFS('CHP Distribution_calcs'!$D$63:$D$72,'CHP Distribution_calcs'!$C$63:$C$72,$D60)</f>
        <v>71601851246217.094</v>
      </c>
      <c r="F60" s="368">
        <f>$E60*(1+INDEX('Covid adjustm_Rhodium'!B$13:B$37,MATCH($D60,'Covid adjustm_Rhodium'!$A$13:$A$37,0)))</f>
        <v>66589721658981.891</v>
      </c>
      <c r="G60" s="182">
        <f>$E60*(1+'Growth rates'!H59)</f>
        <v>69027185263072.039</v>
      </c>
      <c r="H60" s="182">
        <f>$E60*(1+'Growth rates'!I59)</f>
        <v>68008381146638.688</v>
      </c>
      <c r="I60" s="182">
        <f>$E60*(1+'Growth rates'!J59)</f>
        <v>66980336615510.547</v>
      </c>
      <c r="J60" s="182">
        <f>$E60*(1+'Growth rates'!K59)</f>
        <v>65858493102959.766</v>
      </c>
      <c r="K60" s="182">
        <f>$E60*(1+'Growth rates'!L59)</f>
        <v>65960951170348.352</v>
      </c>
      <c r="L60" s="182">
        <f>$E60*(1+'Growth rates'!M59)</f>
        <v>65731594811270.508</v>
      </c>
      <c r="M60" s="182">
        <f>$E60*(1+'Growth rates'!N59)</f>
        <v>65501516180459.109</v>
      </c>
      <c r="N60" s="182">
        <f>$E60*(1+'Growth rates'!O59)</f>
        <v>65270715277913.922</v>
      </c>
      <c r="O60" s="182">
        <f>$E60*(1+'Growth rates'!P59)</f>
        <v>65039192103635.047</v>
      </c>
      <c r="P60" s="182">
        <f>$E60*(1+'Growth rates'!Q59)</f>
        <v>64806946657622.406</v>
      </c>
      <c r="Q60" s="182">
        <f>$E60*(1+'Growth rates'!R59)</f>
        <v>65198209260431.766</v>
      </c>
      <c r="R60" s="182">
        <f>$E60*(1+'Growth rates'!S59)</f>
        <v>65589471863241.109</v>
      </c>
      <c r="S60" s="182">
        <f>$E60*(1+'Growth rates'!T59)</f>
        <v>65980734466050.555</v>
      </c>
      <c r="T60" s="182">
        <f>$E60*(1+'Growth rates'!U59)</f>
        <v>66371997068859.914</v>
      </c>
      <c r="U60" s="182">
        <f>$E60*(1+'Growth rates'!V59)</f>
        <v>66763259671669.25</v>
      </c>
      <c r="V60" s="182">
        <f>$E60*(1+'Growth rates'!W59)</f>
        <v>67154522274478.609</v>
      </c>
      <c r="W60" s="182">
        <f>$E60*(1+'Growth rates'!X59)</f>
        <v>67544106168843.75</v>
      </c>
      <c r="X60" s="182">
        <f>$E60*(1+'Growth rates'!Y59)</f>
        <v>67935368771653.18</v>
      </c>
      <c r="Y60" s="182">
        <f>$E60*(1+'Growth rates'!Z59)</f>
        <v>68326631374462.539</v>
      </c>
      <c r="Z60" s="182">
        <f>$E60*(1+'Growth rates'!AA59)</f>
        <v>68717893977271.992</v>
      </c>
      <c r="AA60" s="182">
        <f>$E60*(1+'Growth rates'!AB59)</f>
        <v>69109156580081.336</v>
      </c>
      <c r="AB60" s="182">
        <f>$E60*(1+'Growth rates'!AC59)</f>
        <v>69500419182890.688</v>
      </c>
      <c r="AC60" s="182">
        <f>$E60*(1+'Growth rates'!AD59)</f>
        <v>69891681785700.141</v>
      </c>
      <c r="AD60" s="182">
        <f>$E60*(1+'Growth rates'!AE59)</f>
        <v>70282944388509.484</v>
      </c>
      <c r="AE60" s="182">
        <f>$E60*(1+'Growth rates'!AF59)</f>
        <v>70674206991318.844</v>
      </c>
      <c r="AF60" s="182">
        <f>$E60*(1+'Growth rates'!AG59)</f>
        <v>71065469594128.172</v>
      </c>
      <c r="AG60" s="182">
        <f>$E60*(1+'Growth rates'!AH59)</f>
        <v>71456732196937.625</v>
      </c>
      <c r="AH60" s="182">
        <f>$E60*(1+'Growth rates'!AI59)</f>
        <v>71847994799746.984</v>
      </c>
      <c r="AI60" s="182">
        <f>$E60*(1+'Growth rates'!AJ59)</f>
        <v>72239257402556.328</v>
      </c>
      <c r="AJ60" s="182">
        <f>$E60*(1+'Growth rates'!AK59)</f>
        <v>72628841296921.453</v>
      </c>
    </row>
    <row r="61" spans="1:36" x14ac:dyDescent="0.25">
      <c r="A61" s="45" t="s">
        <v>1569</v>
      </c>
      <c r="B61" s="45" t="s">
        <v>599</v>
      </c>
      <c r="C61" s="29" t="s">
        <v>1161</v>
      </c>
      <c r="D61" s="46" t="s">
        <v>57</v>
      </c>
      <c r="E61" s="429">
        <f>SUMIFS('CARB heat data summary'!$H$57:$H$98,'CARB heat data summary'!$G$57:$G$98,$D61)+SUMIFS('CHP Distribution_calcs'!$D$63:$D$72,'CHP Distribution_calcs'!$C$63:$C$72,$D61)</f>
        <v>3498542500000</v>
      </c>
      <c r="F61" s="368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25">
      <c r="A62" s="45" t="s">
        <v>1569</v>
      </c>
      <c r="B62" s="45" t="s">
        <v>599</v>
      </c>
      <c r="C62" s="29" t="s">
        <v>1161</v>
      </c>
      <c r="D62" s="46" t="s">
        <v>58</v>
      </c>
      <c r="E62" s="429">
        <f>SUMIFS('CARB heat data summary'!$H$57:$H$98,'CARB heat data summary'!$G$57:$G$98,$D62)+SUMIFS('CHP Distribution_calcs'!$D$63:$D$72,'CHP Distribution_calcs'!$C$63:$C$72,$D62)</f>
        <v>471589289618.66693</v>
      </c>
      <c r="F62" s="368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25">
      <c r="A63" s="45" t="s">
        <v>1569</v>
      </c>
      <c r="B63" s="45" t="s">
        <v>599</v>
      </c>
      <c r="C63" s="29" t="s">
        <v>1161</v>
      </c>
      <c r="D63" s="46" t="s">
        <v>59</v>
      </c>
      <c r="E63" s="429">
        <f>SUMIFS('CARB heat data summary'!$H$57:$H$98,'CARB heat data summary'!$G$57:$G$98,$D63)+SUMIFS('CHP Distribution_calcs'!$D$63:$D$72,'CHP Distribution_calcs'!$C$63:$C$72,$D63)</f>
        <v>9118305748765.4434</v>
      </c>
      <c r="F63" s="368">
        <f>$E63*(1+INDEX('Covid adjustm_Rhodium'!B$13:B$37,MATCH($D63,'Covid adjustm_Rhodium'!$A$13:$A$37,0)))</f>
        <v>8480024346351.8613</v>
      </c>
      <c r="G63" s="182">
        <f>$E63*(1+'Growth rates'!H62)</f>
        <v>8761189741565.3027</v>
      </c>
      <c r="H63" s="182">
        <f>$E63*(1+'Growth rates'!I62)</f>
        <v>8625163756851.0762</v>
      </c>
      <c r="I63" s="182">
        <f>$E63*(1+'Growth rates'!J62)</f>
        <v>8485820814731.8496</v>
      </c>
      <c r="J63" s="182">
        <f>$E63*(1+'Growth rates'!K62)</f>
        <v>8330936839342.0361</v>
      </c>
      <c r="K63" s="182">
        <f>$E63*(1+'Growth rates'!L62)</f>
        <v>8278905087506.082</v>
      </c>
      <c r="L63" s="182">
        <f>$E63*(1+'Growth rates'!M62)</f>
        <v>8223724076455.3906</v>
      </c>
      <c r="M63" s="182">
        <f>$E63*(1+'Growth rates'!N62)</f>
        <v>8168971556863.8242</v>
      </c>
      <c r="N63" s="182">
        <f>$E63*(1+'Growth rates'!O62)</f>
        <v>8114647528731.377</v>
      </c>
      <c r="O63" s="182">
        <f>$E63*(1+'Growth rates'!P62)</f>
        <v>8060751992058.041</v>
      </c>
      <c r="P63" s="182">
        <f>$E63*(1+'Growth rates'!Q62)</f>
        <v>8007284946843.8369</v>
      </c>
      <c r="Q63" s="182">
        <f>$E63*(1+'Growth rates'!R62)</f>
        <v>8092192504020.3242</v>
      </c>
      <c r="R63" s="182">
        <f>$E63*(1+'Growth rates'!S62)</f>
        <v>8178682259091.666</v>
      </c>
      <c r="S63" s="182">
        <f>$E63*(1+'Growth rates'!T62)</f>
        <v>8262023283698.9873</v>
      </c>
      <c r="T63" s="182">
        <f>$E63*(1+'Growth rates'!U62)</f>
        <v>8346946506201.166</v>
      </c>
      <c r="U63" s="182">
        <f>$E63*(1+'Growth rates'!V62)</f>
        <v>8433420595946.8262</v>
      </c>
      <c r="V63" s="182">
        <f>$E63*(1+'Growth rates'!W62)</f>
        <v>8518343818449.0029</v>
      </c>
      <c r="W63" s="182">
        <f>$E63*(1+'Growth rates'!X62)</f>
        <v>8603251375625.4912</v>
      </c>
      <c r="X63" s="182">
        <f>$E63*(1+'Growth rates'!Y62)</f>
        <v>8688174598127.6582</v>
      </c>
      <c r="Y63" s="182">
        <f>$E63*(1+'Growth rates'!Z62)</f>
        <v>8773082155304.1465</v>
      </c>
      <c r="Z63" s="182">
        <f>$E63*(1+'Growth rates'!AA62)</f>
        <v>8858005377806.3242</v>
      </c>
      <c r="AA63" s="182">
        <f>$E63*(1+'Growth rates'!AB62)</f>
        <v>8944479467551.9863</v>
      </c>
      <c r="AB63" s="182">
        <f>$E63*(1+'Growth rates'!AC62)</f>
        <v>9029402690054.1621</v>
      </c>
      <c r="AC63" s="182">
        <f>$E63*(1+'Growth rates'!AD62)</f>
        <v>9112743714661.4863</v>
      </c>
      <c r="AD63" s="182">
        <f>$E63*(1+'Growth rates'!AE62)</f>
        <v>9198450203448.2441</v>
      </c>
      <c r="AE63" s="182">
        <f>$E63*(1+'Growth rates'!AF62)</f>
        <v>9283984373652.3887</v>
      </c>
      <c r="AF63" s="182">
        <f>$E63*(1+'Growth rates'!AG62)</f>
        <v>9369064249411.4922</v>
      </c>
      <c r="AG63" s="182">
        <f>$E63*(1+'Growth rates'!AH62)</f>
        <v>9454128459844.8965</v>
      </c>
      <c r="AH63" s="182">
        <f>$E63*(1+'Growth rates'!AI62)</f>
        <v>9539208335603.9902</v>
      </c>
      <c r="AI63" s="182">
        <f>$E63*(1+'Growth rates'!AJ62)</f>
        <v>9624429199294.3086</v>
      </c>
      <c r="AJ63" s="182">
        <f>$E63*(1+'Growth rates'!AK62)</f>
        <v>9709509075053.4063</v>
      </c>
    </row>
    <row r="64" spans="1:36" x14ac:dyDescent="0.25">
      <c r="A64" s="45" t="s">
        <v>1569</v>
      </c>
      <c r="B64" s="45" t="s">
        <v>599</v>
      </c>
      <c r="C64" s="29" t="s">
        <v>1161</v>
      </c>
      <c r="D64" s="46" t="s">
        <v>60</v>
      </c>
      <c r="E64" s="429">
        <f>SUMIFS('CARB heat data summary'!$H$57:$H$98,'CARB heat data summary'!$G$57:$G$98,$D64)+SUMIFS('CHP Distribution_calcs'!$D$63:$D$72,'CHP Distribution_calcs'!$C$63:$C$72,$D64)</f>
        <v>255167251288687.56</v>
      </c>
      <c r="F64" s="368">
        <f>$E64*(1+INDEX('Covid adjustm_Rhodium'!B$13:B$37,MATCH($D64,'Covid adjustm_Rhodium'!$A$13:$A$37,0)))</f>
        <v>216892163595384.44</v>
      </c>
      <c r="G64" s="182">
        <f>$E64*(1+'Growth rates'!H63)</f>
        <v>251726447484238.72</v>
      </c>
      <c r="H64" s="182">
        <f>$E64*(1+'Growth rates'!I63)</f>
        <v>250579512882755.78</v>
      </c>
      <c r="I64" s="182">
        <f>$E64*(1+'Growth rates'!J63)</f>
        <v>249432578281272.81</v>
      </c>
      <c r="J64" s="182">
        <f>$E64*(1+'Growth rates'!K63)</f>
        <v>248285643679789.91</v>
      </c>
      <c r="K64" s="182">
        <f>$E64*(1+'Growth rates'!L63)</f>
        <v>247138709078306.94</v>
      </c>
      <c r="L64" s="182">
        <f>$E64*(1+'Growth rates'!M63)</f>
        <v>245991774476824</v>
      </c>
      <c r="M64" s="182">
        <f>$E64*(1+'Growth rates'!N63)</f>
        <v>244844839875341.03</v>
      </c>
      <c r="N64" s="182">
        <f>$E64*(1+'Growth rates'!O63)</f>
        <v>243697905273858.09</v>
      </c>
      <c r="O64" s="182">
        <f>$E64*(1+'Growth rates'!P63)</f>
        <v>242550970672374.84</v>
      </c>
      <c r="P64" s="182">
        <f>$E64*(1+'Growth rates'!Q63)</f>
        <v>241404036070891.94</v>
      </c>
      <c r="Q64" s="182">
        <f>$E64*(1+'Growth rates'!R63)</f>
        <v>244135829702500.94</v>
      </c>
      <c r="R64" s="182">
        <f>$E64*(1+'Growth rates'!S63)</f>
        <v>246867623334109.97</v>
      </c>
      <c r="S64" s="182">
        <f>$E64*(1+'Growth rates'!T63)</f>
        <v>249599416965719.03</v>
      </c>
      <c r="T64" s="182">
        <f>$E64*(1+'Growth rates'!U63)</f>
        <v>252331210597328.03</v>
      </c>
      <c r="U64" s="182">
        <f>$E64*(1+'Growth rates'!V63)</f>
        <v>255063004228937.06</v>
      </c>
      <c r="V64" s="182">
        <f>$E64*(1+'Growth rates'!W63)</f>
        <v>257794797860546.09</v>
      </c>
      <c r="W64" s="182">
        <f>$E64*(1+'Growth rates'!X63)</f>
        <v>260526591492155.13</v>
      </c>
      <c r="X64" s="182">
        <f>$E64*(1+'Growth rates'!Y63)</f>
        <v>263258385123764.19</v>
      </c>
      <c r="Y64" s="182">
        <f>$E64*(1+'Growth rates'!Z63)</f>
        <v>265990178755373.25</v>
      </c>
      <c r="Z64" s="182">
        <f>$E64*(1+'Growth rates'!AA63)</f>
        <v>268721972386982.25</v>
      </c>
      <c r="AA64" s="182">
        <f>$E64*(1+'Growth rates'!AB63)</f>
        <v>271453766018591.25</v>
      </c>
      <c r="AB64" s="182">
        <f>$E64*(1+'Growth rates'!AC63)</f>
        <v>274185559650200.34</v>
      </c>
      <c r="AC64" s="182">
        <f>$E64*(1+'Growth rates'!AD63)</f>
        <v>276917353281809.34</v>
      </c>
      <c r="AD64" s="182">
        <f>$E64*(1+'Growth rates'!AE63)</f>
        <v>279649146913418.41</v>
      </c>
      <c r="AE64" s="182">
        <f>$E64*(1+'Growth rates'!AF63)</f>
        <v>282380940545027.44</v>
      </c>
      <c r="AF64" s="182">
        <f>$E64*(1+'Growth rates'!AG63)</f>
        <v>285112734176636.5</v>
      </c>
      <c r="AG64" s="182">
        <f>$E64*(1+'Growth rates'!AH63)</f>
        <v>287844527808245.5</v>
      </c>
      <c r="AH64" s="182">
        <f>$E64*(1+'Growth rates'!AI63)</f>
        <v>290576321439854.5</v>
      </c>
      <c r="AI64" s="182">
        <f>$E64*(1+'Growth rates'!AJ63)</f>
        <v>293308115071463.88</v>
      </c>
      <c r="AJ64" s="182">
        <f>$E64*(1+'Growth rates'!AK63)</f>
        <v>296039908703069.94</v>
      </c>
    </row>
    <row r="65" spans="1:36" x14ac:dyDescent="0.25">
      <c r="A65" s="45" t="s">
        <v>1569</v>
      </c>
      <c r="B65" s="45" t="s">
        <v>599</v>
      </c>
      <c r="C65" s="29" t="s">
        <v>1161</v>
      </c>
      <c r="D65" s="46" t="s">
        <v>61</v>
      </c>
      <c r="E65" s="429">
        <f>SUMIFS('CARB heat data summary'!$H$57:$H$98,'CARB heat data summary'!$G$57:$G$98,$D65)+SUMIFS('CHP Distribution_calcs'!$D$63:$D$72,'CHP Distribution_calcs'!$C$63:$C$72,$D65)</f>
        <v>162212254949002.22</v>
      </c>
      <c r="F65" s="368">
        <f>$E65*(1+INDEX('Covid adjustm_Rhodium'!B$13:B$37,MATCH($D65,'Covid adjustm_Rhodium'!$A$13:$A$37,0)))</f>
        <v>155723764751042.13</v>
      </c>
      <c r="G65" s="182">
        <f>$E65*(1+'Growth rates'!H64)</f>
        <v>161629040512425.72</v>
      </c>
      <c r="H65" s="182">
        <f>$E65*(1+'Growth rates'!I64)</f>
        <v>161133334623304.88</v>
      </c>
      <c r="I65" s="182">
        <f>$E65*(1+'Growth rates'!J64)</f>
        <v>160520661053943.34</v>
      </c>
      <c r="J65" s="182">
        <f>$E65*(1+'Growth rates'!K64)</f>
        <v>159628274064532.28</v>
      </c>
      <c r="K65" s="182">
        <f>$E65*(1+'Growth rates'!L64)</f>
        <v>161270910350912.63</v>
      </c>
      <c r="L65" s="182">
        <f>$E65*(1+'Growth rates'!M64)</f>
        <v>162066715378524.66</v>
      </c>
      <c r="M65" s="182">
        <f>$E65*(1+'Growth rates'!N64)</f>
        <v>162843841232462.59</v>
      </c>
      <c r="N65" s="182">
        <f>$E65*(1+'Growth rates'!O64)</f>
        <v>163602287912727.22</v>
      </c>
      <c r="O65" s="182">
        <f>$E65*(1+'Growth rates'!P64)</f>
        <v>164342055419318</v>
      </c>
      <c r="P65" s="182">
        <f>$E65*(1+'Growth rates'!Q64)</f>
        <v>165063143752234.91</v>
      </c>
      <c r="Q65" s="182">
        <f>$E65*(1+'Growth rates'!R64)</f>
        <v>166917422138756.69</v>
      </c>
      <c r="R65" s="182">
        <f>$E65*(1+'Growth rates'!S64)</f>
        <v>168767688127655.75</v>
      </c>
      <c r="S65" s="182">
        <f>$E65*(1+'Growth rates'!T64)</f>
        <v>170621966514177.25</v>
      </c>
      <c r="T65" s="182">
        <f>$E65*(1+'Growth rates'!U64)</f>
        <v>172472232503076.53</v>
      </c>
      <c r="U65" s="182">
        <f>$E65*(1+'Growth rates'!V64)</f>
        <v>174326510889598.09</v>
      </c>
      <c r="V65" s="182">
        <f>$E65*(1+'Growth rates'!W64)</f>
        <v>176180789276119.84</v>
      </c>
      <c r="W65" s="182">
        <f>$E65*(1+'Growth rates'!X64)</f>
        <v>178031055265018.88</v>
      </c>
      <c r="X65" s="182">
        <f>$E65*(1+'Growth rates'!Y64)</f>
        <v>179885333651540.38</v>
      </c>
      <c r="Y65" s="182">
        <f>$E65*(1+'Growth rates'!Z64)</f>
        <v>181735599640439.72</v>
      </c>
      <c r="Z65" s="182">
        <f>$E65*(1+'Growth rates'!AA64)</f>
        <v>183589878026961.25</v>
      </c>
      <c r="AA65" s="182">
        <f>$E65*(1+'Growth rates'!AB64)</f>
        <v>185444156413482.97</v>
      </c>
      <c r="AB65" s="182">
        <f>$E65*(1+'Growth rates'!AC64)</f>
        <v>187294422402382.03</v>
      </c>
      <c r="AC65" s="182">
        <f>$E65*(1+'Growth rates'!AD64)</f>
        <v>189148700788903.56</v>
      </c>
      <c r="AD65" s="182">
        <f>$E65*(1+'Growth rates'!AE64)</f>
        <v>190998966777802.84</v>
      </c>
      <c r="AE65" s="182">
        <f>$E65*(1+'Growth rates'!AF64)</f>
        <v>192853245164324.38</v>
      </c>
      <c r="AF65" s="182">
        <f>$E65*(1+'Growth rates'!AG64)</f>
        <v>194707523550845.88</v>
      </c>
      <c r="AG65" s="182">
        <f>$E65*(1+'Growth rates'!AH64)</f>
        <v>196557789539745.19</v>
      </c>
      <c r="AH65" s="182">
        <f>$E65*(1+'Growth rates'!AI64)</f>
        <v>198412067926266.69</v>
      </c>
      <c r="AI65" s="182">
        <f>$E65*(1+'Growth rates'!AJ64)</f>
        <v>200262333915166</v>
      </c>
      <c r="AJ65" s="182">
        <f>$E65*(1+'Growth rates'!AK64)</f>
        <v>202116612301687.5</v>
      </c>
    </row>
    <row r="66" spans="1:36" x14ac:dyDescent="0.25">
      <c r="A66" s="45" t="s">
        <v>1569</v>
      </c>
      <c r="B66" s="45" t="s">
        <v>599</v>
      </c>
      <c r="C66" s="29" t="s">
        <v>1161</v>
      </c>
      <c r="D66" s="46" t="s">
        <v>62</v>
      </c>
      <c r="E66" s="429">
        <f>SUMIFS('CARB heat data summary'!$H$57:$H$98,'CARB heat data summary'!$G$57:$G$98,$D66)+SUMIFS('CHP Distribution_calcs'!$D$63:$D$72,'CHP Distribution_calcs'!$C$63:$C$72,$D66)</f>
        <v>1835684400000</v>
      </c>
      <c r="F66" s="368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25">
      <c r="A67" s="45" t="s">
        <v>1569</v>
      </c>
      <c r="B67" s="45" t="s">
        <v>599</v>
      </c>
      <c r="C67" s="29" t="s">
        <v>1161</v>
      </c>
      <c r="D67" s="46" t="s">
        <v>63</v>
      </c>
      <c r="E67" s="429">
        <f>SUMIFS('CARB heat data summary'!$H$57:$H$98,'CARB heat data summary'!$G$57:$G$98,$D67)+SUMIFS('CHP Distribution_calcs'!$D$63:$D$72,'CHP Distribution_calcs'!$C$63:$C$72,$D67)</f>
        <v>15339913381767.002</v>
      </c>
      <c r="F67" s="368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25">
      <c r="A68" s="45" t="s">
        <v>1569</v>
      </c>
      <c r="B68" s="45" t="s">
        <v>599</v>
      </c>
      <c r="C68" s="29" t="s">
        <v>1161</v>
      </c>
      <c r="D68" s="46" t="s">
        <v>64</v>
      </c>
      <c r="E68" s="429">
        <f>SUMIFS('CARB heat data summary'!$H$57:$H$98,'CARB heat data summary'!$G$57:$G$98,$D68)+SUMIFS('CHP Distribution_calcs'!$D$63:$D$72,'CHP Distribution_calcs'!$C$63:$C$72,$D68)</f>
        <v>5218541953652.0664</v>
      </c>
      <c r="F68" s="368">
        <f>$E68*(1+INDEX('Covid adjustm_Rhodium'!B$13:B$37,MATCH($D68,'Covid adjustm_Rhodium'!$A$13:$A$37,0)))</f>
        <v>4957614855969.4629</v>
      </c>
      <c r="G68" s="182">
        <f>$E68*(1+'Growth rates'!H67)</f>
        <v>5254121972451.1045</v>
      </c>
      <c r="H68" s="182">
        <f>$E68*(1+'Growth rates'!I67)</f>
        <v>5254727271275.0098</v>
      </c>
      <c r="I68" s="182">
        <f>$E68*(1+'Growth rates'!J67)</f>
        <v>5254947274455.4463</v>
      </c>
      <c r="J68" s="182">
        <f>$E68*(1+'Growth rates'!K67)</f>
        <v>5247120396057.4678</v>
      </c>
      <c r="K68" s="182">
        <f>$E68*(1+'Growth rates'!L67)</f>
        <v>5236402231391.2021</v>
      </c>
      <c r="L68" s="182">
        <f>$E68*(1+'Growth rates'!M67)</f>
        <v>5234934537610.4824</v>
      </c>
      <c r="M68" s="182">
        <f>$E68*(1+'Growth rates'!N67)</f>
        <v>5233158650108.5156</v>
      </c>
      <c r="N68" s="182">
        <f>$E68*(1+'Growth rates'!O67)</f>
        <v>5231074568885.2871</v>
      </c>
      <c r="O68" s="182">
        <f>$E68*(1+'Growth rates'!P67)</f>
        <v>5228682293940.793</v>
      </c>
      <c r="P68" s="182">
        <f>$E68*(1+'Growth rates'!Q67)</f>
        <v>5225981825275.0342</v>
      </c>
      <c r="Q68" s="182">
        <f>$E68*(1+'Growth rates'!R67)</f>
        <v>5256225067919.5469</v>
      </c>
      <c r="R68" s="182">
        <f>$E68*(1+'Growth rates'!S67)</f>
        <v>5286499037372.3389</v>
      </c>
      <c r="S68" s="182">
        <f>$E68*(1+'Growth rates'!T67)</f>
        <v>5316742280016.8516</v>
      </c>
      <c r="T68" s="182">
        <f>$E68*(1+'Growth rates'!U67)</f>
        <v>5347016249469.6621</v>
      </c>
      <c r="U68" s="182">
        <f>$E68*(1+'Growth rates'!V67)</f>
        <v>5377259492114.1553</v>
      </c>
      <c r="V68" s="182">
        <f>$E68*(1+'Growth rates'!W67)</f>
        <v>5407533461566.9648</v>
      </c>
      <c r="W68" s="182">
        <f>$E68*(1+'Growth rates'!X67)</f>
        <v>5437776704211.459</v>
      </c>
      <c r="X68" s="182">
        <f>$E68*(1+'Growth rates'!Y67)</f>
        <v>5468050673664.2695</v>
      </c>
      <c r="Y68" s="182">
        <f>$E68*(1+'Growth rates'!Z67)</f>
        <v>5498293916308.7813</v>
      </c>
      <c r="Z68" s="182">
        <f>$E68*(1+'Growth rates'!AA67)</f>
        <v>5528567885761.5732</v>
      </c>
      <c r="AA68" s="182">
        <f>$E68*(1+'Growth rates'!AB67)</f>
        <v>5558811128406.084</v>
      </c>
      <c r="AB68" s="182">
        <f>$E68*(1+'Growth rates'!AC67)</f>
        <v>5589085097858.877</v>
      </c>
      <c r="AC68" s="182">
        <f>$E68*(1+'Growth rates'!AD67)</f>
        <v>5619328340503.3896</v>
      </c>
      <c r="AD68" s="182">
        <f>$E68*(1+'Growth rates'!AE67)</f>
        <v>5649602309956.1992</v>
      </c>
      <c r="AE68" s="182">
        <f>$E68*(1+'Growth rates'!AF67)</f>
        <v>5679845552600.6914</v>
      </c>
      <c r="AF68" s="182">
        <f>$E68*(1+'Growth rates'!AG67)</f>
        <v>5710119522053.5029</v>
      </c>
      <c r="AG68" s="182">
        <f>$E68*(1+'Growth rates'!AH67)</f>
        <v>5740362764697.9961</v>
      </c>
      <c r="AH68" s="182">
        <f>$E68*(1+'Growth rates'!AI67)</f>
        <v>5770636734150.8066</v>
      </c>
      <c r="AI68" s="182">
        <f>$E68*(1+'Growth rates'!AJ67)</f>
        <v>5800879976795.3184</v>
      </c>
      <c r="AJ68" s="182">
        <f>$E68*(1+'Growth rates'!AK67)</f>
        <v>5831153946248.1104</v>
      </c>
    </row>
    <row r="69" spans="1:36" x14ac:dyDescent="0.25">
      <c r="A69" s="45" t="s">
        <v>1569</v>
      </c>
      <c r="B69" s="45" t="s">
        <v>599</v>
      </c>
      <c r="C69" s="29" t="s">
        <v>1161</v>
      </c>
      <c r="D69" s="393" t="s">
        <v>65</v>
      </c>
      <c r="E69" s="429">
        <f>SUMIFS('CARB heat data summary'!$H$57:$H$98,'CARB heat data summary'!$G$57:$G$98,$D69)+SUMIFS('CHP Distribution_calcs'!$D$63:$D$72,'CHP Distribution_calcs'!$C$63:$C$72,$D69)</f>
        <v>0</v>
      </c>
      <c r="F69" s="368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25">
      <c r="A70" s="45" t="s">
        <v>1569</v>
      </c>
      <c r="B70" s="45" t="s">
        <v>599</v>
      </c>
      <c r="C70" s="29" t="s">
        <v>1161</v>
      </c>
      <c r="D70" s="46" t="s">
        <v>66</v>
      </c>
      <c r="E70" s="429">
        <f>SUMIFS('CARB heat data summary'!$H$57:$H$98,'CARB heat data summary'!$G$57:$G$98,$D70)+SUMIFS('CHP Distribution_calcs'!$D$63:$D$72,'CHP Distribution_calcs'!$C$63:$C$72,$D70)</f>
        <v>26874412273295.707</v>
      </c>
      <c r="F70" s="368">
        <f>$E70*(1+INDEX('Covid adjustm_Rhodium'!B$13:B$37,MATCH($D70,'Covid adjustm_Rhodium'!$A$13:$A$37,0)))</f>
        <v>24993203414165.008</v>
      </c>
      <c r="G70" s="182">
        <f>$E70*(1+'Growth rates'!H69)</f>
        <v>26006053736851.742</v>
      </c>
      <c r="H70" s="182">
        <f>$E70*(1+'Growth rates'!I69)</f>
        <v>25691695665316.055</v>
      </c>
      <c r="I70" s="182">
        <f>$E70*(1+'Growth rates'!J69)</f>
        <v>25368981126387.223</v>
      </c>
      <c r="J70" s="182">
        <f>$E70*(1+'Growth rates'!K69)</f>
        <v>24997162756118.309</v>
      </c>
      <c r="K70" s="182">
        <f>$E70*(1+'Growth rates'!L69)</f>
        <v>25233799686058.367</v>
      </c>
      <c r="L70" s="182">
        <f>$E70*(1+'Growth rates'!M69)</f>
        <v>25367418110627.551</v>
      </c>
      <c r="M70" s="182">
        <f>$E70*(1+'Growth rates'!N69)</f>
        <v>25498857958487.949</v>
      </c>
      <c r="N70" s="182">
        <f>$E70*(1+'Growth rates'!O69)</f>
        <v>25628119229639.563</v>
      </c>
      <c r="O70" s="182">
        <f>$E70*(1+'Growth rates'!P69)</f>
        <v>25755201924082.109</v>
      </c>
      <c r="P70" s="182">
        <f>$E70*(1+'Growth rates'!Q69)</f>
        <v>25880106041815.883</v>
      </c>
      <c r="Q70" s="182">
        <f>$E70*(1+'Growth rates'!R69)</f>
        <v>26418076754913.938</v>
      </c>
      <c r="R70" s="182">
        <f>$E70*(1+'Growth rates'!S69)</f>
        <v>26953987173776.496</v>
      </c>
      <c r="S70" s="182">
        <f>$E70*(1+'Growth rates'!T69)</f>
        <v>27491957886874.434</v>
      </c>
      <c r="T70" s="182">
        <f>$E70*(1+'Growth rates'!U69)</f>
        <v>28027868305736.977</v>
      </c>
      <c r="U70" s="182">
        <f>$E70*(1+'Growth rates'!V69)</f>
        <v>28565839018834.867</v>
      </c>
      <c r="V70" s="182">
        <f>$E70*(1+'Growth rates'!W69)</f>
        <v>29101749437697.371</v>
      </c>
      <c r="W70" s="182">
        <f>$E70*(1+'Growth rates'!X69)</f>
        <v>29639720150795.512</v>
      </c>
      <c r="X70" s="182">
        <f>$E70*(1+'Growth rates'!Y69)</f>
        <v>30177690863893.406</v>
      </c>
      <c r="Y70" s="182">
        <f>$E70*(1+'Growth rates'!Z69)</f>
        <v>30713601282755.906</v>
      </c>
      <c r="Z70" s="182">
        <f>$E70*(1+'Growth rates'!AA69)</f>
        <v>31251571995853.93</v>
      </c>
      <c r="AA70" s="182">
        <f>$E70*(1+'Growth rates'!AB69)</f>
        <v>31787482414716.434</v>
      </c>
      <c r="AB70" s="182">
        <f>$E70*(1+'Growth rates'!AC69)</f>
        <v>32325453127814.574</v>
      </c>
      <c r="AC70" s="182">
        <f>$E70*(1+'Growth rates'!AD69)</f>
        <v>32861363546677.074</v>
      </c>
      <c r="AD70" s="182">
        <f>$E70*(1+'Growth rates'!AE69)</f>
        <v>33399334259774.965</v>
      </c>
      <c r="AE70" s="182">
        <f>$E70*(1+'Growth rates'!AF69)</f>
        <v>33937304972872.984</v>
      </c>
      <c r="AF70" s="182">
        <f>$E70*(1+'Growth rates'!AG69)</f>
        <v>34473215391735.496</v>
      </c>
      <c r="AG70" s="182">
        <f>$E70*(1+'Growth rates'!AH69)</f>
        <v>35011186104833.504</v>
      </c>
      <c r="AH70" s="182">
        <f>$E70*(1+'Growth rates'!AI69)</f>
        <v>35547096523696.133</v>
      </c>
      <c r="AI70" s="182">
        <f>$E70*(1+'Growth rates'!AJ69)</f>
        <v>36085067236794.023</v>
      </c>
      <c r="AJ70" s="182">
        <f>$E70*(1+'Growth rates'!AK69)</f>
        <v>36620977655656.656</v>
      </c>
    </row>
    <row r="71" spans="1:36" x14ac:dyDescent="0.25">
      <c r="A71" s="45" t="s">
        <v>1569</v>
      </c>
      <c r="B71" s="45" t="s">
        <v>599</v>
      </c>
      <c r="C71" s="29" t="s">
        <v>1161</v>
      </c>
      <c r="D71" s="46" t="s">
        <v>67</v>
      </c>
      <c r="E71" s="429">
        <f>SUMIFS('CARB heat data summary'!$H$57:$H$98,'CARB heat data summary'!$G$57:$G$98,$D71)+SUMIFS('CHP Distribution_calcs'!$D$63:$D$72,'CHP Distribution_calcs'!$C$63:$C$72,$D71)</f>
        <v>8686384099999.999</v>
      </c>
      <c r="F71" s="368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25">
      <c r="A72" s="45" t="s">
        <v>1569</v>
      </c>
      <c r="B72" s="45" t="s">
        <v>599</v>
      </c>
      <c r="C72" s="29" t="s">
        <v>1161</v>
      </c>
      <c r="D72" s="222" t="s">
        <v>68</v>
      </c>
      <c r="E72" s="429">
        <f>SUMIFS('CARB heat data summary'!$H$57:$H$98,'CARB heat data summary'!$G$57:$G$98,$D72)+SUMIFS('CHP Distribution_calcs'!$D$63:$D$72,'CHP Distribution_calcs'!$C$63:$C$72,$D72)</f>
        <v>0</v>
      </c>
      <c r="F72" s="368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25">
      <c r="A73" s="45" t="s">
        <v>1569</v>
      </c>
      <c r="B73" s="45" t="s">
        <v>599</v>
      </c>
      <c r="C73" s="29" t="s">
        <v>1161</v>
      </c>
      <c r="D73" s="46" t="s">
        <v>69</v>
      </c>
      <c r="E73" s="429">
        <f>SUMIFS('CARB heat data summary'!$H$57:$H$98,'CARB heat data summary'!$G$57:$G$98,$D73)+SUMIFS('CHP Distribution_calcs'!$D$63:$D$72,'CHP Distribution_calcs'!$C$63:$C$72,$D73)</f>
        <v>6665173688013.6699</v>
      </c>
      <c r="F73" s="368">
        <f>$E73*(1+INDEX('Covid adjustm_Rhodium'!B$13:B$37,MATCH($D73,'Covid adjustm_Rhodium'!$A$13:$A$37,0)))</f>
        <v>6198611529852.7129</v>
      </c>
      <c r="G73" s="182">
        <f>$E73*(1+'Growth rates'!H72)</f>
        <v>6631663902235.7744</v>
      </c>
      <c r="H73" s="182">
        <f>$E73*(1+'Growth rates'!I72)</f>
        <v>6599292326221.6172</v>
      </c>
      <c r="I73" s="182">
        <f>$E73*(1+'Growth rates'!J72)</f>
        <v>6566182822400.8213</v>
      </c>
      <c r="J73" s="182">
        <f>$E73*(1+'Growth rates'!K72)</f>
        <v>6520382198924.2373</v>
      </c>
      <c r="K73" s="182">
        <f>$E73*(1+'Growth rates'!L72)</f>
        <v>6552118088532.2051</v>
      </c>
      <c r="L73" s="182">
        <f>$E73*(1+'Growth rates'!M72)</f>
        <v>6568684256849.7637</v>
      </c>
      <c r="M73" s="182">
        <f>$E73*(1+'Growth rates'!N72)</f>
        <v>6584648453075.4697</v>
      </c>
      <c r="N73" s="182">
        <f>$E73*(1+'Growth rates'!O72)</f>
        <v>6600010677209.2988</v>
      </c>
      <c r="O73" s="182">
        <f>$E73*(1+'Growth rates'!P72)</f>
        <v>6614770929251.2607</v>
      </c>
      <c r="P73" s="182">
        <f>$E73*(1+'Growth rates'!Q72)</f>
        <v>6628929209201.3457</v>
      </c>
      <c r="Q73" s="182">
        <f>$E73*(1+'Growth rates'!R72)</f>
        <v>6682634139191.3262</v>
      </c>
      <c r="R73" s="182">
        <f>$E73*(1+'Growth rates'!S72)</f>
        <v>6736339069181.293</v>
      </c>
      <c r="S73" s="182">
        <f>$E73*(1+'Growth rates'!T72)</f>
        <v>6790043999171.2617</v>
      </c>
      <c r="T73" s="182">
        <f>$E73*(1+'Growth rates'!U72)</f>
        <v>6843748929161.2295</v>
      </c>
      <c r="U73" s="182">
        <f>$E73*(1+'Growth rates'!V72)</f>
        <v>6897453859151.1973</v>
      </c>
      <c r="V73" s="182">
        <f>$E73*(1+'Growth rates'!W72)</f>
        <v>6951158789141.165</v>
      </c>
      <c r="W73" s="182">
        <f>$E73*(1+'Growth rates'!X72)</f>
        <v>7004863719131.1455</v>
      </c>
      <c r="X73" s="182">
        <f>$E73*(1+'Growth rates'!Y72)</f>
        <v>7058568649121.0996</v>
      </c>
      <c r="Y73" s="182">
        <f>$E73*(1+'Growth rates'!Z72)</f>
        <v>7112273579111.0811</v>
      </c>
      <c r="Z73" s="182">
        <f>$E73*(1+'Growth rates'!AA72)</f>
        <v>7165978509101.0488</v>
      </c>
      <c r="AA73" s="182">
        <f>$E73*(1+'Growth rates'!AB72)</f>
        <v>7219683439091.0176</v>
      </c>
      <c r="AB73" s="182">
        <f>$E73*(1+'Growth rates'!AC72)</f>
        <v>7273388369080.9844</v>
      </c>
      <c r="AC73" s="182">
        <f>$E73*(1+'Growth rates'!AD72)</f>
        <v>7327093299070.9531</v>
      </c>
      <c r="AD73" s="182">
        <f>$E73*(1+'Growth rates'!AE72)</f>
        <v>7380798229060.9316</v>
      </c>
      <c r="AE73" s="182">
        <f>$E73*(1+'Growth rates'!AF72)</f>
        <v>7434503159050.8994</v>
      </c>
      <c r="AF73" s="182">
        <f>$E73*(1+'Growth rates'!AG72)</f>
        <v>7488208089040.8662</v>
      </c>
      <c r="AG73" s="182">
        <f>$E73*(1+'Growth rates'!AH72)</f>
        <v>7541913019030.835</v>
      </c>
      <c r="AH73" s="182">
        <f>$E73*(1+'Growth rates'!AI72)</f>
        <v>7595617949020.8037</v>
      </c>
      <c r="AI73" s="182">
        <f>$E73*(1+'Growth rates'!AJ72)</f>
        <v>7649322879010.7705</v>
      </c>
      <c r="AJ73" s="182">
        <f>$E73*(1+'Growth rates'!AK72)</f>
        <v>7703027809000.751</v>
      </c>
    </row>
    <row r="74" spans="1:36" x14ac:dyDescent="0.25">
      <c r="A74" s="45" t="s">
        <v>1569</v>
      </c>
      <c r="B74" s="45" t="s">
        <v>599</v>
      </c>
      <c r="C74" s="29" t="s">
        <v>1161</v>
      </c>
      <c r="D74" s="46" t="s">
        <v>70</v>
      </c>
      <c r="E74" s="429">
        <f>SUMIFS('CARB heat data summary'!$H$57:$H$98,'CARB heat data summary'!$G$57:$G$98,$D74)+SUMIFS('CHP Distribution_calcs'!$D$63:$D$72,'CHP Distribution_calcs'!$C$63:$C$72,$D74)</f>
        <v>33448244692901.895</v>
      </c>
      <c r="F74" s="368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25">
      <c r="A75" s="45" t="s">
        <v>1569</v>
      </c>
      <c r="B75" s="45" t="s">
        <v>599</v>
      </c>
      <c r="C75" s="29" t="s">
        <v>1161</v>
      </c>
      <c r="D75" s="46" t="s">
        <v>71</v>
      </c>
      <c r="E75" s="429">
        <f>SUMIFS('CARB heat data summary'!$H$57:$H$98,'CARB heat data summary'!$G$57:$G$98,$D75)+SUMIFS('CHP Distribution_calcs'!$D$63:$D$72,'CHP Distribution_calcs'!$C$63:$C$72,$D75)</f>
        <v>3975708600000</v>
      </c>
      <c r="F75" s="368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25">
      <c r="A76" s="45" t="s">
        <v>1569</v>
      </c>
      <c r="B76" s="45" t="s">
        <v>599</v>
      </c>
      <c r="C76" s="29" t="s">
        <v>1161</v>
      </c>
      <c r="D76" s="222" t="s">
        <v>72</v>
      </c>
      <c r="E76" s="429">
        <f>SUMIFS('CARB heat data summary'!$H$57:$H$98,'CARB heat data summary'!$G$57:$G$98,$D76)+SUMIFS('CHP Distribution_calcs'!$D$63:$D$72,'CHP Distribution_calcs'!$C$63:$C$72,$D76)</f>
        <v>0</v>
      </c>
      <c r="F76" s="368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25">
      <c r="A77" s="45" t="s">
        <v>1569</v>
      </c>
      <c r="B77" s="45" t="s">
        <v>599</v>
      </c>
      <c r="C77" s="29" t="s">
        <v>1161</v>
      </c>
      <c r="D77" s="46" t="s">
        <v>73</v>
      </c>
      <c r="E77" s="429">
        <f>SUMIFS('CARB heat data summary'!$H$57:$H$98,'CARB heat data summary'!$G$57:$G$98,$D77)+SUMIFS('CHP Distribution_calcs'!$D$63:$D$72,'CHP Distribution_calcs'!$C$63:$C$72,$D77)</f>
        <v>6428122186638.2168</v>
      </c>
      <c r="F77" s="368">
        <f>$E77*(1+INDEX('Covid adjustm_Rhodium'!B$13:B$37,MATCH($D77,'Covid adjustm_Rhodium'!$A$13:$A$37,0)))</f>
        <v>5978153633573.541</v>
      </c>
      <c r="G77" s="182">
        <f>$E77*(1+'Growth rates'!H76)</f>
        <v>5978989974636.6426</v>
      </c>
      <c r="H77" s="182">
        <f>$E77*(1+'Growth rates'!I76)</f>
        <v>5822942217938.4375</v>
      </c>
      <c r="I77" s="182">
        <f>$E77*(1+'Growth rates'!J76)</f>
        <v>5650760866545.8389</v>
      </c>
      <c r="J77" s="182">
        <f>$E77*(1+'Growth rates'!K76)</f>
        <v>5481829793139.9766</v>
      </c>
      <c r="K77" s="182">
        <f>$E77*(1+'Growth rates'!L76)</f>
        <v>5460267480790.8643</v>
      </c>
      <c r="L77" s="182">
        <f>$E77*(1+'Growth rates'!M76)</f>
        <v>5385053965023.7871</v>
      </c>
      <c r="M77" s="182">
        <f>$E77*(1+'Growth rates'!N76)</f>
        <v>5310344296520.1963</v>
      </c>
      <c r="N77" s="182">
        <f>$E77*(1+'Growth rates'!O76)</f>
        <v>5236138475280.1289</v>
      </c>
      <c r="O77" s="182">
        <f>$E77*(1+'Growth rates'!P76)</f>
        <v>5162436501303.5674</v>
      </c>
      <c r="P77" s="182">
        <f>$E77*(1+'Growth rates'!Q76)</f>
        <v>5089238374590.5107</v>
      </c>
      <c r="Q77" s="182">
        <f>$E77*(1+'Growth rates'!R76)</f>
        <v>5045823535384.9707</v>
      </c>
      <c r="R77" s="182">
        <f>$E77*(1+'Growth rates'!S76)</f>
        <v>5002408696179.4326</v>
      </c>
      <c r="S77" s="182">
        <f>$E77*(1+'Growth rates'!T76)</f>
        <v>4958993856973.8945</v>
      </c>
      <c r="T77" s="182">
        <f>$E77*(1+'Growth rates'!U76)</f>
        <v>4915579017768.3564</v>
      </c>
      <c r="U77" s="182">
        <f>$E77*(1+'Growth rates'!V76)</f>
        <v>4872164178562.8174</v>
      </c>
      <c r="V77" s="182">
        <f>$E77*(1+'Growth rates'!W76)</f>
        <v>4828749339357.2793</v>
      </c>
      <c r="W77" s="182">
        <f>$E77*(1+'Growth rates'!X76)</f>
        <v>4785334500151.7412</v>
      </c>
      <c r="X77" s="182">
        <f>$E77*(1+'Growth rates'!Y76)</f>
        <v>4741919660946.2021</v>
      </c>
      <c r="Y77" s="182">
        <f>$E77*(1+'Growth rates'!Z76)</f>
        <v>4698504821740.6641</v>
      </c>
      <c r="Z77" s="182">
        <f>$E77*(1+'Growth rates'!AA76)</f>
        <v>4655089982535.126</v>
      </c>
      <c r="AA77" s="182">
        <f>$E77*(1+'Growth rates'!AB76)</f>
        <v>4611675143329.5879</v>
      </c>
      <c r="AB77" s="182">
        <f>$E77*(1+'Growth rates'!AC76)</f>
        <v>4568260304124.0479</v>
      </c>
      <c r="AC77" s="182">
        <f>$E77*(1+'Growth rates'!AD76)</f>
        <v>4524845464918.5098</v>
      </c>
      <c r="AD77" s="182">
        <f>$E77*(1+'Growth rates'!AE76)</f>
        <v>4481430625712.9717</v>
      </c>
      <c r="AE77" s="182">
        <f>$E77*(1+'Growth rates'!AF76)</f>
        <v>4438015786507.4336</v>
      </c>
      <c r="AF77" s="182">
        <f>$E77*(1+'Growth rates'!AG76)</f>
        <v>4394600947301.894</v>
      </c>
      <c r="AG77" s="182">
        <f>$E77*(1+'Growth rates'!AH76)</f>
        <v>4351186108096.356</v>
      </c>
      <c r="AH77" s="182">
        <f>$E77*(1+'Growth rates'!AI76)</f>
        <v>4307771268890.8179</v>
      </c>
      <c r="AI77" s="182">
        <f>$E77*(1+'Growth rates'!AJ76)</f>
        <v>4264356429685.2798</v>
      </c>
      <c r="AJ77" s="182">
        <f>$E77*(1+'Growth rates'!AK76)</f>
        <v>4220941590479.7407</v>
      </c>
    </row>
    <row r="78" spans="1:36" x14ac:dyDescent="0.25">
      <c r="A78" s="45" t="s">
        <v>1569</v>
      </c>
      <c r="B78" s="45" t="s">
        <v>599</v>
      </c>
      <c r="C78" s="29" t="s">
        <v>1161</v>
      </c>
      <c r="D78" s="46" t="s">
        <v>74</v>
      </c>
      <c r="E78" s="429">
        <f>SUMIFS('CARB heat data summary'!$H$57:$H$98,'CARB heat data summary'!$G$57:$G$98,$D78)+SUMIFS('CHP Distribution_calcs'!$D$63:$D$72,'CHP Distribution_calcs'!$C$63:$C$72,$D78)</f>
        <v>22436612900000</v>
      </c>
      <c r="F78" s="368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25">
      <c r="A79" s="45" t="s">
        <v>1569</v>
      </c>
      <c r="B79" s="45" t="s">
        <v>599</v>
      </c>
      <c r="C79" s="29" t="s">
        <v>1161</v>
      </c>
      <c r="D79" s="46" t="s">
        <v>75</v>
      </c>
      <c r="E79" s="429">
        <f>SUMIFS('CARB heat data summary'!$H$57:$H$98,'CARB heat data summary'!$G$57:$G$98,$D79)+SUMIFS('CHP Distribution_calcs'!$D$63:$D$72,'CHP Distribution_calcs'!$C$63:$C$72,$D79)</f>
        <v>263748955849.58704</v>
      </c>
      <c r="F79" s="368">
        <f>$E79*(1+INDEX('Covid adjustm_Rhodium'!B$13:B$37,MATCH($D79,'Covid adjustm_Rhodium'!$A$13:$A$37,0)))</f>
        <v>245286528940.11594</v>
      </c>
      <c r="G79" s="182">
        <f>$E79*(1+'Growth rates'!H78)</f>
        <v>263748955849.58704</v>
      </c>
      <c r="H79" s="182">
        <f>$E79*(1+'Growth rates'!I78)</f>
        <v>263748955849.58704</v>
      </c>
      <c r="I79" s="182">
        <f>$E79*(1+'Growth rates'!J78)</f>
        <v>263748955849.58704</v>
      </c>
      <c r="J79" s="182">
        <f>$E79*(1+'Growth rates'!K78)</f>
        <v>263748955849.58704</v>
      </c>
      <c r="K79" s="182">
        <f>$E79*(1+'Growth rates'!L78)</f>
        <v>263748955849.58704</v>
      </c>
      <c r="L79" s="182">
        <f>$E79*(1+'Growth rates'!M78)</f>
        <v>263748955849.58704</v>
      </c>
      <c r="M79" s="182">
        <f>$E79*(1+'Growth rates'!N78)</f>
        <v>263748955849.58704</v>
      </c>
      <c r="N79" s="182">
        <f>$E79*(1+'Growth rates'!O78)</f>
        <v>263748955849.58704</v>
      </c>
      <c r="O79" s="182">
        <f>$E79*(1+'Growth rates'!P78)</f>
        <v>263748955849.58704</v>
      </c>
      <c r="P79" s="182">
        <f>$E79*(1+'Growth rates'!Q78)</f>
        <v>263748955849.58704</v>
      </c>
      <c r="Q79" s="182">
        <f>$E79*(1+'Growth rates'!R78)</f>
        <v>263748955849.58704</v>
      </c>
      <c r="R79" s="182">
        <f>$E79*(1+'Growth rates'!S78)</f>
        <v>263748955849.58704</v>
      </c>
      <c r="S79" s="182">
        <f>$E79*(1+'Growth rates'!T78)</f>
        <v>263748955849.58704</v>
      </c>
      <c r="T79" s="182">
        <f>$E79*(1+'Growth rates'!U78)</f>
        <v>263748955849.58704</v>
      </c>
      <c r="U79" s="182">
        <f>$E79*(1+'Growth rates'!V78)</f>
        <v>263748955849.58704</v>
      </c>
      <c r="V79" s="182">
        <f>$E79*(1+'Growth rates'!W78)</f>
        <v>263748955849.58704</v>
      </c>
      <c r="W79" s="182">
        <f>$E79*(1+'Growth rates'!X78)</f>
        <v>263748955849.58704</v>
      </c>
      <c r="X79" s="182">
        <f>$E79*(1+'Growth rates'!Y78)</f>
        <v>263748955849.58704</v>
      </c>
      <c r="Y79" s="182">
        <f>$E79*(1+'Growth rates'!Z78)</f>
        <v>263748955849.58704</v>
      </c>
      <c r="Z79" s="182">
        <f>$E79*(1+'Growth rates'!AA78)</f>
        <v>263748955849.58704</v>
      </c>
      <c r="AA79" s="182">
        <f>$E79*(1+'Growth rates'!AB78)</f>
        <v>263748955849.58704</v>
      </c>
      <c r="AB79" s="182">
        <f>$E79*(1+'Growth rates'!AC78)</f>
        <v>263748955849.58704</v>
      </c>
      <c r="AC79" s="182">
        <f>$E79*(1+'Growth rates'!AD78)</f>
        <v>263748955849.58704</v>
      </c>
      <c r="AD79" s="182">
        <f>$E79*(1+'Growth rates'!AE78)</f>
        <v>263748955849.58704</v>
      </c>
      <c r="AE79" s="182">
        <f>$E79*(1+'Growth rates'!AF78)</f>
        <v>263748955849.58704</v>
      </c>
      <c r="AF79" s="182">
        <f>$E79*(1+'Growth rates'!AG78)</f>
        <v>263748955849.58704</v>
      </c>
      <c r="AG79" s="182">
        <f>$E79*(1+'Growth rates'!AH78)</f>
        <v>263748955849.58704</v>
      </c>
      <c r="AH79" s="182">
        <f>$E79*(1+'Growth rates'!AI78)</f>
        <v>263748955849.58704</v>
      </c>
      <c r="AI79" s="182">
        <f>$E79*(1+'Growth rates'!AJ78)</f>
        <v>263748955849.58704</v>
      </c>
      <c r="AJ79" s="182">
        <f>$E79*(1+'Growth rates'!AK78)</f>
        <v>263748955849.58704</v>
      </c>
    </row>
    <row r="80" spans="1:36" x14ac:dyDescent="0.25">
      <c r="A80" s="45" t="s">
        <v>1569</v>
      </c>
      <c r="B80" s="45" t="s">
        <v>599</v>
      </c>
      <c r="C80" s="29" t="s">
        <v>1161</v>
      </c>
      <c r="D80" s="46" t="s">
        <v>76</v>
      </c>
      <c r="E80" s="429">
        <f>SUMIFS('CARB heat data summary'!$H$57:$H$98,'CARB heat data summary'!$G$57:$G$98,$D80)+SUMIFS('CHP Distribution_calcs'!$D$63:$D$72,'CHP Distribution_calcs'!$C$63:$C$72,$D80)</f>
        <v>1995404299999.9993</v>
      </c>
      <c r="F80" s="368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25">
      <c r="A82" s="45" t="s">
        <v>1569</v>
      </c>
      <c r="B82" s="45" t="s">
        <v>599</v>
      </c>
      <c r="C82" s="45" t="s">
        <v>1162</v>
      </c>
      <c r="D82" s="46" t="s">
        <v>52</v>
      </c>
      <c r="E82" s="429">
        <f>SUMIFS('CARB heat data summary'!$J$57:$J$98,'CARB heat data summary'!$G$57:$G$98,D82)+SUMIFS('CHP Distribution_calcs'!$F$63:$F$72,'CHP Distribution_calcs'!$C$63:$C$72,$D82)</f>
        <v>1143986204983.6565</v>
      </c>
      <c r="F82" s="368">
        <f>$E82*(1+INDEX('Covid adjustm_Rhodium'!B$13:B$37,MATCH($D82,'Covid adjustm_Rhodium'!$A$13:$A$37,0)))</f>
        <v>1063907170634.8004</v>
      </c>
      <c r="G82" s="368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25">
      <c r="A83" s="45" t="s">
        <v>1569</v>
      </c>
      <c r="B83" s="45" t="s">
        <v>599</v>
      </c>
      <c r="C83" s="45" t="s">
        <v>1162</v>
      </c>
      <c r="D83" s="46" t="s">
        <v>53</v>
      </c>
      <c r="E83" s="429">
        <f>SUMIFS('CARB heat data summary'!$J$57:$J$98,'CARB heat data summary'!$G$57:$G$98,D83)+SUMIFS('CHP Distribution_calcs'!$F$63:$F$72,'CHP Distribution_calcs'!$C$63:$C$72,$D83)</f>
        <v>0</v>
      </c>
      <c r="F83" s="368">
        <f>$E83*(1+INDEX('Covid adjustm_Rhodium'!B$13:B$37,MATCH($D83,'Covid adjustm_Rhodium'!$A$13:$A$37,0)))</f>
        <v>0</v>
      </c>
      <c r="G83" s="368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25">
      <c r="A84" s="45" t="s">
        <v>1569</v>
      </c>
      <c r="B84" s="45" t="s">
        <v>599</v>
      </c>
      <c r="C84" s="45" t="s">
        <v>1162</v>
      </c>
      <c r="D84" s="46" t="s">
        <v>54</v>
      </c>
      <c r="E84" s="429">
        <f>SUMIFS('CARB heat data summary'!$J$57:$J$98,'CARB heat data summary'!$G$57:$G$98,D84)+SUMIFS('CHP Distribution_calcs'!$F$63:$F$72,'CHP Distribution_calcs'!$C$63:$C$72,$D84)</f>
        <v>0</v>
      </c>
      <c r="F84" s="368">
        <f>$E84*(1+INDEX('Covid adjustm_Rhodium'!B$13:B$37,MATCH($D84,'Covid adjustm_Rhodium'!$A$13:$A$37,0)))</f>
        <v>0</v>
      </c>
      <c r="G84" s="368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25">
      <c r="A85" s="45" t="s">
        <v>1569</v>
      </c>
      <c r="B85" s="45" t="s">
        <v>599</v>
      </c>
      <c r="C85" s="45" t="s">
        <v>1162</v>
      </c>
      <c r="D85" s="46" t="s">
        <v>55</v>
      </c>
      <c r="E85" s="429">
        <f>SUMIFS('CARB heat data summary'!$J$57:$J$98,'CARB heat data summary'!$G$57:$G$98,D85)+SUMIFS('CHP Distribution_calcs'!$F$63:$F$72,'CHP Distribution_calcs'!$C$63:$C$72,$D85)</f>
        <v>0</v>
      </c>
      <c r="F85" s="368">
        <f>$E85*(1+INDEX('Covid adjustm_Rhodium'!B$13:B$37,MATCH($D85,'Covid adjustm_Rhodium'!$A$13:$A$37,0)))</f>
        <v>0</v>
      </c>
      <c r="G85" s="368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25">
      <c r="A86" s="45" t="s">
        <v>1569</v>
      </c>
      <c r="B86" s="45" t="s">
        <v>599</v>
      </c>
      <c r="C86" s="45" t="s">
        <v>1162</v>
      </c>
      <c r="D86" s="46" t="s">
        <v>56</v>
      </c>
      <c r="E86" s="429">
        <f>SUMIFS('CARB heat data summary'!$J$57:$J$98,'CARB heat data summary'!$G$57:$G$98,D86)+SUMIFS('CHP Distribution_calcs'!$F$63:$F$72,'CHP Distribution_calcs'!$C$63:$C$72,$D86)</f>
        <v>0</v>
      </c>
      <c r="F86" s="368">
        <f>$E86*(1+INDEX('Covid adjustm_Rhodium'!B$13:B$37,MATCH($D86,'Covid adjustm_Rhodium'!$A$13:$A$37,0)))</f>
        <v>0</v>
      </c>
      <c r="G86" s="368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25">
      <c r="A87" s="45" t="s">
        <v>1569</v>
      </c>
      <c r="B87" s="45" t="s">
        <v>599</v>
      </c>
      <c r="C87" s="45" t="s">
        <v>1162</v>
      </c>
      <c r="D87" s="46" t="s">
        <v>57</v>
      </c>
      <c r="E87" s="429">
        <f>SUMIFS('CARB heat data summary'!$J$57:$J$98,'CARB heat data summary'!$G$57:$G$98,D87)+SUMIFS('CHP Distribution_calcs'!$F$63:$F$72,'CHP Distribution_calcs'!$C$63:$C$72,$D87)</f>
        <v>0</v>
      </c>
      <c r="F87" s="368">
        <f>$E87*(1+INDEX('Covid adjustm_Rhodium'!B$13:B$37,MATCH($D87,'Covid adjustm_Rhodium'!$A$13:$A$37,0)))</f>
        <v>0</v>
      </c>
      <c r="G87" s="368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25">
      <c r="A88" s="45" t="s">
        <v>1569</v>
      </c>
      <c r="B88" s="45" t="s">
        <v>599</v>
      </c>
      <c r="C88" s="45" t="s">
        <v>1162</v>
      </c>
      <c r="D88" s="46" t="s">
        <v>58</v>
      </c>
      <c r="E88" s="429">
        <f>SUMIFS('CARB heat data summary'!$J$57:$J$98,'CARB heat data summary'!$G$57:$G$98,D88)+SUMIFS('CHP Distribution_calcs'!$F$63:$F$72,'CHP Distribution_calcs'!$C$63:$C$72,$D88)</f>
        <v>0</v>
      </c>
      <c r="F88" s="368">
        <f>$E88*(1+INDEX('Covid adjustm_Rhodium'!B$13:B$37,MATCH($D88,'Covid adjustm_Rhodium'!$A$13:$A$37,0)))</f>
        <v>0</v>
      </c>
      <c r="G88" s="368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25">
      <c r="A89" s="45" t="s">
        <v>1569</v>
      </c>
      <c r="B89" s="45" t="s">
        <v>599</v>
      </c>
      <c r="C89" s="45" t="s">
        <v>1162</v>
      </c>
      <c r="D89" s="46" t="s">
        <v>59</v>
      </c>
      <c r="E89" s="429">
        <f>SUMIFS('CARB heat data summary'!$J$57:$J$98,'CARB heat data summary'!$G$57:$G$98,D89)+SUMIFS('CHP Distribution_calcs'!$F$63:$F$72,'CHP Distribution_calcs'!$C$63:$C$72,$D89)</f>
        <v>0</v>
      </c>
      <c r="F89" s="368">
        <f>$E89*(1+INDEX('Covid adjustm_Rhodium'!B$13:B$37,MATCH($D89,'Covid adjustm_Rhodium'!$A$13:$A$37,0)))</f>
        <v>0</v>
      </c>
      <c r="G89" s="368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25">
      <c r="A90" s="45" t="s">
        <v>1569</v>
      </c>
      <c r="B90" s="45" t="s">
        <v>599</v>
      </c>
      <c r="C90" s="45" t="s">
        <v>1162</v>
      </c>
      <c r="D90" s="46" t="s">
        <v>60</v>
      </c>
      <c r="E90" s="429">
        <f>SUMIFS('CARB heat data summary'!$J$57:$J$98,'CARB heat data summary'!$G$57:$G$98,D90)+SUMIFS('CHP Distribution_calcs'!$F$63:$F$72,'CHP Distribution_calcs'!$C$63:$C$72,$D90)</f>
        <v>23467975091954.395</v>
      </c>
      <c r="F90" s="368">
        <f>$E90*(1+INDEX('Covid adjustm_Rhodium'!B$13:B$37,MATCH($D90,'Covid adjustm_Rhodium'!$A$13:$A$37,0)))</f>
        <v>19947778828161.234</v>
      </c>
      <c r="G90" s="368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25">
      <c r="A91" s="45" t="s">
        <v>1569</v>
      </c>
      <c r="B91" s="45" t="s">
        <v>599</v>
      </c>
      <c r="C91" s="45" t="s">
        <v>1162</v>
      </c>
      <c r="D91" s="46" t="s">
        <v>61</v>
      </c>
      <c r="E91" s="429">
        <f>SUMIFS('CARB heat data summary'!$J$57:$J$98,'CARB heat data summary'!$G$57:$G$98,D91)+SUMIFS('CHP Distribution_calcs'!$F$63:$F$72,'CHP Distribution_calcs'!$C$63:$C$72,$D91)</f>
        <v>0</v>
      </c>
      <c r="F91" s="368">
        <f>$E91*(1+INDEX('Covid adjustm_Rhodium'!B$13:B$37,MATCH($D91,'Covid adjustm_Rhodium'!$A$13:$A$37,0)))</f>
        <v>0</v>
      </c>
      <c r="G91" s="368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25">
      <c r="A92" s="45" t="s">
        <v>1569</v>
      </c>
      <c r="B92" s="45" t="s">
        <v>599</v>
      </c>
      <c r="C92" s="45" t="s">
        <v>1162</v>
      </c>
      <c r="D92" s="46" t="s">
        <v>62</v>
      </c>
      <c r="E92" s="429">
        <f>SUMIFS('CARB heat data summary'!$J$57:$J$98,'CARB heat data summary'!$G$57:$G$98,D92)+SUMIFS('CHP Distribution_calcs'!$F$63:$F$72,'CHP Distribution_calcs'!$C$63:$C$72,$D92)</f>
        <v>0</v>
      </c>
      <c r="F92" s="368">
        <f>$E92*(1+INDEX('Covid adjustm_Rhodium'!B$13:B$37,MATCH($D92,'Covid adjustm_Rhodium'!$A$13:$A$37,0)))</f>
        <v>0</v>
      </c>
      <c r="G92" s="368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25">
      <c r="A93" s="45" t="s">
        <v>1569</v>
      </c>
      <c r="B93" s="45" t="s">
        <v>599</v>
      </c>
      <c r="C93" s="45" t="s">
        <v>1162</v>
      </c>
      <c r="D93" s="46" t="s">
        <v>63</v>
      </c>
      <c r="E93" s="429">
        <f>SUMIFS('CARB heat data summary'!$J$57:$J$98,'CARB heat data summary'!$G$57:$G$98,D93)+SUMIFS('CHP Distribution_calcs'!$F$63:$F$72,'CHP Distribution_calcs'!$C$63:$C$72,$D93)</f>
        <v>0</v>
      </c>
      <c r="F93" s="368">
        <f>$E93*(1+INDEX('Covid adjustm_Rhodium'!B$13:B$37,MATCH($D93,'Covid adjustm_Rhodium'!$A$13:$A$37,0)))</f>
        <v>0</v>
      </c>
      <c r="G93" s="368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25">
      <c r="A94" s="45" t="s">
        <v>1569</v>
      </c>
      <c r="B94" s="45" t="s">
        <v>599</v>
      </c>
      <c r="C94" s="45" t="s">
        <v>1162</v>
      </c>
      <c r="D94" s="46" t="s">
        <v>64</v>
      </c>
      <c r="E94" s="429">
        <f>SUMIFS('CARB heat data summary'!$J$57:$J$98,'CARB heat data summary'!$G$57:$G$98,D94)+SUMIFS('CHP Distribution_calcs'!$F$63:$F$72,'CHP Distribution_calcs'!$C$63:$C$72,$D94)</f>
        <v>1504826291016.7944</v>
      </c>
      <c r="F94" s="368">
        <f>$E94*(1+INDEX('Covid adjustm_Rhodium'!B$13:B$37,MATCH($D94,'Covid adjustm_Rhodium'!$A$13:$A$37,0)))</f>
        <v>1429584976465.9546</v>
      </c>
      <c r="G94" s="368">
        <f>$E94*(1+INDEX('Covid adjustm_Rhodium'!C$13:C$37,MATCH($D94,'Covid adjustm_Rhodium'!$A$13:$A$37,0)))</f>
        <v>1467205633741.3745</v>
      </c>
      <c r="H94" s="182">
        <f>$E94*(1+'Growth rates'!I93)</f>
        <v>1558559346957.4492</v>
      </c>
      <c r="I94" s="182">
        <f>$E94*(1+'Growth rates'!J93)</f>
        <v>1572779328181.8</v>
      </c>
      <c r="J94" s="182">
        <f>$E94*(1+'Growth rates'!K93)</f>
        <v>1590113957861.6355</v>
      </c>
      <c r="K94" s="182">
        <f>$E94*(1+'Growth rates'!L93)</f>
        <v>1611153945186.7891</v>
      </c>
      <c r="L94" s="182">
        <f>$E94*(1+'Growth rates'!M93)</f>
        <v>1624708036051.6914</v>
      </c>
      <c r="M94" s="182">
        <f>$E94*(1+'Growth rates'!N93)</f>
        <v>1633353870557.4333</v>
      </c>
      <c r="N94" s="182">
        <f>$E94*(1+'Growth rates'!O93)</f>
        <v>1636339637007.8633</v>
      </c>
      <c r="O94" s="182">
        <f>$E94*(1+'Growth rates'!P93)</f>
        <v>1641860082891.033</v>
      </c>
      <c r="P94" s="182">
        <f>$E94*(1+'Growth rates'!Q93)</f>
        <v>1654146834039.5657</v>
      </c>
      <c r="Q94" s="182">
        <f>$E94*(1+'Growth rates'!R93)</f>
        <v>1667400200226.0073</v>
      </c>
      <c r="R94" s="182">
        <f>$E94*(1+'Growth rates'!S93)</f>
        <v>1674230946493.8979</v>
      </c>
      <c r="S94" s="182">
        <f>$E94*(1+'Growth rates'!T93)</f>
        <v>1676271578240.5945</v>
      </c>
      <c r="T94" s="182">
        <f>$E94*(1+'Growth rates'!U93)</f>
        <v>1678279989486.0283</v>
      </c>
      <c r="U94" s="182">
        <f>$E94*(1+'Growth rates'!V93)</f>
        <v>1689084597576.4336</v>
      </c>
      <c r="V94" s="182">
        <f>$E94*(1+'Growth rates'!W93)</f>
        <v>1698460763444.1514</v>
      </c>
      <c r="W94" s="182">
        <f>$E94*(1+'Growth rates'!X93)</f>
        <v>1707847669478.9565</v>
      </c>
      <c r="X94" s="182">
        <f>$E94*(1+'Growth rates'!Y93)</f>
        <v>1725203779492.9678</v>
      </c>
      <c r="Y94" s="182">
        <f>$E94*(1+'Growth rates'!Z93)</f>
        <v>1741206628453.9065</v>
      </c>
      <c r="Z94" s="182">
        <f>$E94*(1+'Growth rates'!AA93)</f>
        <v>1755201066169.4121</v>
      </c>
      <c r="AA94" s="182">
        <f>$E94*(1+'Growth rates'!AB93)</f>
        <v>1775306658957.9199</v>
      </c>
      <c r="AB94" s="182">
        <f>$E94*(1+'Growth rates'!AC93)</f>
        <v>1797528064662.74</v>
      </c>
      <c r="AC94" s="182">
        <f>$E94*(1+'Growth rates'!AD93)</f>
        <v>1822004905456.0144</v>
      </c>
      <c r="AD94" s="182">
        <f>$E94*(1+'Growth rates'!AE93)</f>
        <v>1846599888087.2556</v>
      </c>
      <c r="AE94" s="182">
        <f>$E94*(1+'Growth rates'!AF93)</f>
        <v>1872655533442.4482</v>
      </c>
      <c r="AF94" s="182">
        <f>$E94*(1+'Growth rates'!AG93)</f>
        <v>1898711178797.6406</v>
      </c>
      <c r="AG94" s="182">
        <f>$E94*(1+'Growth rates'!AH93)</f>
        <v>1926302668046.3997</v>
      </c>
      <c r="AH94" s="182">
        <f>$E94*(1+'Growth rates'!AI93)</f>
        <v>1953690094120.4897</v>
      </c>
      <c r="AI94" s="182">
        <f>$E94*(1+'Growth rates'!AJ93)</f>
        <v>1983601459460.2302</v>
      </c>
      <c r="AJ94" s="182">
        <f>$E94*(1+'Growth rates'!AK93)</f>
        <v>2014221675827.7715</v>
      </c>
    </row>
    <row r="95" spans="1:36" x14ac:dyDescent="0.25">
      <c r="A95" s="45" t="s">
        <v>1569</v>
      </c>
      <c r="B95" s="45" t="s">
        <v>599</v>
      </c>
      <c r="C95" s="45" t="s">
        <v>1162</v>
      </c>
      <c r="D95" s="393" t="s">
        <v>65</v>
      </c>
      <c r="E95" s="429">
        <f>SUMIFS('CARB heat data summary'!$J$57:$J$98,'CARB heat data summary'!$G$57:$G$98,D95)+SUMIFS('CHP Distribution_calcs'!$F$63:$F$72,'CHP Distribution_calcs'!$C$63:$C$72,$D95)</f>
        <v>0</v>
      </c>
      <c r="F95" s="368">
        <f>$E95*(1+INDEX('Covid adjustm_Rhodium'!B$13:B$37,MATCH($D95,'Covid adjustm_Rhodium'!$A$13:$A$37,0)))</f>
        <v>0</v>
      </c>
      <c r="G95" s="368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25">
      <c r="A96" s="45" t="s">
        <v>1569</v>
      </c>
      <c r="B96" s="45" t="s">
        <v>599</v>
      </c>
      <c r="C96" s="45" t="s">
        <v>1162</v>
      </c>
      <c r="D96" s="46" t="s">
        <v>66</v>
      </c>
      <c r="E96" s="429">
        <f>SUMIFS('CARB heat data summary'!$J$57:$J$98,'CARB heat data summary'!$G$57:$G$98,D96)+SUMIFS('CHP Distribution_calcs'!$F$63:$F$72,'CHP Distribution_calcs'!$C$63:$C$72,$D96)</f>
        <v>0</v>
      </c>
      <c r="F96" s="368">
        <f>$E96*(1+INDEX('Covid adjustm_Rhodium'!B$13:B$37,MATCH($D96,'Covid adjustm_Rhodium'!$A$13:$A$37,0)))</f>
        <v>0</v>
      </c>
      <c r="G96" s="368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25">
      <c r="A97" s="45" t="s">
        <v>1569</v>
      </c>
      <c r="B97" s="45" t="s">
        <v>599</v>
      </c>
      <c r="C97" s="45" t="s">
        <v>1162</v>
      </c>
      <c r="D97" s="46" t="s">
        <v>67</v>
      </c>
      <c r="E97" s="429">
        <f>SUMIFS('CARB heat data summary'!$J$57:$J$98,'CARB heat data summary'!$G$57:$G$98,D97)+SUMIFS('CHP Distribution_calcs'!$F$63:$F$72,'CHP Distribution_calcs'!$C$63:$C$72,$D97)</f>
        <v>0</v>
      </c>
      <c r="F97" s="368">
        <f>$E97*(1+INDEX('Covid adjustm_Rhodium'!B$13:B$37,MATCH($D97,'Covid adjustm_Rhodium'!$A$13:$A$37,0)))</f>
        <v>0</v>
      </c>
      <c r="G97" s="368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25">
      <c r="A98" s="45" t="s">
        <v>1569</v>
      </c>
      <c r="B98" s="45" t="s">
        <v>599</v>
      </c>
      <c r="C98" s="45" t="s">
        <v>1162</v>
      </c>
      <c r="D98" s="222" t="s">
        <v>68</v>
      </c>
      <c r="E98" s="429">
        <f>SUMIFS('CARB heat data summary'!$J$57:$J$98,'CARB heat data summary'!$G$57:$G$98,D98)+SUMIFS('CHP Distribution_calcs'!$F$63:$F$72,'CHP Distribution_calcs'!$C$63:$C$72,$D98)</f>
        <v>0</v>
      </c>
      <c r="F98" s="368">
        <f>$E98*(1+INDEX('Covid adjustm_Rhodium'!B$13:B$37,MATCH($D98,'Covid adjustm_Rhodium'!$A$13:$A$37,0)))</f>
        <v>0</v>
      </c>
      <c r="G98" s="368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25">
      <c r="A99" s="45" t="s">
        <v>1569</v>
      </c>
      <c r="B99" s="45" t="s">
        <v>599</v>
      </c>
      <c r="C99" s="45" t="s">
        <v>1162</v>
      </c>
      <c r="D99" s="46" t="s">
        <v>69</v>
      </c>
      <c r="E99" s="429">
        <f>SUMIFS('CARB heat data summary'!$J$57:$J$98,'CARB heat data summary'!$G$57:$G$98,D99)+SUMIFS('CHP Distribution_calcs'!$F$63:$F$72,'CHP Distribution_calcs'!$C$63:$C$72,$D99)</f>
        <v>0</v>
      </c>
      <c r="F99" s="368">
        <f>$E99*(1+INDEX('Covid adjustm_Rhodium'!B$13:B$37,MATCH($D99,'Covid adjustm_Rhodium'!$A$13:$A$37,0)))</f>
        <v>0</v>
      </c>
      <c r="G99" s="368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25">
      <c r="A100" s="45" t="s">
        <v>1569</v>
      </c>
      <c r="B100" s="45" t="s">
        <v>599</v>
      </c>
      <c r="C100" s="45" t="s">
        <v>1162</v>
      </c>
      <c r="D100" s="46" t="s">
        <v>70</v>
      </c>
      <c r="E100" s="429">
        <f>SUMIFS('CARB heat data summary'!$J$57:$J$98,'CARB heat data summary'!$G$57:$G$98,D100)+SUMIFS('CHP Distribution_calcs'!$F$63:$F$72,'CHP Distribution_calcs'!$C$63:$C$72,$D100)</f>
        <v>25991000000000</v>
      </c>
      <c r="F100" s="368">
        <f>$E100*(1+INDEX('Covid adjustm_Rhodium'!B$13:B$37,MATCH($D100,'Covid adjustm_Rhodium'!$A$13:$A$37,0)))</f>
        <v>24171630000000</v>
      </c>
      <c r="G100" s="368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25">
      <c r="A101" s="45" t="s">
        <v>1569</v>
      </c>
      <c r="B101" s="45" t="s">
        <v>599</v>
      </c>
      <c r="C101" s="45" t="s">
        <v>1162</v>
      </c>
      <c r="D101" s="46" t="s">
        <v>71</v>
      </c>
      <c r="E101" s="429">
        <f>SUMIFS('CARB heat data summary'!$J$57:$J$98,'CARB heat data summary'!$G$57:$G$98,D101)+SUMIFS('CHP Distribution_calcs'!$F$63:$F$72,'CHP Distribution_calcs'!$C$63:$C$72,$D101)</f>
        <v>0</v>
      </c>
      <c r="F101" s="368">
        <f>$E101*(1+INDEX('Covid adjustm_Rhodium'!B$13:B$37,MATCH($D101,'Covid adjustm_Rhodium'!$A$13:$A$37,0)))</f>
        <v>0</v>
      </c>
      <c r="G101" s="368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25">
      <c r="A102" s="45" t="s">
        <v>1569</v>
      </c>
      <c r="B102" s="45" t="s">
        <v>599</v>
      </c>
      <c r="C102" s="45" t="s">
        <v>1162</v>
      </c>
      <c r="D102" s="222" t="s">
        <v>72</v>
      </c>
      <c r="E102" s="429">
        <f>SUMIFS('CARB heat data summary'!$J$57:$J$98,'CARB heat data summary'!$G$57:$G$98,D102)+SUMIFS('CHP Distribution_calcs'!$F$63:$F$72,'CHP Distribution_calcs'!$C$63:$C$72,$D102)</f>
        <v>0</v>
      </c>
      <c r="F102" s="368">
        <f>$E102*(1+INDEX('Covid adjustm_Rhodium'!B$13:B$37,MATCH($D102,'Covid adjustm_Rhodium'!$A$13:$A$37,0)))</f>
        <v>0</v>
      </c>
      <c r="G102" s="368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25">
      <c r="A103" s="45" t="s">
        <v>1569</v>
      </c>
      <c r="B103" s="45" t="s">
        <v>599</v>
      </c>
      <c r="C103" s="45" t="s">
        <v>1162</v>
      </c>
      <c r="D103" s="46" t="s">
        <v>73</v>
      </c>
      <c r="E103" s="429">
        <f>SUMIFS('CARB heat data summary'!$J$57:$J$98,'CARB heat data summary'!$G$57:$G$98,D103)+SUMIFS('CHP Distribution_calcs'!$F$63:$F$72,'CHP Distribution_calcs'!$C$63:$C$72,$D103)</f>
        <v>0</v>
      </c>
      <c r="F103" s="368">
        <f>$E103*(1+INDEX('Covid adjustm_Rhodium'!B$13:B$37,MATCH($D103,'Covid adjustm_Rhodium'!$A$13:$A$37,0)))</f>
        <v>0</v>
      </c>
      <c r="G103" s="368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25">
      <c r="A104" s="45" t="s">
        <v>1569</v>
      </c>
      <c r="B104" s="45" t="s">
        <v>599</v>
      </c>
      <c r="C104" s="45" t="s">
        <v>1162</v>
      </c>
      <c r="D104" s="46" t="s">
        <v>74</v>
      </c>
      <c r="E104" s="429">
        <f>SUMIFS('CARB heat data summary'!$J$57:$J$98,'CARB heat data summary'!$G$57:$G$98,D104)+SUMIFS('CHP Distribution_calcs'!$F$63:$F$72,'CHP Distribution_calcs'!$C$63:$C$72,$D104)</f>
        <v>0</v>
      </c>
      <c r="F104" s="368">
        <f>$E104*(1+INDEX('Covid adjustm_Rhodium'!B$13:B$37,MATCH($D104,'Covid adjustm_Rhodium'!$A$13:$A$37,0)))</f>
        <v>0</v>
      </c>
      <c r="G104" s="368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25">
      <c r="A105" s="45" t="s">
        <v>1569</v>
      </c>
      <c r="B105" s="45" t="s">
        <v>599</v>
      </c>
      <c r="C105" s="45" t="s">
        <v>1162</v>
      </c>
      <c r="D105" s="46" t="s">
        <v>75</v>
      </c>
      <c r="E105" s="429">
        <f>SUMIFS('CARB heat data summary'!$J$57:$J$98,'CARB heat data summary'!$G$57:$G$98,D105)+SUMIFS('CHP Distribution_calcs'!$F$63:$F$72,'CHP Distribution_calcs'!$C$63:$C$72,$D105)</f>
        <v>0</v>
      </c>
      <c r="F105" s="368">
        <f>$E105*(1+INDEX('Covid adjustm_Rhodium'!B$13:B$37,MATCH($D105,'Covid adjustm_Rhodium'!$A$13:$A$37,0)))</f>
        <v>0</v>
      </c>
      <c r="G105" s="368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25">
      <c r="A106" s="45" t="s">
        <v>1569</v>
      </c>
      <c r="B106" s="45" t="s">
        <v>599</v>
      </c>
      <c r="C106" s="45" t="s">
        <v>1162</v>
      </c>
      <c r="D106" s="46" t="s">
        <v>76</v>
      </c>
      <c r="E106" s="429">
        <f>SUMIFS('CARB heat data summary'!$J$57:$J$98,'CARB heat data summary'!$G$57:$G$98,D106)+SUMIFS('CHP Distribution_calcs'!$F$63:$F$72,'CHP Distribution_calcs'!$C$63:$C$72,$D106)</f>
        <v>0</v>
      </c>
      <c r="F106" s="368">
        <f>$E106*(1+INDEX('Covid adjustm_Rhodium'!B$13:B$37,MATCH($D106,'Covid adjustm_Rhodium'!$A$13:$A$37,0)))</f>
        <v>0</v>
      </c>
      <c r="G106" s="368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25">
      <c r="A108" s="45" t="s">
        <v>1569</v>
      </c>
      <c r="B108" s="45" t="s">
        <v>599</v>
      </c>
      <c r="C108" s="29" t="s">
        <v>1163</v>
      </c>
      <c r="D108" s="46" t="s">
        <v>52</v>
      </c>
      <c r="E108" s="429">
        <f>SUMIFS('CARB heat data summary'!$I$57:$I$98,'CARB heat data summary'!$G$57:$G$98,$D108)+SUMIFS('CHP Distribution_calcs'!$E$63:$E$72,'CHP Distribution_calcs'!$C$63:$C$72,$D108)</f>
        <v>25063555278273.816</v>
      </c>
      <c r="F108" s="368">
        <f>$E108*(1+INDEX('Covid adjustm_Rhodium'!B$13:B$37,MATCH($D108,'Covid adjustm_Rhodium'!$A$13:$A$37,0)))</f>
        <v>23309106408794.648</v>
      </c>
      <c r="G108" s="368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25">
      <c r="A109" s="45" t="s">
        <v>1569</v>
      </c>
      <c r="B109" s="45" t="s">
        <v>599</v>
      </c>
      <c r="C109" s="29" t="s">
        <v>1163</v>
      </c>
      <c r="D109" s="46" t="s">
        <v>53</v>
      </c>
      <c r="E109" s="429">
        <f>SUMIFS('CARB heat data summary'!$I$57:$I$98,'CARB heat data summary'!$G$57:$G$98,$D109)+SUMIFS('CHP Distribution_calcs'!$E$63:$E$72,'CHP Distribution_calcs'!$C$63:$C$72,$D109)</f>
        <v>0</v>
      </c>
      <c r="F109" s="368">
        <f>$E109*(1+INDEX('Covid adjustm_Rhodium'!B$13:B$37,MATCH($D109,'Covid adjustm_Rhodium'!$A$13:$A$37,0)))</f>
        <v>0</v>
      </c>
      <c r="G109" s="368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25">
      <c r="A110" s="45" t="s">
        <v>1569</v>
      </c>
      <c r="B110" s="45" t="s">
        <v>599</v>
      </c>
      <c r="C110" s="29" t="s">
        <v>1163</v>
      </c>
      <c r="D110" s="46" t="s">
        <v>54</v>
      </c>
      <c r="E110" s="429">
        <f>SUMIFS('CARB heat data summary'!$I$57:$I$98,'CARB heat data summary'!$G$57:$G$98,$D110)+SUMIFS('CHP Distribution_calcs'!$E$63:$E$72,'CHP Distribution_calcs'!$C$63:$C$72,$D110)</f>
        <v>1986887525388.8723</v>
      </c>
      <c r="F110" s="368">
        <f>$E110*(1+INDEX('Covid adjustm_Rhodium'!B$13:B$37,MATCH($D110,'Covid adjustm_Rhodium'!$A$13:$A$37,0)))</f>
        <v>1847805398611.6511</v>
      </c>
      <c r="G110" s="368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25">
      <c r="A111" s="45" t="s">
        <v>1569</v>
      </c>
      <c r="B111" s="45" t="s">
        <v>599</v>
      </c>
      <c r="C111" s="29" t="s">
        <v>1163</v>
      </c>
      <c r="D111" s="46" t="s">
        <v>55</v>
      </c>
      <c r="E111" s="429">
        <f>SUMIFS('CARB heat data summary'!$I$57:$I$98,'CARB heat data summary'!$G$57:$G$98,$D111)+SUMIFS('CHP Distribution_calcs'!$E$63:$E$72,'CHP Distribution_calcs'!$C$63:$C$72,$D111)</f>
        <v>0</v>
      </c>
      <c r="F111" s="368">
        <f>$E111*(1+INDEX('Covid adjustm_Rhodium'!B$13:B$37,MATCH($D111,'Covid adjustm_Rhodium'!$A$13:$A$37,0)))</f>
        <v>0</v>
      </c>
      <c r="G111" s="368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25">
      <c r="A112" s="45" t="s">
        <v>1569</v>
      </c>
      <c r="B112" s="45" t="s">
        <v>599</v>
      </c>
      <c r="C112" s="29" t="s">
        <v>1163</v>
      </c>
      <c r="D112" s="46" t="s">
        <v>56</v>
      </c>
      <c r="E112" s="429">
        <f>SUMIFS('CARB heat data summary'!$I$57:$I$98,'CARB heat data summary'!$G$57:$G$98,$D112)+SUMIFS('CHP Distribution_calcs'!$E$63:$E$72,'CHP Distribution_calcs'!$C$63:$C$72,$D112)</f>
        <v>0</v>
      </c>
      <c r="F112" s="368">
        <f>$E112*(1+INDEX('Covid adjustm_Rhodium'!B$13:B$37,MATCH($D112,'Covid adjustm_Rhodium'!$A$13:$A$37,0)))</f>
        <v>0</v>
      </c>
      <c r="G112" s="368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25">
      <c r="A113" s="45" t="s">
        <v>1569</v>
      </c>
      <c r="B113" s="45" t="s">
        <v>599</v>
      </c>
      <c r="C113" s="29" t="s">
        <v>1163</v>
      </c>
      <c r="D113" s="46" t="s">
        <v>57</v>
      </c>
      <c r="E113" s="429">
        <f>SUMIFS('CARB heat data summary'!$I$57:$I$98,'CARB heat data summary'!$G$57:$G$98,$D113)+SUMIFS('CHP Distribution_calcs'!$E$63:$E$72,'CHP Distribution_calcs'!$C$63:$C$72,$D113)</f>
        <v>0</v>
      </c>
      <c r="F113" s="368">
        <f>$E113*(1+INDEX('Covid adjustm_Rhodium'!B$13:B$37,MATCH($D113,'Covid adjustm_Rhodium'!$A$13:$A$37,0)))</f>
        <v>0</v>
      </c>
      <c r="G113" s="368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25">
      <c r="A114" s="45" t="s">
        <v>1569</v>
      </c>
      <c r="B114" s="45" t="s">
        <v>599</v>
      </c>
      <c r="C114" s="29" t="s">
        <v>1163</v>
      </c>
      <c r="D114" s="46" t="s">
        <v>58</v>
      </c>
      <c r="E114" s="429">
        <f>SUMIFS('CARB heat data summary'!$I$57:$I$98,'CARB heat data summary'!$G$57:$G$98,$D114)+SUMIFS('CHP Distribution_calcs'!$E$63:$E$72,'CHP Distribution_calcs'!$C$63:$C$72,$D114)</f>
        <v>0</v>
      </c>
      <c r="F114" s="368">
        <f>$E114*(1+INDEX('Covid adjustm_Rhodium'!B$13:B$37,MATCH($D114,'Covid adjustm_Rhodium'!$A$13:$A$37,0)))</f>
        <v>0</v>
      </c>
      <c r="G114" s="368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25">
      <c r="A115" s="45" t="s">
        <v>1569</v>
      </c>
      <c r="B115" s="45" t="s">
        <v>599</v>
      </c>
      <c r="C115" s="29" t="s">
        <v>1163</v>
      </c>
      <c r="D115" s="46" t="s">
        <v>59</v>
      </c>
      <c r="E115" s="429">
        <f>SUMIFS('CARB heat data summary'!$I$57:$I$98,'CARB heat data summary'!$G$57:$G$98,$D115)+SUMIFS('CHP Distribution_calcs'!$E$63:$E$72,'CHP Distribution_calcs'!$C$63:$C$72,$D115)</f>
        <v>0</v>
      </c>
      <c r="F115" s="368">
        <f>$E115*(1+INDEX('Covid adjustm_Rhodium'!B$13:B$37,MATCH($D115,'Covid adjustm_Rhodium'!$A$13:$A$37,0)))</f>
        <v>0</v>
      </c>
      <c r="G115" s="368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25">
      <c r="A116" s="45" t="s">
        <v>1569</v>
      </c>
      <c r="B116" s="45" t="s">
        <v>599</v>
      </c>
      <c r="C116" s="29" t="s">
        <v>1163</v>
      </c>
      <c r="D116" s="46" t="s">
        <v>60</v>
      </c>
      <c r="E116" s="429">
        <f>SUMIFS('CARB heat data summary'!$I$57:$I$98,'CARB heat data summary'!$G$57:$G$98,$D116)+SUMIFS('CHP Distribution_calcs'!$E$63:$E$72,'CHP Distribution_calcs'!$C$63:$C$72,$D116)</f>
        <v>405607570095299.88</v>
      </c>
      <c r="F116" s="368">
        <f>$E116*(1+INDEX('Covid adjustm_Rhodium'!B$13:B$37,MATCH($D116,'Covid adjustm_Rhodium'!$A$13:$A$37,0)))</f>
        <v>344766434581004.88</v>
      </c>
      <c r="G116" s="368">
        <f>$E116*(1+INDEX('Covid adjustm_Rhodium'!C$13:C$37,MATCH($D116,'Covid adjustm_Rhodium'!$A$13:$A$37,0)))</f>
        <v>375187002338152.38</v>
      </c>
      <c r="H116" s="182">
        <f>$E116*(1+'Growth rates'!I115)</f>
        <v>405607570095299.88</v>
      </c>
      <c r="I116" s="182">
        <f>$E116*(1+'Growth rates'!J115)</f>
        <v>405607570095299.88</v>
      </c>
      <c r="J116" s="182">
        <f>$E116*(1+'Growth rates'!K115)</f>
        <v>405607570095299.88</v>
      </c>
      <c r="K116" s="182">
        <f>$E116*(1+'Growth rates'!L115)</f>
        <v>405607570095299.88</v>
      </c>
      <c r="L116" s="182">
        <f>$E116*(1+'Growth rates'!M115)</f>
        <v>405607570095299.88</v>
      </c>
      <c r="M116" s="182">
        <f>$E116*(1+'Growth rates'!N115)</f>
        <v>405607570095299.88</v>
      </c>
      <c r="N116" s="182">
        <f>$E116*(1+'Growth rates'!O115)</f>
        <v>405607570095299.88</v>
      </c>
      <c r="O116" s="182">
        <f>$E116*(1+'Growth rates'!P115)</f>
        <v>405607570095299.88</v>
      </c>
      <c r="P116" s="182">
        <f>$E116*(1+'Growth rates'!Q115)</f>
        <v>405607570095299.88</v>
      </c>
      <c r="Q116" s="182">
        <f>$E116*(1+'Growth rates'!R115)</f>
        <v>405607570095299.88</v>
      </c>
      <c r="R116" s="182">
        <f>$E116*(1+'Growth rates'!S115)</f>
        <v>405607570095299.88</v>
      </c>
      <c r="S116" s="182">
        <f>$E116*(1+'Growth rates'!T115)</f>
        <v>405607570095299.88</v>
      </c>
      <c r="T116" s="182">
        <f>$E116*(1+'Growth rates'!U115)</f>
        <v>405607570095299.88</v>
      </c>
      <c r="U116" s="182">
        <f>$E116*(1+'Growth rates'!V115)</f>
        <v>405607570095299.88</v>
      </c>
      <c r="V116" s="182">
        <f>$E116*(1+'Growth rates'!W115)</f>
        <v>405607570095299.88</v>
      </c>
      <c r="W116" s="182">
        <f>$E116*(1+'Growth rates'!X115)</f>
        <v>405607570095299.88</v>
      </c>
      <c r="X116" s="182">
        <f>$E116*(1+'Growth rates'!Y115)</f>
        <v>405607570095299.88</v>
      </c>
      <c r="Y116" s="182">
        <f>$E116*(1+'Growth rates'!Z115)</f>
        <v>405607570095299.88</v>
      </c>
      <c r="Z116" s="182">
        <f>$E116*(1+'Growth rates'!AA115)</f>
        <v>405607570095299.88</v>
      </c>
      <c r="AA116" s="182">
        <f>$E116*(1+'Growth rates'!AB115)</f>
        <v>405607570095299.88</v>
      </c>
      <c r="AB116" s="182">
        <f>$E116*(1+'Growth rates'!AC115)</f>
        <v>405607570095299.88</v>
      </c>
      <c r="AC116" s="182">
        <f>$E116*(1+'Growth rates'!AD115)</f>
        <v>405607570095299.88</v>
      </c>
      <c r="AD116" s="182">
        <f>$E116*(1+'Growth rates'!AE115)</f>
        <v>405607570095299.88</v>
      </c>
      <c r="AE116" s="182">
        <f>$E116*(1+'Growth rates'!AF115)</f>
        <v>405607570095299.88</v>
      </c>
      <c r="AF116" s="182">
        <f>$E116*(1+'Growth rates'!AG115)</f>
        <v>405607570095299.88</v>
      </c>
      <c r="AG116" s="182">
        <f>$E116*(1+'Growth rates'!AH115)</f>
        <v>405607570095299.88</v>
      </c>
      <c r="AH116" s="182">
        <f>$E116*(1+'Growth rates'!AI115)</f>
        <v>405607570095299.88</v>
      </c>
      <c r="AI116" s="182">
        <f>$E116*(1+'Growth rates'!AJ115)</f>
        <v>405607570095299.88</v>
      </c>
      <c r="AJ116" s="182">
        <f>$E116*(1+'Growth rates'!AK115)</f>
        <v>405607570095299.88</v>
      </c>
    </row>
    <row r="117" spans="1:36" x14ac:dyDescent="0.25">
      <c r="A117" s="45" t="s">
        <v>1569</v>
      </c>
      <c r="B117" s="45" t="s">
        <v>599</v>
      </c>
      <c r="C117" s="29" t="s">
        <v>1163</v>
      </c>
      <c r="D117" s="46" t="s">
        <v>61</v>
      </c>
      <c r="E117" s="429">
        <f>SUMIFS('CARB heat data summary'!$I$57:$I$98,'CARB heat data summary'!$G$57:$G$98,$D117)+SUMIFS('CHP Distribution_calcs'!$E$63:$E$72,'CHP Distribution_calcs'!$C$63:$C$72,$D117)</f>
        <v>0</v>
      </c>
      <c r="F117" s="368">
        <f>$E117*(1+INDEX('Covid adjustm_Rhodium'!B$13:B$37,MATCH($D117,'Covid adjustm_Rhodium'!$A$13:$A$37,0)))</f>
        <v>0</v>
      </c>
      <c r="G117" s="368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25">
      <c r="A118" s="45" t="s">
        <v>1569</v>
      </c>
      <c r="B118" s="45" t="s">
        <v>599</v>
      </c>
      <c r="C118" s="29" t="s">
        <v>1163</v>
      </c>
      <c r="D118" s="46" t="s">
        <v>62</v>
      </c>
      <c r="E118" s="429">
        <f>SUMIFS('CARB heat data summary'!$I$57:$I$98,'CARB heat data summary'!$G$57:$G$98,$D118)+SUMIFS('CHP Distribution_calcs'!$E$63:$E$72,'CHP Distribution_calcs'!$C$63:$C$72,$D118)</f>
        <v>0</v>
      </c>
      <c r="F118" s="368">
        <f>$E118*(1+INDEX('Covid adjustm_Rhodium'!B$13:B$37,MATCH($D118,'Covid adjustm_Rhodium'!$A$13:$A$37,0)))</f>
        <v>0</v>
      </c>
      <c r="G118" s="368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25">
      <c r="A119" s="45" t="s">
        <v>1569</v>
      </c>
      <c r="B119" s="45" t="s">
        <v>599</v>
      </c>
      <c r="C119" s="29" t="s">
        <v>1163</v>
      </c>
      <c r="D119" s="46" t="s">
        <v>63</v>
      </c>
      <c r="E119" s="429">
        <f>SUMIFS('CARB heat data summary'!$I$57:$I$98,'CARB heat data summary'!$G$57:$G$98,$D119)+SUMIFS('CHP Distribution_calcs'!$E$63:$E$72,'CHP Distribution_calcs'!$C$63:$C$72,$D119)</f>
        <v>0</v>
      </c>
      <c r="F119" s="368">
        <f>$E119*(1+INDEX('Covid adjustm_Rhodium'!B$13:B$37,MATCH($D119,'Covid adjustm_Rhodium'!$A$13:$A$37,0)))</f>
        <v>0</v>
      </c>
      <c r="G119" s="368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25">
      <c r="A120" s="45" t="s">
        <v>1569</v>
      </c>
      <c r="B120" s="45" t="s">
        <v>599</v>
      </c>
      <c r="C120" s="29" t="s">
        <v>1163</v>
      </c>
      <c r="D120" s="46" t="s">
        <v>64</v>
      </c>
      <c r="E120" s="429">
        <f>SUMIFS('CARB heat data summary'!$I$57:$I$98,'CARB heat data summary'!$G$57:$G$98,$D120)+SUMIFS('CHP Distribution_calcs'!$E$63:$E$72,'CHP Distribution_calcs'!$C$63:$C$72,$D120)</f>
        <v>6893488919776.292</v>
      </c>
      <c r="F120" s="368">
        <f>$E120*(1+INDEX('Covid adjustm_Rhodium'!B$13:B$37,MATCH($D120,'Covid adjustm_Rhodium'!$A$13:$A$37,0)))</f>
        <v>6548814473787.4775</v>
      </c>
      <c r="G120" s="368">
        <f>$E120*(1+INDEX('Covid adjustm_Rhodium'!C$13:C$37,MATCH($D120,'Covid adjustm_Rhodium'!$A$13:$A$37,0)))</f>
        <v>6721151696781.8848</v>
      </c>
      <c r="H120" s="182">
        <f>$E120*(1+'Growth rates'!I119)</f>
        <v>7297494899419.1572</v>
      </c>
      <c r="I120" s="182">
        <f>$E120*(1+'Growth rates'!J119)</f>
        <v>7398496394329.874</v>
      </c>
      <c r="J120" s="182">
        <f>$E120*(1+'Growth rates'!K119)</f>
        <v>7499497889240.6172</v>
      </c>
      <c r="K120" s="182">
        <f>$E120*(1+'Growth rates'!L119)</f>
        <v>7600499384151.335</v>
      </c>
      <c r="L120" s="182">
        <f>$E120*(1+'Growth rates'!M119)</f>
        <v>7701500879062.0518</v>
      </c>
      <c r="M120" s="182">
        <f>$E120*(1+'Growth rates'!N119)</f>
        <v>7802502373972.7676</v>
      </c>
      <c r="N120" s="182">
        <f>$E120*(1+'Growth rates'!O119)</f>
        <v>7903503868883.4844</v>
      </c>
      <c r="O120" s="182">
        <f>$E120*(1+'Growth rates'!P119)</f>
        <v>8004505363794.2002</v>
      </c>
      <c r="P120" s="182">
        <f>$E120*(1+'Growth rates'!Q119)</f>
        <v>8105506858704.917</v>
      </c>
      <c r="Q120" s="182">
        <f>$E120*(1+'Growth rates'!R119)</f>
        <v>8206508353615.6348</v>
      </c>
      <c r="R120" s="182">
        <f>$E120*(1+'Growth rates'!S119)</f>
        <v>8307509848526.3516</v>
      </c>
      <c r="S120" s="182">
        <f>$E120*(1+'Growth rates'!T119)</f>
        <v>8408511343437.0674</v>
      </c>
      <c r="T120" s="182">
        <f>$E120*(1+'Growth rates'!U119)</f>
        <v>8509512838347.7842</v>
      </c>
      <c r="U120" s="182">
        <f>$E120*(1+'Growth rates'!V119)</f>
        <v>8610514333258.501</v>
      </c>
      <c r="V120" s="182">
        <f>$E120*(1+'Growth rates'!W119)</f>
        <v>8711515828169.2188</v>
      </c>
      <c r="W120" s="182">
        <f>$E120*(1+'Growth rates'!X119)</f>
        <v>8812517323079.959</v>
      </c>
      <c r="X120" s="182">
        <f>$E120*(1+'Growth rates'!Y119)</f>
        <v>8913518817990.6777</v>
      </c>
      <c r="Y120" s="182">
        <f>$E120*(1+'Growth rates'!Z119)</f>
        <v>9014520312901.3945</v>
      </c>
      <c r="Z120" s="182">
        <f>$E120*(1+'Growth rates'!AA119)</f>
        <v>9115521807812.1094</v>
      </c>
      <c r="AA120" s="182">
        <f>$E120*(1+'Growth rates'!AB119)</f>
        <v>9216523302722.8262</v>
      </c>
      <c r="AB120" s="182">
        <f>$E120*(1+'Growth rates'!AC119)</f>
        <v>9317524797633.543</v>
      </c>
      <c r="AC120" s="182">
        <f>$E120*(1+'Growth rates'!AD119)</f>
        <v>9418526292544.2598</v>
      </c>
      <c r="AD120" s="182">
        <f>$E120*(1+'Growth rates'!AE119)</f>
        <v>9519527787454.9766</v>
      </c>
      <c r="AE120" s="182">
        <f>$E120*(1+'Growth rates'!AF119)</f>
        <v>9620529282365.6934</v>
      </c>
      <c r="AF120" s="182">
        <f>$E120*(1+'Growth rates'!AG119)</f>
        <v>9721530777276.4102</v>
      </c>
      <c r="AG120" s="182">
        <f>$E120*(1+'Growth rates'!AH119)</f>
        <v>9822532272187.127</v>
      </c>
      <c r="AH120" s="182">
        <f>$E120*(1+'Growth rates'!AI119)</f>
        <v>9923533767097.8438</v>
      </c>
      <c r="AI120" s="182">
        <f>$E120*(1+'Growth rates'!AJ119)</f>
        <v>10024535262008.559</v>
      </c>
      <c r="AJ120" s="182">
        <f>$E120*(1+'Growth rates'!AK119)</f>
        <v>10125536756919.275</v>
      </c>
    </row>
    <row r="121" spans="1:36" x14ac:dyDescent="0.25">
      <c r="A121" s="45" t="s">
        <v>1569</v>
      </c>
      <c r="B121" s="45" t="s">
        <v>599</v>
      </c>
      <c r="C121" s="29" t="s">
        <v>1163</v>
      </c>
      <c r="D121" s="393" t="s">
        <v>65</v>
      </c>
      <c r="E121" s="429">
        <f>SUMIFS('CARB heat data summary'!$I$57:$I$98,'CARB heat data summary'!$G$57:$G$98,$D121)+SUMIFS('CHP Distribution_calcs'!$E$63:$E$72,'CHP Distribution_calcs'!$C$63:$C$72,$D121)</f>
        <v>0</v>
      </c>
      <c r="F121" s="368">
        <f>$E121*(1+INDEX('Covid adjustm_Rhodium'!B$13:B$37,MATCH($D121,'Covid adjustm_Rhodium'!$A$13:$A$37,0)))</f>
        <v>0</v>
      </c>
      <c r="G121" s="368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25">
      <c r="A122" s="45" t="s">
        <v>1569</v>
      </c>
      <c r="B122" s="45" t="s">
        <v>599</v>
      </c>
      <c r="C122" s="29" t="s">
        <v>1163</v>
      </c>
      <c r="D122" s="46" t="s">
        <v>66</v>
      </c>
      <c r="E122" s="429">
        <f>SUMIFS('CARB heat data summary'!$I$57:$I$98,'CARB heat data summary'!$G$57:$G$98,$D122)+SUMIFS('CHP Distribution_calcs'!$E$63:$E$72,'CHP Distribution_calcs'!$C$63:$C$72,$D122)</f>
        <v>0</v>
      </c>
      <c r="F122" s="368">
        <f>$E122*(1+INDEX('Covid adjustm_Rhodium'!B$13:B$37,MATCH($D122,'Covid adjustm_Rhodium'!$A$13:$A$37,0)))</f>
        <v>0</v>
      </c>
      <c r="G122" s="368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25">
      <c r="A123" s="45" t="s">
        <v>1569</v>
      </c>
      <c r="B123" s="45" t="s">
        <v>599</v>
      </c>
      <c r="C123" s="29" t="s">
        <v>1163</v>
      </c>
      <c r="D123" s="46" t="s">
        <v>67</v>
      </c>
      <c r="E123" s="429">
        <f>SUMIFS('CARB heat data summary'!$I$57:$I$98,'CARB heat data summary'!$G$57:$G$98,$D123)+SUMIFS('CHP Distribution_calcs'!$E$63:$E$72,'CHP Distribution_calcs'!$C$63:$C$72,$D123)</f>
        <v>0</v>
      </c>
      <c r="F123" s="368">
        <f>$E123*(1+INDEX('Covid adjustm_Rhodium'!B$13:B$37,MATCH($D123,'Covid adjustm_Rhodium'!$A$13:$A$37,0)))</f>
        <v>0</v>
      </c>
      <c r="G123" s="368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25">
      <c r="A124" s="45" t="s">
        <v>1569</v>
      </c>
      <c r="B124" s="45" t="s">
        <v>599</v>
      </c>
      <c r="C124" s="29" t="s">
        <v>1163</v>
      </c>
      <c r="D124" s="222" t="s">
        <v>68</v>
      </c>
      <c r="E124" s="429">
        <f>SUMIFS('CARB heat data summary'!$I$57:$I$98,'CARB heat data summary'!$G$57:$G$98,$D124)+SUMIFS('CHP Distribution_calcs'!$E$63:$E$72,'CHP Distribution_calcs'!$C$63:$C$72,$D124)</f>
        <v>0</v>
      </c>
      <c r="F124" s="368">
        <f>$E124*(1+INDEX('Covid adjustm_Rhodium'!B$13:B$37,MATCH($D124,'Covid adjustm_Rhodium'!$A$13:$A$37,0)))</f>
        <v>0</v>
      </c>
      <c r="G124" s="368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25">
      <c r="A125" s="45" t="s">
        <v>1569</v>
      </c>
      <c r="B125" s="45" t="s">
        <v>599</v>
      </c>
      <c r="C125" s="29" t="s">
        <v>1163</v>
      </c>
      <c r="D125" s="46" t="s">
        <v>69</v>
      </c>
      <c r="E125" s="429">
        <f>SUMIFS('CARB heat data summary'!$I$57:$I$98,'CARB heat data summary'!$G$57:$G$98,$D125)+SUMIFS('CHP Distribution_calcs'!$E$63:$E$72,'CHP Distribution_calcs'!$C$63:$C$72,$D125)</f>
        <v>0</v>
      </c>
      <c r="F125" s="368">
        <f>$E125*(1+INDEX('Covid adjustm_Rhodium'!B$13:B$37,MATCH($D125,'Covid adjustm_Rhodium'!$A$13:$A$37,0)))</f>
        <v>0</v>
      </c>
      <c r="G125" s="368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25">
      <c r="A126" s="45" t="s">
        <v>1569</v>
      </c>
      <c r="B126" s="45" t="s">
        <v>599</v>
      </c>
      <c r="C126" s="29" t="s">
        <v>1163</v>
      </c>
      <c r="D126" s="46" t="s">
        <v>70</v>
      </c>
      <c r="E126" s="429">
        <f>SUMIFS('CARB heat data summary'!$I$57:$I$98,'CARB heat data summary'!$G$57:$G$98,$D126)+SUMIFS('CHP Distribution_calcs'!$E$63:$E$72,'CHP Distribution_calcs'!$C$63:$C$72,$D126)</f>
        <v>48818666914655.109</v>
      </c>
      <c r="F126" s="368">
        <f>$E126*(1+INDEX('Covid adjustm_Rhodium'!B$13:B$37,MATCH($D126,'Covid adjustm_Rhodium'!$A$13:$A$37,0)))</f>
        <v>45401360230629.25</v>
      </c>
      <c r="G126" s="368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25">
      <c r="A127" s="45" t="s">
        <v>1569</v>
      </c>
      <c r="B127" s="45" t="s">
        <v>599</v>
      </c>
      <c r="C127" s="29" t="s">
        <v>1163</v>
      </c>
      <c r="D127" s="46" t="s">
        <v>71</v>
      </c>
      <c r="E127" s="429">
        <f>SUMIFS('CARB heat data summary'!$I$57:$I$98,'CARB heat data summary'!$G$57:$G$98,$D127)+SUMIFS('CHP Distribution_calcs'!$E$63:$E$72,'CHP Distribution_calcs'!$C$63:$C$72,$D127)</f>
        <v>0</v>
      </c>
      <c r="F127" s="368">
        <f>$E127*(1+INDEX('Covid adjustm_Rhodium'!B$13:B$37,MATCH($D127,'Covid adjustm_Rhodium'!$A$13:$A$37,0)))</f>
        <v>0</v>
      </c>
      <c r="G127" s="368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25">
      <c r="A128" s="45" t="s">
        <v>1569</v>
      </c>
      <c r="B128" s="45" t="s">
        <v>599</v>
      </c>
      <c r="C128" s="29" t="s">
        <v>1163</v>
      </c>
      <c r="D128" s="222" t="s">
        <v>72</v>
      </c>
      <c r="E128" s="429">
        <f>SUMIFS('CARB heat data summary'!$I$57:$I$98,'CARB heat data summary'!$G$57:$G$98,$D128)+SUMIFS('CHP Distribution_calcs'!$E$63:$E$72,'CHP Distribution_calcs'!$C$63:$C$72,$D128)</f>
        <v>0</v>
      </c>
      <c r="F128" s="368">
        <f>$E128*(1+INDEX('Covid adjustm_Rhodium'!B$13:B$37,MATCH($D128,'Covid adjustm_Rhodium'!$A$13:$A$37,0)))</f>
        <v>0</v>
      </c>
      <c r="G128" s="368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25">
      <c r="A129" s="45" t="s">
        <v>1569</v>
      </c>
      <c r="B129" s="45" t="s">
        <v>599</v>
      </c>
      <c r="C129" s="29" t="s">
        <v>1163</v>
      </c>
      <c r="D129" s="46" t="s">
        <v>73</v>
      </c>
      <c r="E129" s="429">
        <f>SUMIFS('CARB heat data summary'!$I$57:$I$98,'CARB heat data summary'!$G$57:$G$98,$D129)+SUMIFS('CHP Distribution_calcs'!$E$63:$E$72,'CHP Distribution_calcs'!$C$63:$C$72,$D129)</f>
        <v>0</v>
      </c>
      <c r="F129" s="368">
        <f>$E129*(1+INDEX('Covid adjustm_Rhodium'!B$13:B$37,MATCH($D129,'Covid adjustm_Rhodium'!$A$13:$A$37,0)))</f>
        <v>0</v>
      </c>
      <c r="G129" s="368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25">
      <c r="A130" s="45" t="s">
        <v>1569</v>
      </c>
      <c r="B130" s="45" t="s">
        <v>599</v>
      </c>
      <c r="C130" s="29" t="s">
        <v>1163</v>
      </c>
      <c r="D130" s="46" t="s">
        <v>74</v>
      </c>
      <c r="E130" s="429">
        <f>SUMIFS('CARB heat data summary'!$I$57:$I$98,'CARB heat data summary'!$G$57:$G$98,$D130)+SUMIFS('CHP Distribution_calcs'!$E$63:$E$72,'CHP Distribution_calcs'!$C$63:$C$72,$D130)</f>
        <v>0</v>
      </c>
      <c r="F130" s="368">
        <f>$E130*(1+INDEX('Covid adjustm_Rhodium'!B$13:B$37,MATCH($D130,'Covid adjustm_Rhodium'!$A$13:$A$37,0)))</f>
        <v>0</v>
      </c>
      <c r="G130" s="368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25">
      <c r="A131" s="45" t="s">
        <v>1569</v>
      </c>
      <c r="B131" s="45" t="s">
        <v>599</v>
      </c>
      <c r="C131" s="29" t="s">
        <v>1163</v>
      </c>
      <c r="D131" s="46" t="s">
        <v>75</v>
      </c>
      <c r="E131" s="429">
        <f>SUMIFS('CARB heat data summary'!$I$57:$I$98,'CARB heat data summary'!$G$57:$G$98,$D131)+SUMIFS('CHP Distribution_calcs'!$E$63:$E$72,'CHP Distribution_calcs'!$C$63:$C$72,$D131)</f>
        <v>0</v>
      </c>
      <c r="F131" s="368">
        <f>$E131*(1+INDEX('Covid adjustm_Rhodium'!B$13:B$37,MATCH($D131,'Covid adjustm_Rhodium'!$A$13:$A$37,0)))</f>
        <v>0</v>
      </c>
      <c r="G131" s="368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25">
      <c r="A132" s="45" t="s">
        <v>1569</v>
      </c>
      <c r="B132" s="45" t="s">
        <v>599</v>
      </c>
      <c r="C132" s="29" t="s">
        <v>1163</v>
      </c>
      <c r="D132" s="46" t="s">
        <v>76</v>
      </c>
      <c r="E132" s="429">
        <f>SUMIFS('CARB heat data summary'!$I$57:$I$98,'CARB heat data summary'!$G$57:$G$98,$D132)+SUMIFS('CHP Distribution_calcs'!$E$63:$E$72,'CHP Distribution_calcs'!$C$63:$C$72,$D132)</f>
        <v>34991558639810.82</v>
      </c>
      <c r="F132" s="368">
        <f>$E132*(1+INDEX('Covid adjustm_Rhodium'!B$13:B$37,MATCH($D132,'Covid adjustm_Rhodium'!$A$13:$A$37,0)))</f>
        <v>32542149535024.063</v>
      </c>
      <c r="G132" s="368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hidden="1" x14ac:dyDescent="0.25">
      <c r="A134" s="45" t="s">
        <v>1175</v>
      </c>
      <c r="B134" s="45" t="s">
        <v>1165</v>
      </c>
      <c r="C134" s="45" t="s">
        <v>1164</v>
      </c>
      <c r="D134" s="46" t="s">
        <v>52</v>
      </c>
      <c r="E134" s="189"/>
      <c r="F134" s="260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hidden="1" x14ac:dyDescent="0.25">
      <c r="A135" s="45" t="s">
        <v>1175</v>
      </c>
      <c r="B135" s="45" t="s">
        <v>1165</v>
      </c>
      <c r="C135" s="45" t="s">
        <v>1164</v>
      </c>
      <c r="D135" s="46" t="s">
        <v>53</v>
      </c>
      <c r="E135" s="189"/>
      <c r="F135" s="260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hidden="1" x14ac:dyDescent="0.25">
      <c r="A136" s="45" t="s">
        <v>1175</v>
      </c>
      <c r="B136" s="45" t="s">
        <v>1165</v>
      </c>
      <c r="C136" s="45" t="s">
        <v>1164</v>
      </c>
      <c r="D136" s="46" t="s">
        <v>54</v>
      </c>
      <c r="E136" s="189"/>
      <c r="F136" s="260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hidden="1" x14ac:dyDescent="0.25">
      <c r="A137" s="45" t="s">
        <v>1175</v>
      </c>
      <c r="B137" s="45" t="s">
        <v>1165</v>
      </c>
      <c r="C137" s="45" t="s">
        <v>1164</v>
      </c>
      <c r="D137" s="46" t="s">
        <v>55</v>
      </c>
      <c r="E137" s="189"/>
      <c r="F137" s="260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hidden="1" x14ac:dyDescent="0.25">
      <c r="A138" s="45" t="s">
        <v>1175</v>
      </c>
      <c r="B138" s="45" t="s">
        <v>1165</v>
      </c>
      <c r="C138" s="45" t="s">
        <v>1164</v>
      </c>
      <c r="D138" s="46" t="s">
        <v>56</v>
      </c>
      <c r="E138" s="189"/>
      <c r="F138" s="260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hidden="1" x14ac:dyDescent="0.25">
      <c r="A139" s="45" t="s">
        <v>1175</v>
      </c>
      <c r="B139" s="45" t="s">
        <v>1165</v>
      </c>
      <c r="C139" s="45" t="s">
        <v>1164</v>
      </c>
      <c r="D139" s="46" t="s">
        <v>57</v>
      </c>
      <c r="E139" s="189"/>
      <c r="F139" s="260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hidden="1" x14ac:dyDescent="0.25">
      <c r="A140" s="45" t="s">
        <v>1175</v>
      </c>
      <c r="B140" s="45" t="s">
        <v>1165</v>
      </c>
      <c r="C140" s="45" t="s">
        <v>1164</v>
      </c>
      <c r="D140" s="46" t="s">
        <v>58</v>
      </c>
      <c r="E140" s="189"/>
      <c r="F140" s="260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hidden="1" x14ac:dyDescent="0.25">
      <c r="A141" s="45" t="s">
        <v>1175</v>
      </c>
      <c r="B141" s="45" t="s">
        <v>1165</v>
      </c>
      <c r="C141" s="45" t="s">
        <v>1164</v>
      </c>
      <c r="D141" s="46" t="s">
        <v>59</v>
      </c>
      <c r="E141" s="189"/>
      <c r="F141" s="260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hidden="1" x14ac:dyDescent="0.25">
      <c r="A142" s="45" t="s">
        <v>1175</v>
      </c>
      <c r="B142" s="45" t="s">
        <v>1165</v>
      </c>
      <c r="C142" s="45" t="s">
        <v>1164</v>
      </c>
      <c r="D142" s="46" t="s">
        <v>60</v>
      </c>
      <c r="E142" s="189"/>
      <c r="F142" s="260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hidden="1" x14ac:dyDescent="0.25">
      <c r="A143" s="45" t="s">
        <v>1175</v>
      </c>
      <c r="B143" s="45" t="s">
        <v>1165</v>
      </c>
      <c r="C143" s="45" t="s">
        <v>1164</v>
      </c>
      <c r="D143" s="46" t="s">
        <v>61</v>
      </c>
      <c r="E143" s="189"/>
      <c r="F143" s="260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hidden="1" x14ac:dyDescent="0.25">
      <c r="A144" s="45" t="s">
        <v>1175</v>
      </c>
      <c r="B144" s="45" t="s">
        <v>1165</v>
      </c>
      <c r="C144" s="45" t="s">
        <v>1164</v>
      </c>
      <c r="D144" s="46" t="s">
        <v>62</v>
      </c>
      <c r="E144" s="189"/>
      <c r="F144" s="260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4" hidden="1" x14ac:dyDescent="0.25">
      <c r="A145" s="45" t="s">
        <v>1175</v>
      </c>
      <c r="B145" s="45" t="s">
        <v>1165</v>
      </c>
      <c r="C145" s="45" t="s">
        <v>1164</v>
      </c>
      <c r="D145" s="46" t="s">
        <v>63</v>
      </c>
      <c r="E145" s="189"/>
      <c r="F145" s="260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4" hidden="1" x14ac:dyDescent="0.25">
      <c r="A146" s="45" t="s">
        <v>1175</v>
      </c>
      <c r="B146" s="45" t="s">
        <v>1165</v>
      </c>
      <c r="C146" s="45" t="s">
        <v>1164</v>
      </c>
      <c r="D146" s="46" t="s">
        <v>64</v>
      </c>
      <c r="E146" s="189"/>
      <c r="F146" s="260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4" hidden="1" x14ac:dyDescent="0.25">
      <c r="A147" s="45" t="s">
        <v>1175</v>
      </c>
      <c r="B147" s="45" t="s">
        <v>1165</v>
      </c>
      <c r="C147" s="45" t="s">
        <v>1164</v>
      </c>
      <c r="D147" s="46" t="s">
        <v>65</v>
      </c>
      <c r="E147" s="189"/>
      <c r="F147" s="260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4" hidden="1" x14ac:dyDescent="0.25">
      <c r="A148" s="45" t="s">
        <v>1175</v>
      </c>
      <c r="B148" s="45" t="s">
        <v>1165</v>
      </c>
      <c r="C148" s="45" t="s">
        <v>1164</v>
      </c>
      <c r="D148" s="46" t="s">
        <v>66</v>
      </c>
      <c r="E148" s="189"/>
      <c r="F148" s="260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4" hidden="1" x14ac:dyDescent="0.25">
      <c r="A149" s="45" t="s">
        <v>1175</v>
      </c>
      <c r="B149" s="45" t="s">
        <v>1165</v>
      </c>
      <c r="C149" s="45" t="s">
        <v>1164</v>
      </c>
      <c r="D149" s="46" t="s">
        <v>67</v>
      </c>
      <c r="E149" s="189"/>
      <c r="F149" s="260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4" hidden="1" x14ac:dyDescent="0.25">
      <c r="A150" s="45" t="s">
        <v>1175</v>
      </c>
      <c r="B150" s="45" t="s">
        <v>1165</v>
      </c>
      <c r="C150" s="45" t="s">
        <v>1164</v>
      </c>
      <c r="D150" s="46" t="s">
        <v>68</v>
      </c>
      <c r="E150" s="189"/>
      <c r="F150" s="260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4" hidden="1" x14ac:dyDescent="0.25">
      <c r="A151" s="45" t="s">
        <v>1175</v>
      </c>
      <c r="B151" s="45" t="s">
        <v>1165</v>
      </c>
      <c r="C151" s="45" t="s">
        <v>1164</v>
      </c>
      <c r="D151" s="46" t="s">
        <v>69</v>
      </c>
      <c r="E151" s="189"/>
      <c r="F151" s="260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4" hidden="1" x14ac:dyDescent="0.25">
      <c r="A152" s="45" t="s">
        <v>1175</v>
      </c>
      <c r="B152" s="45" t="s">
        <v>1165</v>
      </c>
      <c r="C152" s="45" t="s">
        <v>1164</v>
      </c>
      <c r="D152" s="46" t="s">
        <v>70</v>
      </c>
      <c r="E152" s="189"/>
      <c r="F152" s="260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4" hidden="1" x14ac:dyDescent="0.25">
      <c r="A153" s="45" t="s">
        <v>1175</v>
      </c>
      <c r="B153" s="45" t="s">
        <v>1165</v>
      </c>
      <c r="C153" s="45" t="s">
        <v>1164</v>
      </c>
      <c r="D153" s="46" t="s">
        <v>71</v>
      </c>
      <c r="E153" s="189"/>
      <c r="F153" s="260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4" hidden="1" x14ac:dyDescent="0.25">
      <c r="A154" s="45" t="s">
        <v>1175</v>
      </c>
      <c r="B154" s="45" t="s">
        <v>1165</v>
      </c>
      <c r="C154" s="45" t="s">
        <v>1164</v>
      </c>
      <c r="D154" s="46" t="s">
        <v>72</v>
      </c>
      <c r="E154" s="189"/>
      <c r="F154" s="260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4" hidden="1" x14ac:dyDescent="0.25">
      <c r="A155" s="45" t="s">
        <v>1175</v>
      </c>
      <c r="B155" s="45" t="s">
        <v>1165</v>
      </c>
      <c r="C155" s="45" t="s">
        <v>1164</v>
      </c>
      <c r="D155" s="46" t="s">
        <v>73</v>
      </c>
      <c r="E155" s="189"/>
      <c r="F155" s="260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4" hidden="1" x14ac:dyDescent="0.25">
      <c r="A156" s="45" t="s">
        <v>1175</v>
      </c>
      <c r="B156" s="45" t="s">
        <v>1165</v>
      </c>
      <c r="C156" s="45" t="s">
        <v>1164</v>
      </c>
      <c r="D156" s="46" t="s">
        <v>74</v>
      </c>
      <c r="E156" s="189"/>
      <c r="F156" s="260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4" hidden="1" x14ac:dyDescent="0.25">
      <c r="A157" s="45" t="s">
        <v>1175</v>
      </c>
      <c r="B157" s="45" t="s">
        <v>1165</v>
      </c>
      <c r="C157" s="45" t="s">
        <v>1164</v>
      </c>
      <c r="D157" s="46" t="s">
        <v>75</v>
      </c>
      <c r="E157" s="189"/>
      <c r="F157" s="260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4" hidden="1" x14ac:dyDescent="0.25">
      <c r="A158" s="45" t="s">
        <v>1175</v>
      </c>
      <c r="B158" s="45" t="s">
        <v>1165</v>
      </c>
      <c r="C158" s="45" t="s">
        <v>1164</v>
      </c>
      <c r="D158" s="46" t="s">
        <v>76</v>
      </c>
      <c r="E158" s="189"/>
      <c r="F158" s="260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4" hidden="1" x14ac:dyDescent="0.25"/>
    <row r="160" spans="1:34" hidden="1" x14ac:dyDescent="0.25">
      <c r="A160" s="45" t="s">
        <v>1174</v>
      </c>
      <c r="B160" s="45" t="s">
        <v>599</v>
      </c>
      <c r="C160" s="45" t="s">
        <v>1166</v>
      </c>
      <c r="D160" s="46" t="s">
        <v>52</v>
      </c>
      <c r="E160" s="188"/>
      <c r="F160" s="259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</row>
    <row r="161" spans="1:34" hidden="1" x14ac:dyDescent="0.25">
      <c r="A161" s="45" t="s">
        <v>1174</v>
      </c>
      <c r="B161" s="45" t="s">
        <v>599</v>
      </c>
      <c r="C161" s="45" t="s">
        <v>1166</v>
      </c>
      <c r="D161" s="46" t="s">
        <v>53</v>
      </c>
      <c r="E161" s="188"/>
      <c r="F161" s="259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</row>
    <row r="162" spans="1:34" hidden="1" x14ac:dyDescent="0.25">
      <c r="A162" s="45" t="s">
        <v>1174</v>
      </c>
      <c r="B162" s="45" t="s">
        <v>599</v>
      </c>
      <c r="C162" s="45" t="s">
        <v>1166</v>
      </c>
      <c r="D162" s="46" t="s">
        <v>54</v>
      </c>
      <c r="E162" s="188"/>
      <c r="F162" s="259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</row>
    <row r="163" spans="1:34" hidden="1" x14ac:dyDescent="0.25">
      <c r="A163" s="45" t="s">
        <v>1174</v>
      </c>
      <c r="B163" s="45" t="s">
        <v>599</v>
      </c>
      <c r="C163" s="45" t="s">
        <v>1166</v>
      </c>
      <c r="D163" s="46" t="s">
        <v>55</v>
      </c>
      <c r="E163" s="188"/>
      <c r="F163" s="259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</row>
    <row r="164" spans="1:34" hidden="1" x14ac:dyDescent="0.25">
      <c r="A164" s="45" t="s">
        <v>1174</v>
      </c>
      <c r="B164" s="45" t="s">
        <v>599</v>
      </c>
      <c r="C164" s="45" t="s">
        <v>1166</v>
      </c>
      <c r="D164" s="46" t="s">
        <v>56</v>
      </c>
      <c r="E164" s="188"/>
      <c r="F164" s="259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</row>
    <row r="165" spans="1:34" hidden="1" x14ac:dyDescent="0.25">
      <c r="A165" s="45" t="s">
        <v>1174</v>
      </c>
      <c r="B165" s="45" t="s">
        <v>599</v>
      </c>
      <c r="C165" s="45" t="s">
        <v>1166</v>
      </c>
      <c r="D165" s="46" t="s">
        <v>57</v>
      </c>
      <c r="E165" s="188"/>
      <c r="F165" s="259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</row>
    <row r="166" spans="1:34" hidden="1" x14ac:dyDescent="0.25">
      <c r="A166" s="45" t="s">
        <v>1174</v>
      </c>
      <c r="B166" s="45" t="s">
        <v>599</v>
      </c>
      <c r="C166" s="45" t="s">
        <v>1166</v>
      </c>
      <c r="D166" s="46" t="s">
        <v>58</v>
      </c>
      <c r="E166" s="188"/>
      <c r="F166" s="259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</row>
    <row r="167" spans="1:34" hidden="1" x14ac:dyDescent="0.25">
      <c r="A167" s="45" t="s">
        <v>1174</v>
      </c>
      <c r="B167" s="45" t="s">
        <v>599</v>
      </c>
      <c r="C167" s="45" t="s">
        <v>1166</v>
      </c>
      <c r="D167" s="46" t="s">
        <v>59</v>
      </c>
      <c r="E167" s="188"/>
      <c r="F167" s="259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</row>
    <row r="168" spans="1:34" hidden="1" x14ac:dyDescent="0.25">
      <c r="A168" s="45" t="s">
        <v>1174</v>
      </c>
      <c r="B168" s="45" t="s">
        <v>599</v>
      </c>
      <c r="C168" s="45" t="s">
        <v>1166</v>
      </c>
      <c r="D168" s="46" t="s">
        <v>60</v>
      </c>
      <c r="E168" s="188"/>
      <c r="F168" s="259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</row>
    <row r="169" spans="1:34" hidden="1" x14ac:dyDescent="0.25">
      <c r="A169" s="45" t="s">
        <v>1174</v>
      </c>
      <c r="B169" s="45" t="s">
        <v>599</v>
      </c>
      <c r="C169" s="45" t="s">
        <v>1166</v>
      </c>
      <c r="D169" s="46" t="s">
        <v>61</v>
      </c>
      <c r="E169" s="188"/>
      <c r="F169" s="259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</row>
    <row r="170" spans="1:34" hidden="1" x14ac:dyDescent="0.25">
      <c r="A170" s="45" t="s">
        <v>1174</v>
      </c>
      <c r="B170" s="45" t="s">
        <v>599</v>
      </c>
      <c r="C170" s="45" t="s">
        <v>1166</v>
      </c>
      <c r="D170" s="46" t="s">
        <v>62</v>
      </c>
      <c r="E170" s="188"/>
      <c r="F170" s="259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</row>
    <row r="171" spans="1:34" hidden="1" x14ac:dyDescent="0.25">
      <c r="A171" s="45" t="s">
        <v>1174</v>
      </c>
      <c r="B171" s="45" t="s">
        <v>599</v>
      </c>
      <c r="C171" s="45" t="s">
        <v>1166</v>
      </c>
      <c r="D171" s="46" t="s">
        <v>63</v>
      </c>
      <c r="E171" s="188"/>
      <c r="F171" s="259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</row>
    <row r="172" spans="1:34" hidden="1" x14ac:dyDescent="0.25">
      <c r="A172" s="45" t="s">
        <v>1174</v>
      </c>
      <c r="B172" s="45" t="s">
        <v>599</v>
      </c>
      <c r="C172" s="45" t="s">
        <v>1166</v>
      </c>
      <c r="D172" s="46" t="s">
        <v>64</v>
      </c>
      <c r="E172" s="188"/>
      <c r="F172" s="259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</row>
    <row r="173" spans="1:34" hidden="1" x14ac:dyDescent="0.25">
      <c r="A173" s="45" t="s">
        <v>1174</v>
      </c>
      <c r="B173" s="45" t="s">
        <v>599</v>
      </c>
      <c r="C173" s="45" t="s">
        <v>1166</v>
      </c>
      <c r="D173" s="46" t="s">
        <v>65</v>
      </c>
      <c r="E173" s="188"/>
      <c r="F173" s="259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</row>
    <row r="174" spans="1:34" hidden="1" x14ac:dyDescent="0.25">
      <c r="A174" s="45" t="s">
        <v>1174</v>
      </c>
      <c r="B174" s="45" t="s">
        <v>599</v>
      </c>
      <c r="C174" s="45" t="s">
        <v>1166</v>
      </c>
      <c r="D174" s="46" t="s">
        <v>66</v>
      </c>
      <c r="E174" s="188"/>
      <c r="F174" s="259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</row>
    <row r="175" spans="1:34" hidden="1" x14ac:dyDescent="0.25">
      <c r="A175" s="45" t="s">
        <v>1174</v>
      </c>
      <c r="B175" s="45" t="s">
        <v>599</v>
      </c>
      <c r="C175" s="45" t="s">
        <v>1166</v>
      </c>
      <c r="D175" s="46" t="s">
        <v>67</v>
      </c>
      <c r="E175" s="188"/>
      <c r="F175" s="259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</row>
    <row r="176" spans="1:34" hidden="1" x14ac:dyDescent="0.25">
      <c r="A176" s="45" t="s">
        <v>1174</v>
      </c>
      <c r="B176" s="45" t="s">
        <v>599</v>
      </c>
      <c r="C176" s="45" t="s">
        <v>1166</v>
      </c>
      <c r="D176" s="46" t="s">
        <v>68</v>
      </c>
      <c r="E176" s="188"/>
      <c r="F176" s="259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</row>
    <row r="177" spans="1:36" hidden="1" x14ac:dyDescent="0.25">
      <c r="A177" s="45" t="s">
        <v>1174</v>
      </c>
      <c r="B177" s="45" t="s">
        <v>599</v>
      </c>
      <c r="C177" s="45" t="s">
        <v>1166</v>
      </c>
      <c r="D177" s="46" t="s">
        <v>69</v>
      </c>
      <c r="E177" s="188"/>
      <c r="F177" s="259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</row>
    <row r="178" spans="1:36" hidden="1" x14ac:dyDescent="0.25">
      <c r="A178" s="45" t="s">
        <v>1174</v>
      </c>
      <c r="B178" s="45" t="s">
        <v>599</v>
      </c>
      <c r="C178" s="45" t="s">
        <v>1166</v>
      </c>
      <c r="D178" s="46" t="s">
        <v>70</v>
      </c>
      <c r="E178" s="188"/>
      <c r="F178" s="259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</row>
    <row r="179" spans="1:36" hidden="1" x14ac:dyDescent="0.25">
      <c r="A179" s="45" t="s">
        <v>1174</v>
      </c>
      <c r="B179" s="45" t="s">
        <v>599</v>
      </c>
      <c r="C179" s="45" t="s">
        <v>1166</v>
      </c>
      <c r="D179" s="46" t="s">
        <v>71</v>
      </c>
      <c r="E179" s="188"/>
      <c r="F179" s="259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</row>
    <row r="180" spans="1:36" hidden="1" x14ac:dyDescent="0.25">
      <c r="A180" s="45" t="s">
        <v>1174</v>
      </c>
      <c r="B180" s="45" t="s">
        <v>599</v>
      </c>
      <c r="C180" s="45" t="s">
        <v>1166</v>
      </c>
      <c r="D180" s="46" t="s">
        <v>72</v>
      </c>
      <c r="E180" s="188"/>
      <c r="F180" s="259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</row>
    <row r="181" spans="1:36" hidden="1" x14ac:dyDescent="0.25">
      <c r="A181" s="45" t="s">
        <v>1174</v>
      </c>
      <c r="B181" s="45" t="s">
        <v>599</v>
      </c>
      <c r="C181" s="45" t="s">
        <v>1166</v>
      </c>
      <c r="D181" s="46" t="s">
        <v>73</v>
      </c>
      <c r="E181" s="188"/>
      <c r="F181" s="259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</row>
    <row r="182" spans="1:36" hidden="1" x14ac:dyDescent="0.25">
      <c r="A182" s="45" t="s">
        <v>1174</v>
      </c>
      <c r="B182" s="45" t="s">
        <v>599</v>
      </c>
      <c r="C182" s="45" t="s">
        <v>1166</v>
      </c>
      <c r="D182" s="46" t="s">
        <v>74</v>
      </c>
      <c r="E182" s="188"/>
      <c r="F182" s="259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</row>
    <row r="183" spans="1:36" hidden="1" x14ac:dyDescent="0.25">
      <c r="A183" s="45" t="s">
        <v>1174</v>
      </c>
      <c r="B183" s="45" t="s">
        <v>599</v>
      </c>
      <c r="C183" s="45" t="s">
        <v>1166</v>
      </c>
      <c r="D183" s="46" t="s">
        <v>75</v>
      </c>
      <c r="E183" s="188"/>
      <c r="F183" s="259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</row>
    <row r="184" spans="1:36" hidden="1" x14ac:dyDescent="0.25">
      <c r="A184" s="45" t="s">
        <v>1174</v>
      </c>
      <c r="B184" s="45" t="s">
        <v>599</v>
      </c>
      <c r="C184" s="45" t="s">
        <v>1166</v>
      </c>
      <c r="D184" s="46" t="s">
        <v>76</v>
      </c>
      <c r="E184" s="188"/>
      <c r="F184" s="259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</row>
    <row r="186" spans="1:36" x14ac:dyDescent="0.25">
      <c r="A186" s="45" t="s">
        <v>1569</v>
      </c>
      <c r="B186" s="45" t="s">
        <v>599</v>
      </c>
      <c r="C186" s="45" t="s">
        <v>1167</v>
      </c>
      <c r="D186" s="46" t="s">
        <v>52</v>
      </c>
      <c r="E186" s="429">
        <f>SUMIFS('CARB heat data summary'!$N$57:$N$98,'CARB heat data summary'!$G$57:$G$98,$D186)+SUMIFS('CHP Distribution_calcs'!$J$63:$J$72,'CHP Distribution_calcs'!$C$63:$C$72,$D186)</f>
        <v>0</v>
      </c>
      <c r="F186" s="368">
        <f>$E186*(1+INDEX('Covid adjustm_Rhodium'!B$13:B$37,MATCH($D186,'Covid adjustm_Rhodium'!$A$13:$A$37,0)))</f>
        <v>0</v>
      </c>
      <c r="G186" s="368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25">
      <c r="A187" s="45" t="s">
        <v>1569</v>
      </c>
      <c r="B187" s="45" t="s">
        <v>599</v>
      </c>
      <c r="C187" s="45" t="s">
        <v>1167</v>
      </c>
      <c r="D187" s="46" t="s">
        <v>53</v>
      </c>
      <c r="E187" s="429">
        <f>SUMIFS('CARB heat data summary'!$N$57:$N$98,'CARB heat data summary'!$G$57:$G$98,$D187)+SUMIFS('CHP Distribution_calcs'!$J$63:$J$72,'CHP Distribution_calcs'!$C$63:$C$72,$D187)</f>
        <v>0</v>
      </c>
      <c r="F187" s="368">
        <f>$E187*(1+INDEX('Covid adjustm_Rhodium'!B$13:B$37,MATCH($D187,'Covid adjustm_Rhodium'!$A$13:$A$37,0)))</f>
        <v>0</v>
      </c>
      <c r="G187" s="368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25">
      <c r="A188" s="45" t="s">
        <v>1569</v>
      </c>
      <c r="B188" s="45" t="s">
        <v>599</v>
      </c>
      <c r="C188" s="45" t="s">
        <v>1167</v>
      </c>
      <c r="D188" s="46" t="s">
        <v>54</v>
      </c>
      <c r="E188" s="429">
        <f>SUMIFS('CARB heat data summary'!$N$57:$N$98,'CARB heat data summary'!$G$57:$G$98,$D188)+SUMIFS('CHP Distribution_calcs'!$J$63:$J$72,'CHP Distribution_calcs'!$C$63:$C$72,$D188)</f>
        <v>0</v>
      </c>
      <c r="F188" s="368">
        <f>$E188*(1+INDEX('Covid adjustm_Rhodium'!B$13:B$37,MATCH($D188,'Covid adjustm_Rhodium'!$A$13:$A$37,0)))</f>
        <v>0</v>
      </c>
      <c r="G188" s="368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25">
      <c r="A189" s="45" t="s">
        <v>1569</v>
      </c>
      <c r="B189" s="45" t="s">
        <v>599</v>
      </c>
      <c r="C189" s="45" t="s">
        <v>1167</v>
      </c>
      <c r="D189" s="46" t="s">
        <v>55</v>
      </c>
      <c r="E189" s="429">
        <f>SUMIFS('CARB heat data summary'!$N$57:$N$98,'CARB heat data summary'!$G$57:$G$98,$D189)+SUMIFS('CHP Distribution_calcs'!$J$63:$J$72,'CHP Distribution_calcs'!$C$63:$C$72,$D189)</f>
        <v>0</v>
      </c>
      <c r="F189" s="368">
        <f>$E189*(1+INDEX('Covid adjustm_Rhodium'!B$13:B$37,MATCH($D189,'Covid adjustm_Rhodium'!$A$13:$A$37,0)))</f>
        <v>0</v>
      </c>
      <c r="G189" s="368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25">
      <c r="A190" s="45" t="s">
        <v>1569</v>
      </c>
      <c r="B190" s="45" t="s">
        <v>599</v>
      </c>
      <c r="C190" s="45" t="s">
        <v>1167</v>
      </c>
      <c r="D190" s="46" t="s">
        <v>56</v>
      </c>
      <c r="E190" s="429">
        <f>SUMIFS('CARB heat data summary'!$N$57:$N$98,'CARB heat data summary'!$G$57:$G$98,$D190)+SUMIFS('CHP Distribution_calcs'!$J$63:$J$72,'CHP Distribution_calcs'!$C$63:$C$72,$D190)</f>
        <v>0</v>
      </c>
      <c r="F190" s="368">
        <f>$E190*(1+INDEX('Covid adjustm_Rhodium'!B$13:B$37,MATCH($D190,'Covid adjustm_Rhodium'!$A$13:$A$37,0)))</f>
        <v>0</v>
      </c>
      <c r="G190" s="368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25">
      <c r="A191" s="45" t="s">
        <v>1569</v>
      </c>
      <c r="B191" s="45" t="s">
        <v>599</v>
      </c>
      <c r="C191" s="45" t="s">
        <v>1167</v>
      </c>
      <c r="D191" s="46" t="s">
        <v>57</v>
      </c>
      <c r="E191" s="429">
        <f>SUMIFS('CARB heat data summary'!$N$57:$N$98,'CARB heat data summary'!$G$57:$G$98,$D191)+SUMIFS('CHP Distribution_calcs'!$J$63:$J$72,'CHP Distribution_calcs'!$C$63:$C$72,$D191)</f>
        <v>0</v>
      </c>
      <c r="F191" s="368">
        <f>$E191*(1+INDEX('Covid adjustm_Rhodium'!B$13:B$37,MATCH($D191,'Covid adjustm_Rhodium'!$A$13:$A$37,0)))</f>
        <v>0</v>
      </c>
      <c r="G191" s="368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25">
      <c r="A192" s="45" t="s">
        <v>1569</v>
      </c>
      <c r="B192" s="45" t="s">
        <v>599</v>
      </c>
      <c r="C192" s="45" t="s">
        <v>1167</v>
      </c>
      <c r="D192" s="46" t="s">
        <v>58</v>
      </c>
      <c r="E192" s="429">
        <f>SUMIFS('CARB heat data summary'!$N$57:$N$98,'CARB heat data summary'!$G$57:$G$98,$D192)+SUMIFS('CHP Distribution_calcs'!$J$63:$J$72,'CHP Distribution_calcs'!$C$63:$C$72,$D192)</f>
        <v>0</v>
      </c>
      <c r="F192" s="368">
        <f>$E192*(1+INDEX('Covid adjustm_Rhodium'!B$13:B$37,MATCH($D192,'Covid adjustm_Rhodium'!$A$13:$A$37,0)))</f>
        <v>0</v>
      </c>
      <c r="G192" s="368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25">
      <c r="A193" s="45" t="s">
        <v>1569</v>
      </c>
      <c r="B193" s="45" t="s">
        <v>599</v>
      </c>
      <c r="C193" s="45" t="s">
        <v>1167</v>
      </c>
      <c r="D193" s="46" t="s">
        <v>59</v>
      </c>
      <c r="E193" s="429">
        <f>SUMIFS('CARB heat data summary'!$N$57:$N$98,'CARB heat data summary'!$G$57:$G$98,$D193)+SUMIFS('CHP Distribution_calcs'!$J$63:$J$72,'CHP Distribution_calcs'!$C$63:$C$72,$D193)</f>
        <v>0</v>
      </c>
      <c r="F193" s="368">
        <f>$E193*(1+INDEX('Covid adjustm_Rhodium'!B$13:B$37,MATCH($D193,'Covid adjustm_Rhodium'!$A$13:$A$37,0)))</f>
        <v>0</v>
      </c>
      <c r="G193" s="368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25">
      <c r="A194" s="45" t="s">
        <v>1569</v>
      </c>
      <c r="B194" s="45" t="s">
        <v>599</v>
      </c>
      <c r="C194" s="45" t="s">
        <v>1167</v>
      </c>
      <c r="D194" s="46" t="s">
        <v>60</v>
      </c>
      <c r="E194" s="429">
        <f>SUMIFS('CARB heat data summary'!$N$57:$N$98,'CARB heat data summary'!$G$57:$G$98,$D194)+SUMIFS('CHP Distribution_calcs'!$J$63:$J$72,'CHP Distribution_calcs'!$C$63:$C$72,$D194)</f>
        <v>3055907978802.7861</v>
      </c>
      <c r="F194" s="368">
        <f>$E194*(1+INDEX('Covid adjustm_Rhodium'!B$13:B$37,MATCH($D194,'Covid adjustm_Rhodium'!$A$13:$A$37,0)))</f>
        <v>2597521781982.3682</v>
      </c>
      <c r="G194" s="368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25">
      <c r="A195" s="45" t="s">
        <v>1569</v>
      </c>
      <c r="B195" s="45" t="s">
        <v>599</v>
      </c>
      <c r="C195" s="45" t="s">
        <v>1167</v>
      </c>
      <c r="D195" s="46" t="s">
        <v>61</v>
      </c>
      <c r="E195" s="429">
        <f>SUMIFS('CARB heat data summary'!$N$57:$N$98,'CARB heat data summary'!$G$57:$G$98,$D195)+SUMIFS('CHP Distribution_calcs'!$J$63:$J$72,'CHP Distribution_calcs'!$C$63:$C$72,$D195)</f>
        <v>0</v>
      </c>
      <c r="F195" s="368">
        <f>$E195*(1+INDEX('Covid adjustm_Rhodium'!B$13:B$37,MATCH($D195,'Covid adjustm_Rhodium'!$A$13:$A$37,0)))</f>
        <v>0</v>
      </c>
      <c r="G195" s="368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25">
      <c r="A196" s="45" t="s">
        <v>1569</v>
      </c>
      <c r="B196" s="45" t="s">
        <v>599</v>
      </c>
      <c r="C196" s="45" t="s">
        <v>1167</v>
      </c>
      <c r="D196" s="46" t="s">
        <v>62</v>
      </c>
      <c r="E196" s="429">
        <f>SUMIFS('CARB heat data summary'!$N$57:$N$98,'CARB heat data summary'!$G$57:$G$98,$D196)+SUMIFS('CHP Distribution_calcs'!$J$63:$J$72,'CHP Distribution_calcs'!$C$63:$C$72,$D196)</f>
        <v>0</v>
      </c>
      <c r="F196" s="368">
        <f>$E196*(1+INDEX('Covid adjustm_Rhodium'!B$13:B$37,MATCH($D196,'Covid adjustm_Rhodium'!$A$13:$A$37,0)))</f>
        <v>0</v>
      </c>
      <c r="G196" s="368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25">
      <c r="A197" s="45" t="s">
        <v>1569</v>
      </c>
      <c r="B197" s="45" t="s">
        <v>599</v>
      </c>
      <c r="C197" s="45" t="s">
        <v>1167</v>
      </c>
      <c r="D197" s="46" t="s">
        <v>63</v>
      </c>
      <c r="E197" s="429">
        <f>SUMIFS('CARB heat data summary'!$N$57:$N$98,'CARB heat data summary'!$G$57:$G$98,$D197)+SUMIFS('CHP Distribution_calcs'!$J$63:$J$72,'CHP Distribution_calcs'!$C$63:$C$72,$D197)</f>
        <v>0</v>
      </c>
      <c r="F197" s="368">
        <f>$E197*(1+INDEX('Covid adjustm_Rhodium'!B$13:B$37,MATCH($D197,'Covid adjustm_Rhodium'!$A$13:$A$37,0)))</f>
        <v>0</v>
      </c>
      <c r="G197" s="368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25">
      <c r="A198" s="45" t="s">
        <v>1569</v>
      </c>
      <c r="B198" s="45" t="s">
        <v>599</v>
      </c>
      <c r="C198" s="45" t="s">
        <v>1167</v>
      </c>
      <c r="D198" s="46" t="s">
        <v>64</v>
      </c>
      <c r="E198" s="429">
        <f>SUMIFS('CARB heat data summary'!$N$57:$N$98,'CARB heat data summary'!$G$57:$G$98,$D198)+SUMIFS('CHP Distribution_calcs'!$J$63:$J$72,'CHP Distribution_calcs'!$C$63:$C$72,$D198)</f>
        <v>0</v>
      </c>
      <c r="F198" s="368">
        <f>$E198*(1+INDEX('Covid adjustm_Rhodium'!B$13:B$37,MATCH($D198,'Covid adjustm_Rhodium'!$A$13:$A$37,0)))</f>
        <v>0</v>
      </c>
      <c r="G198" s="368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25">
      <c r="A199" s="45" t="s">
        <v>1569</v>
      </c>
      <c r="B199" s="45" t="s">
        <v>599</v>
      </c>
      <c r="C199" s="45" t="s">
        <v>1167</v>
      </c>
      <c r="D199" s="393" t="s">
        <v>65</v>
      </c>
      <c r="E199" s="429">
        <f>SUMIFS('CARB heat data summary'!$N$57:$N$98,'CARB heat data summary'!$G$57:$G$98,$D199)+SUMIFS('CHP Distribution_calcs'!$J$63:$J$72,'CHP Distribution_calcs'!$C$63:$C$72,$D199)</f>
        <v>0</v>
      </c>
      <c r="F199" s="368">
        <f>$E199*(1+INDEX('Covid adjustm_Rhodium'!B$13:B$37,MATCH($D199,'Covid adjustm_Rhodium'!$A$13:$A$37,0)))</f>
        <v>0</v>
      </c>
      <c r="G199" s="368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25">
      <c r="A200" s="45" t="s">
        <v>1569</v>
      </c>
      <c r="B200" s="45" t="s">
        <v>599</v>
      </c>
      <c r="C200" s="45" t="s">
        <v>1167</v>
      </c>
      <c r="D200" s="46" t="s">
        <v>66</v>
      </c>
      <c r="E200" s="429">
        <f>SUMIFS('CARB heat data summary'!$N$57:$N$98,'CARB heat data summary'!$G$57:$G$98,$D200)+SUMIFS('CHP Distribution_calcs'!$J$63:$J$72,'CHP Distribution_calcs'!$C$63:$C$72,$D200)</f>
        <v>0</v>
      </c>
      <c r="F200" s="368">
        <f>$E200*(1+INDEX('Covid adjustm_Rhodium'!B$13:B$37,MATCH($D200,'Covid adjustm_Rhodium'!$A$13:$A$37,0)))</f>
        <v>0</v>
      </c>
      <c r="G200" s="368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25">
      <c r="A201" s="45" t="s">
        <v>1569</v>
      </c>
      <c r="B201" s="45" t="s">
        <v>599</v>
      </c>
      <c r="C201" s="45" t="s">
        <v>1167</v>
      </c>
      <c r="D201" s="46" t="s">
        <v>67</v>
      </c>
      <c r="E201" s="429">
        <f>SUMIFS('CARB heat data summary'!$N$57:$N$98,'CARB heat data summary'!$G$57:$G$98,$D201)+SUMIFS('CHP Distribution_calcs'!$J$63:$J$72,'CHP Distribution_calcs'!$C$63:$C$72,$D201)</f>
        <v>0</v>
      </c>
      <c r="F201" s="368">
        <f>$E201*(1+INDEX('Covid adjustm_Rhodium'!B$13:B$37,MATCH($D201,'Covid adjustm_Rhodium'!$A$13:$A$37,0)))</f>
        <v>0</v>
      </c>
      <c r="G201" s="368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25">
      <c r="A202" s="45" t="s">
        <v>1569</v>
      </c>
      <c r="B202" s="45" t="s">
        <v>599</v>
      </c>
      <c r="C202" s="45" t="s">
        <v>1167</v>
      </c>
      <c r="D202" s="222" t="s">
        <v>68</v>
      </c>
      <c r="E202" s="429">
        <f>SUMIFS('CARB heat data summary'!$N$57:$N$98,'CARB heat data summary'!$G$57:$G$98,$D202)+SUMIFS('CHP Distribution_calcs'!$J$63:$J$72,'CHP Distribution_calcs'!$C$63:$C$72,$D202)</f>
        <v>0</v>
      </c>
      <c r="F202" s="368">
        <f>$E202*(1+INDEX('Covid adjustm_Rhodium'!B$13:B$37,MATCH($D202,'Covid adjustm_Rhodium'!$A$13:$A$37,0)))</f>
        <v>0</v>
      </c>
      <c r="G202" s="368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25">
      <c r="A203" s="45" t="s">
        <v>1569</v>
      </c>
      <c r="B203" s="45" t="s">
        <v>599</v>
      </c>
      <c r="C203" s="45" t="s">
        <v>1167</v>
      </c>
      <c r="D203" s="46" t="s">
        <v>69</v>
      </c>
      <c r="E203" s="429">
        <f>SUMIFS('CARB heat data summary'!$N$57:$N$98,'CARB heat data summary'!$G$57:$G$98,$D203)+SUMIFS('CHP Distribution_calcs'!$J$63:$J$72,'CHP Distribution_calcs'!$C$63:$C$72,$D203)</f>
        <v>0</v>
      </c>
      <c r="F203" s="368">
        <f>$E203*(1+INDEX('Covid adjustm_Rhodium'!B$13:B$37,MATCH($D203,'Covid adjustm_Rhodium'!$A$13:$A$37,0)))</f>
        <v>0</v>
      </c>
      <c r="G203" s="368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25">
      <c r="A204" s="45" t="s">
        <v>1569</v>
      </c>
      <c r="B204" s="45" t="s">
        <v>599</v>
      </c>
      <c r="C204" s="45" t="s">
        <v>1167</v>
      </c>
      <c r="D204" s="46" t="s">
        <v>70</v>
      </c>
      <c r="E204" s="429">
        <f>SUMIFS('CARB heat data summary'!$N$57:$N$98,'CARB heat data summary'!$G$57:$G$98,$D204)+SUMIFS('CHP Distribution_calcs'!$J$63:$J$72,'CHP Distribution_calcs'!$C$63:$C$72,$D204)</f>
        <v>68250000000</v>
      </c>
      <c r="F204" s="368">
        <f>$E204*(1+INDEX('Covid adjustm_Rhodium'!B$13:B$37,MATCH($D204,'Covid adjustm_Rhodium'!$A$13:$A$37,0)))</f>
        <v>63472499999.999992</v>
      </c>
      <c r="G204" s="368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25">
      <c r="A205" s="45" t="s">
        <v>1569</v>
      </c>
      <c r="B205" s="45" t="s">
        <v>599</v>
      </c>
      <c r="C205" s="45" t="s">
        <v>1167</v>
      </c>
      <c r="D205" s="46" t="s">
        <v>71</v>
      </c>
      <c r="E205" s="429">
        <f>SUMIFS('CARB heat data summary'!$N$57:$N$98,'CARB heat data summary'!$G$57:$G$98,$D205)+SUMIFS('CHP Distribution_calcs'!$J$63:$J$72,'CHP Distribution_calcs'!$C$63:$C$72,$D205)</f>
        <v>0</v>
      </c>
      <c r="F205" s="368">
        <f>$E205*(1+INDEX('Covid adjustm_Rhodium'!B$13:B$37,MATCH($D205,'Covid adjustm_Rhodium'!$A$13:$A$37,0)))</f>
        <v>0</v>
      </c>
      <c r="G205" s="368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25">
      <c r="A206" s="45" t="s">
        <v>1569</v>
      </c>
      <c r="B206" s="45" t="s">
        <v>599</v>
      </c>
      <c r="C206" s="45" t="s">
        <v>1167</v>
      </c>
      <c r="D206" s="222" t="s">
        <v>72</v>
      </c>
      <c r="E206" s="429">
        <f>SUMIFS('CARB heat data summary'!$N$57:$N$98,'CARB heat data summary'!$G$57:$G$98,$D206)+SUMIFS('CHP Distribution_calcs'!$J$63:$J$72,'CHP Distribution_calcs'!$C$63:$C$72,$D206)</f>
        <v>0</v>
      </c>
      <c r="F206" s="368">
        <f>$E206*(1+INDEX('Covid adjustm_Rhodium'!B$13:B$37,MATCH($D206,'Covid adjustm_Rhodium'!$A$13:$A$37,0)))</f>
        <v>0</v>
      </c>
      <c r="G206" s="368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25">
      <c r="A207" s="45" t="s">
        <v>1569</v>
      </c>
      <c r="B207" s="45" t="s">
        <v>599</v>
      </c>
      <c r="C207" s="45" t="s">
        <v>1167</v>
      </c>
      <c r="D207" s="46" t="s">
        <v>73</v>
      </c>
      <c r="E207" s="429">
        <f>SUMIFS('CARB heat data summary'!$N$57:$N$98,'CARB heat data summary'!$G$57:$G$98,$D207)+SUMIFS('CHP Distribution_calcs'!$J$63:$J$72,'CHP Distribution_calcs'!$C$63:$C$72,$D207)</f>
        <v>0</v>
      </c>
      <c r="F207" s="368">
        <f>$E207*(1+INDEX('Covid adjustm_Rhodium'!B$13:B$37,MATCH($D207,'Covid adjustm_Rhodium'!$A$13:$A$37,0)))</f>
        <v>0</v>
      </c>
      <c r="G207" s="368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25">
      <c r="A208" s="45" t="s">
        <v>1569</v>
      </c>
      <c r="B208" s="45" t="s">
        <v>599</v>
      </c>
      <c r="C208" s="45" t="s">
        <v>1167</v>
      </c>
      <c r="D208" s="46" t="s">
        <v>74</v>
      </c>
      <c r="E208" s="429">
        <f>SUMIFS('CARB heat data summary'!$N$57:$N$98,'CARB heat data summary'!$G$57:$G$98,$D208)+SUMIFS('CHP Distribution_calcs'!$J$63:$J$72,'CHP Distribution_calcs'!$C$63:$C$72,$D208)</f>
        <v>0</v>
      </c>
      <c r="F208" s="368">
        <f>$E208*(1+INDEX('Covid adjustm_Rhodium'!B$13:B$37,MATCH($D208,'Covid adjustm_Rhodium'!$A$13:$A$37,0)))</f>
        <v>0</v>
      </c>
      <c r="G208" s="368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25">
      <c r="A209" s="45" t="s">
        <v>1569</v>
      </c>
      <c r="B209" s="45" t="s">
        <v>599</v>
      </c>
      <c r="C209" s="45" t="s">
        <v>1167</v>
      </c>
      <c r="D209" s="46" t="s">
        <v>75</v>
      </c>
      <c r="E209" s="429">
        <f>SUMIFS('CARB heat data summary'!$N$57:$N$98,'CARB heat data summary'!$G$57:$G$98,$D209)+SUMIFS('CHP Distribution_calcs'!$J$63:$J$72,'CHP Distribution_calcs'!$C$63:$C$72,$D209)</f>
        <v>0</v>
      </c>
      <c r="F209" s="368">
        <f>$E209*(1+INDEX('Covid adjustm_Rhodium'!B$13:B$37,MATCH($D209,'Covid adjustm_Rhodium'!$A$13:$A$37,0)))</f>
        <v>0</v>
      </c>
      <c r="G209" s="368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25">
      <c r="A210" s="45" t="s">
        <v>1569</v>
      </c>
      <c r="B210" s="45" t="s">
        <v>599</v>
      </c>
      <c r="C210" s="45" t="s">
        <v>1167</v>
      </c>
      <c r="D210" s="46" t="s">
        <v>76</v>
      </c>
      <c r="E210" s="429">
        <f>SUMIFS('CARB heat data summary'!$N$57:$N$98,'CARB heat data summary'!$G$57:$G$98,$D210)+SUMIFS('CHP Distribution_calcs'!$J$63:$J$72,'CHP Distribution_calcs'!$C$63:$C$72,$D210)</f>
        <v>0</v>
      </c>
      <c r="F210" s="368">
        <f>$E210*(1+INDEX('Covid adjustm_Rhodium'!B$13:B$37,MATCH($D210,'Covid adjustm_Rhodium'!$A$13:$A$37,0)))</f>
        <v>0</v>
      </c>
      <c r="G210" s="368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25">
      <c r="A212" s="45" t="s">
        <v>1569</v>
      </c>
      <c r="B212" s="45" t="s">
        <v>599</v>
      </c>
      <c r="C212" s="45" t="s">
        <v>1168</v>
      </c>
      <c r="D212" s="46" t="s">
        <v>52</v>
      </c>
      <c r="E212" s="282">
        <f>SUMIFS('CARB heat data summary'!$M$57:$M$98,'CARB heat data summary'!$G$57:$G$98,$D212)+SUMIFS('CHP Distribution_calcs'!$I$63:$I$72,'CHP Distribution_calcs'!$C$63:$C$72,$D212)</f>
        <v>0</v>
      </c>
      <c r="F212" s="368">
        <f>$E212*(1+INDEX('Covid adjustm_Rhodium'!B$13:B$37,MATCH($D212,'Covid adjustm_Rhodium'!$A$13:$A$37,0)))</f>
        <v>0</v>
      </c>
      <c r="G212" s="368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25">
      <c r="A213" s="45" t="s">
        <v>1569</v>
      </c>
      <c r="B213" s="45" t="s">
        <v>599</v>
      </c>
      <c r="C213" s="45" t="s">
        <v>1168</v>
      </c>
      <c r="D213" s="46" t="s">
        <v>53</v>
      </c>
      <c r="E213" s="282">
        <f>SUMIFS('CARB heat data summary'!$M$57:$M$98,'CARB heat data summary'!$G$57:$G$98,$D213)+SUMIFS('CHP Distribution_calcs'!$I$63:$I$72,'CHP Distribution_calcs'!$C$63:$C$72,$D213)</f>
        <v>0</v>
      </c>
      <c r="F213" s="368">
        <f>$E213*(1+INDEX('Covid adjustm_Rhodium'!B$13:B$37,MATCH($D213,'Covid adjustm_Rhodium'!$A$13:$A$37,0)))</f>
        <v>0</v>
      </c>
      <c r="G213" s="368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25">
      <c r="A214" s="45" t="s">
        <v>1569</v>
      </c>
      <c r="B214" s="45" t="s">
        <v>599</v>
      </c>
      <c r="C214" s="45" t="s">
        <v>1168</v>
      </c>
      <c r="D214" s="46" t="s">
        <v>54</v>
      </c>
      <c r="E214" s="282">
        <f>SUMIFS('CARB heat data summary'!$M$57:$M$98,'CARB heat data summary'!$G$57:$G$98,$D214)+SUMIFS('CHP Distribution_calcs'!$I$63:$I$72,'CHP Distribution_calcs'!$C$63:$C$72,$D214)</f>
        <v>0</v>
      </c>
      <c r="F214" s="368">
        <f>$E214*(1+INDEX('Covid adjustm_Rhodium'!B$13:B$37,MATCH($D214,'Covid adjustm_Rhodium'!$A$13:$A$37,0)))</f>
        <v>0</v>
      </c>
      <c r="G214" s="368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25">
      <c r="A215" s="45" t="s">
        <v>1569</v>
      </c>
      <c r="B215" s="45" t="s">
        <v>599</v>
      </c>
      <c r="C215" s="45" t="s">
        <v>1168</v>
      </c>
      <c r="D215" s="46" t="s">
        <v>55</v>
      </c>
      <c r="E215" s="282">
        <f>SUMIFS('CARB heat data summary'!$M$57:$M$98,'CARB heat data summary'!$G$57:$G$98,$D215)+SUMIFS('CHP Distribution_calcs'!$I$63:$I$72,'CHP Distribution_calcs'!$C$63:$C$72,$D215)</f>
        <v>0</v>
      </c>
      <c r="F215" s="368">
        <f>$E215*(1+INDEX('Covid adjustm_Rhodium'!B$13:B$37,MATCH($D215,'Covid adjustm_Rhodium'!$A$13:$A$37,0)))</f>
        <v>0</v>
      </c>
      <c r="G215" s="368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25">
      <c r="A216" s="45" t="s">
        <v>1569</v>
      </c>
      <c r="B216" s="45" t="s">
        <v>599</v>
      </c>
      <c r="C216" s="45" t="s">
        <v>1168</v>
      </c>
      <c r="D216" s="46" t="s">
        <v>56</v>
      </c>
      <c r="E216" s="282">
        <f>SUMIFS('CARB heat data summary'!$M$57:$M$98,'CARB heat data summary'!$G$57:$G$98,$D216)+SUMIFS('CHP Distribution_calcs'!$I$63:$I$72,'CHP Distribution_calcs'!$C$63:$C$72,$D216)</f>
        <v>0</v>
      </c>
      <c r="F216" s="368">
        <f>$E216*(1+INDEX('Covid adjustm_Rhodium'!B$13:B$37,MATCH($D216,'Covid adjustm_Rhodium'!$A$13:$A$37,0)))</f>
        <v>0</v>
      </c>
      <c r="G216" s="368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25">
      <c r="A217" s="45" t="s">
        <v>1569</v>
      </c>
      <c r="B217" s="45" t="s">
        <v>599</v>
      </c>
      <c r="C217" s="45" t="s">
        <v>1168</v>
      </c>
      <c r="D217" s="46" t="s">
        <v>57</v>
      </c>
      <c r="E217" s="282">
        <f>SUMIFS('CARB heat data summary'!$M$57:$M$98,'CARB heat data summary'!$G$57:$G$98,$D217)+SUMIFS('CHP Distribution_calcs'!$I$63:$I$72,'CHP Distribution_calcs'!$C$63:$C$72,$D217)</f>
        <v>0</v>
      </c>
      <c r="F217" s="368">
        <f>$E217*(1+INDEX('Covid adjustm_Rhodium'!B$13:B$37,MATCH($D217,'Covid adjustm_Rhodium'!$A$13:$A$37,0)))</f>
        <v>0</v>
      </c>
      <c r="G217" s="368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25">
      <c r="A218" s="45" t="s">
        <v>1569</v>
      </c>
      <c r="B218" s="45" t="s">
        <v>599</v>
      </c>
      <c r="C218" s="45" t="s">
        <v>1168</v>
      </c>
      <c r="D218" s="46" t="s">
        <v>58</v>
      </c>
      <c r="E218" s="282">
        <f>SUMIFS('CARB heat data summary'!$M$57:$M$98,'CARB heat data summary'!$G$57:$G$98,$D218)+SUMIFS('CHP Distribution_calcs'!$I$63:$I$72,'CHP Distribution_calcs'!$C$63:$C$72,$D218)</f>
        <v>0</v>
      </c>
      <c r="F218" s="368">
        <f>$E218*(1+INDEX('Covid adjustm_Rhodium'!B$13:B$37,MATCH($D218,'Covid adjustm_Rhodium'!$A$13:$A$37,0)))</f>
        <v>0</v>
      </c>
      <c r="G218" s="368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25">
      <c r="A219" s="45" t="s">
        <v>1569</v>
      </c>
      <c r="B219" s="45" t="s">
        <v>599</v>
      </c>
      <c r="C219" s="45" t="s">
        <v>1168</v>
      </c>
      <c r="D219" s="46" t="s">
        <v>59</v>
      </c>
      <c r="E219" s="282">
        <f>SUMIFS('CARB heat data summary'!$M$57:$M$98,'CARB heat data summary'!$G$57:$G$98,$D219)+SUMIFS('CHP Distribution_calcs'!$I$63:$I$72,'CHP Distribution_calcs'!$C$63:$C$72,$D219)</f>
        <v>0</v>
      </c>
      <c r="F219" s="368">
        <f>$E219*(1+INDEX('Covid adjustm_Rhodium'!B$13:B$37,MATCH($D219,'Covid adjustm_Rhodium'!$A$13:$A$37,0)))</f>
        <v>0</v>
      </c>
      <c r="G219" s="368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25">
      <c r="A220" s="45" t="s">
        <v>1569</v>
      </c>
      <c r="B220" s="45" t="s">
        <v>599</v>
      </c>
      <c r="C220" s="45" t="s">
        <v>1168</v>
      </c>
      <c r="D220" s="46" t="s">
        <v>60</v>
      </c>
      <c r="E220" s="282">
        <f>SUMIFS('CARB heat data summary'!$M$57:$M$98,'CARB heat data summary'!$G$57:$G$98,$D220)+SUMIFS('CHP Distribution_calcs'!$I$63:$I$72,'CHP Distribution_calcs'!$C$63:$C$72,$D220)</f>
        <v>310131157240.30963</v>
      </c>
      <c r="F220" s="368">
        <f>$E220*(1+INDEX('Covid adjustm_Rhodium'!B$13:B$37,MATCH($D220,'Covid adjustm_Rhodium'!$A$13:$A$37,0)))</f>
        <v>263611483654.26318</v>
      </c>
      <c r="G220" s="368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25">
      <c r="A221" s="45" t="s">
        <v>1569</v>
      </c>
      <c r="B221" s="45" t="s">
        <v>599</v>
      </c>
      <c r="C221" s="45" t="s">
        <v>1168</v>
      </c>
      <c r="D221" s="46" t="s">
        <v>61</v>
      </c>
      <c r="E221" s="282">
        <f>SUMIFS('CARB heat data summary'!$M$57:$M$98,'CARB heat data summary'!$G$57:$G$98,$D221)+SUMIFS('CHP Distribution_calcs'!$I$63:$I$72,'CHP Distribution_calcs'!$C$63:$C$72,$D221)</f>
        <v>0</v>
      </c>
      <c r="F221" s="368">
        <f>$E221*(1+INDEX('Covid adjustm_Rhodium'!B$13:B$37,MATCH($D221,'Covid adjustm_Rhodium'!$A$13:$A$37,0)))</f>
        <v>0</v>
      </c>
      <c r="G221" s="368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25">
      <c r="A222" s="45" t="s">
        <v>1569</v>
      </c>
      <c r="B222" s="45" t="s">
        <v>599</v>
      </c>
      <c r="C222" s="45" t="s">
        <v>1168</v>
      </c>
      <c r="D222" s="46" t="s">
        <v>62</v>
      </c>
      <c r="E222" s="282">
        <f>SUMIFS('CARB heat data summary'!$M$57:$M$98,'CARB heat data summary'!$G$57:$G$98,$D222)+SUMIFS('CHP Distribution_calcs'!$I$63:$I$72,'CHP Distribution_calcs'!$C$63:$C$72,$D222)</f>
        <v>0</v>
      </c>
      <c r="F222" s="368">
        <f>$E222*(1+INDEX('Covid adjustm_Rhodium'!B$13:B$37,MATCH($D222,'Covid adjustm_Rhodium'!$A$13:$A$37,0)))</f>
        <v>0</v>
      </c>
      <c r="G222" s="368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25">
      <c r="A223" s="45" t="s">
        <v>1569</v>
      </c>
      <c r="B223" s="45" t="s">
        <v>599</v>
      </c>
      <c r="C223" s="45" t="s">
        <v>1168</v>
      </c>
      <c r="D223" s="46" t="s">
        <v>63</v>
      </c>
      <c r="E223" s="282">
        <f>SUMIFS('CARB heat data summary'!$M$57:$M$98,'CARB heat data summary'!$G$57:$G$98,$D223)+SUMIFS('CHP Distribution_calcs'!$I$63:$I$72,'CHP Distribution_calcs'!$C$63:$C$72,$D223)</f>
        <v>0</v>
      </c>
      <c r="F223" s="368">
        <f>$E223*(1+INDEX('Covid adjustm_Rhodium'!B$13:B$37,MATCH($D223,'Covid adjustm_Rhodium'!$A$13:$A$37,0)))</f>
        <v>0</v>
      </c>
      <c r="G223" s="368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25">
      <c r="A224" s="45" t="s">
        <v>1569</v>
      </c>
      <c r="B224" s="45" t="s">
        <v>599</v>
      </c>
      <c r="C224" s="45" t="s">
        <v>1168</v>
      </c>
      <c r="D224" s="46" t="s">
        <v>64</v>
      </c>
      <c r="E224" s="282">
        <f>SUMIFS('CARB heat data summary'!$M$57:$M$98,'CARB heat data summary'!$G$57:$G$98,$D224)+SUMIFS('CHP Distribution_calcs'!$I$63:$I$72,'CHP Distribution_calcs'!$C$63:$C$72,$D224)</f>
        <v>562988102.68472004</v>
      </c>
      <c r="F224" s="368">
        <f>$E224*(1+INDEX('Covid adjustm_Rhodium'!B$13:B$37,MATCH($D224,'Covid adjustm_Rhodium'!$A$13:$A$37,0)))</f>
        <v>534838697.550484</v>
      </c>
      <c r="G224" s="368">
        <f>$E224*(1+INDEX('Covid adjustm_Rhodium'!C$13:C$37,MATCH($D224,'Covid adjustm_Rhodium'!$A$13:$A$37,0)))</f>
        <v>548913400.11760199</v>
      </c>
      <c r="H224" s="182">
        <f>$E224*(1+'Growth rates'!I223)</f>
        <v>436839529.4358077</v>
      </c>
      <c r="I224" s="182">
        <f>$E224*(1+'Growth rates'!J223)</f>
        <v>446050947.30225271</v>
      </c>
      <c r="J224" s="182">
        <f>$E224*(1+'Growth rates'!K223)</f>
        <v>444540633.65856612</v>
      </c>
      <c r="K224" s="182">
        <f>$E224*(1+'Growth rates'!L223)</f>
        <v>448293987.3671338</v>
      </c>
      <c r="L224" s="182">
        <f>$E224*(1+'Growth rates'!M223)</f>
        <v>450925821.04326099</v>
      </c>
      <c r="M224" s="182">
        <f>$E224*(1+'Growth rates'!N223)</f>
        <v>454424963.54447544</v>
      </c>
      <c r="N224" s="182">
        <f>$E224*(1+'Growth rates'!O223)</f>
        <v>456772678.81238437</v>
      </c>
      <c r="O224" s="182">
        <f>$E224*(1+'Growth rates'!P223)</f>
        <v>460436310.91835672</v>
      </c>
      <c r="P224" s="182">
        <f>$E224*(1+'Growth rates'!Q223)</f>
        <v>466387843.89050794</v>
      </c>
      <c r="Q224" s="182">
        <f>$E224*(1+'Growth rates'!R223)</f>
        <v>470559898.41118675</v>
      </c>
      <c r="R224" s="182">
        <f>$E224*(1+'Growth rates'!S223)</f>
        <v>475135700.14354414</v>
      </c>
      <c r="S224" s="182">
        <f>$E224*(1+'Growth rates'!T223)</f>
        <v>480190017.0897429</v>
      </c>
      <c r="T224" s="182">
        <f>$E224*(1+'Growth rates'!U223)</f>
        <v>485722849.2497828</v>
      </c>
      <c r="U224" s="182">
        <f>$E224*(1+'Growth rates'!V223)</f>
        <v>491106145.40549749</v>
      </c>
      <c r="V224" s="182">
        <f>$E224*(1+'Growth rates'!W223)</f>
        <v>495472596.73179924</v>
      </c>
      <c r="W224" s="182">
        <f>$E224*(1+'Growth rates'!X223)</f>
        <v>499599790.45118058</v>
      </c>
      <c r="X224" s="182">
        <f>$E224*(1+'Growth rates'!Y223)</f>
        <v>504100824.18137521</v>
      </c>
      <c r="Y224" s="182">
        <f>$E224*(1+'Growth rates'!Z223)</f>
        <v>508317739.50335169</v>
      </c>
      <c r="Z224" s="182">
        <f>$E224*(1+'Growth rates'!AA223)</f>
        <v>511158923.58553433</v>
      </c>
      <c r="AA224" s="182">
        <f>$E224*(1+'Growth rates'!AB223)</f>
        <v>515764632.51875687</v>
      </c>
      <c r="AB224" s="182">
        <f>$E224*(1+'Growth rates'!AC223)</f>
        <v>521611490.2878803</v>
      </c>
      <c r="AC224" s="182">
        <f>$E224*(1+'Growth rates'!AD223)</f>
        <v>527293858.45224565</v>
      </c>
      <c r="AD224" s="182">
        <f>$E224*(1+'Growth rates'!AE223)</f>
        <v>533036041.01834118</v>
      </c>
      <c r="AE224" s="182">
        <f>$E224*(1+'Growth rates'!AF223)</f>
        <v>539570764.40736151</v>
      </c>
      <c r="AF224" s="182">
        <f>$E224*(1+'Growth rates'!AG223)</f>
        <v>544879292.56091332</v>
      </c>
      <c r="AG224" s="182">
        <f>$E224*(1+'Growth rates'!AH223)</f>
        <v>550486892.72311604</v>
      </c>
      <c r="AH224" s="182">
        <f>$E224*(1+'Growth rates'!AI223)</f>
        <v>556737497.70391798</v>
      </c>
      <c r="AI224" s="182">
        <f>$E224*(1+'Growth rates'!AJ223)</f>
        <v>564423648.326244</v>
      </c>
      <c r="AJ224" s="182">
        <f>$E224*(1+'Growth rates'!AK223)</f>
        <v>571945309.34381187</v>
      </c>
    </row>
    <row r="225" spans="1:36" x14ac:dyDescent="0.25">
      <c r="A225" s="45" t="s">
        <v>1569</v>
      </c>
      <c r="B225" s="45" t="s">
        <v>599</v>
      </c>
      <c r="C225" s="45" t="s">
        <v>1168</v>
      </c>
      <c r="D225" s="393" t="s">
        <v>65</v>
      </c>
      <c r="E225" s="282">
        <f>SUMIFS('CARB heat data summary'!$M$57:$M$98,'CARB heat data summary'!$G$57:$G$98,$D225)+SUMIFS('CHP Distribution_calcs'!$I$63:$I$72,'CHP Distribution_calcs'!$C$63:$C$72,$D225)</f>
        <v>0</v>
      </c>
      <c r="F225" s="368">
        <f>$E225*(1+INDEX('Covid adjustm_Rhodium'!B$13:B$37,MATCH($D225,'Covid adjustm_Rhodium'!$A$13:$A$37,0)))</f>
        <v>0</v>
      </c>
      <c r="G225" s="368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25">
      <c r="A226" s="45" t="s">
        <v>1569</v>
      </c>
      <c r="B226" s="45" t="s">
        <v>599</v>
      </c>
      <c r="C226" s="45" t="s">
        <v>1168</v>
      </c>
      <c r="D226" s="46" t="s">
        <v>66</v>
      </c>
      <c r="E226" s="282">
        <f>SUMIFS('CARB heat data summary'!$M$57:$M$98,'CARB heat data summary'!$G$57:$G$98,$D226)+SUMIFS('CHP Distribution_calcs'!$I$63:$I$72,'CHP Distribution_calcs'!$C$63:$C$72,$D226)</f>
        <v>0</v>
      </c>
      <c r="F226" s="368">
        <f>$E226*(1+INDEX('Covid adjustm_Rhodium'!B$13:B$37,MATCH($D226,'Covid adjustm_Rhodium'!$A$13:$A$37,0)))</f>
        <v>0</v>
      </c>
      <c r="G226" s="368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25">
      <c r="A227" s="45" t="s">
        <v>1569</v>
      </c>
      <c r="B227" s="45" t="s">
        <v>599</v>
      </c>
      <c r="C227" s="45" t="s">
        <v>1168</v>
      </c>
      <c r="D227" s="46" t="s">
        <v>67</v>
      </c>
      <c r="E227" s="282">
        <f>SUMIFS('CARB heat data summary'!$M$57:$M$98,'CARB heat data summary'!$G$57:$G$98,$D227)+SUMIFS('CHP Distribution_calcs'!$I$63:$I$72,'CHP Distribution_calcs'!$C$63:$C$72,$D227)</f>
        <v>0</v>
      </c>
      <c r="F227" s="368">
        <f>$E227*(1+INDEX('Covid adjustm_Rhodium'!B$13:B$37,MATCH($D227,'Covid adjustm_Rhodium'!$A$13:$A$37,0)))</f>
        <v>0</v>
      </c>
      <c r="G227" s="368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25">
      <c r="A228" s="45" t="s">
        <v>1569</v>
      </c>
      <c r="B228" s="45" t="s">
        <v>599</v>
      </c>
      <c r="C228" s="45" t="s">
        <v>1168</v>
      </c>
      <c r="D228" s="222" t="s">
        <v>68</v>
      </c>
      <c r="E228" s="282">
        <f>SUMIFS('CARB heat data summary'!$M$57:$M$98,'CARB heat data summary'!$G$57:$G$98,$D228)+SUMIFS('CHP Distribution_calcs'!$I$63:$I$72,'CHP Distribution_calcs'!$C$63:$C$72,$D228)</f>
        <v>0</v>
      </c>
      <c r="F228" s="368">
        <f>$E228*(1+INDEX('Covid adjustm_Rhodium'!B$13:B$37,MATCH($D228,'Covid adjustm_Rhodium'!$A$13:$A$37,0)))</f>
        <v>0</v>
      </c>
      <c r="G228" s="368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25">
      <c r="A229" s="45" t="s">
        <v>1569</v>
      </c>
      <c r="B229" s="45" t="s">
        <v>599</v>
      </c>
      <c r="C229" s="45" t="s">
        <v>1168</v>
      </c>
      <c r="D229" s="46" t="s">
        <v>69</v>
      </c>
      <c r="E229" s="282">
        <f>SUMIFS('CARB heat data summary'!$M$57:$M$98,'CARB heat data summary'!$G$57:$G$98,$D229)+SUMIFS('CHP Distribution_calcs'!$I$63:$I$72,'CHP Distribution_calcs'!$C$63:$C$72,$D229)</f>
        <v>0</v>
      </c>
      <c r="F229" s="368">
        <f>$E229*(1+INDEX('Covid adjustm_Rhodium'!B$13:B$37,MATCH($D229,'Covid adjustm_Rhodium'!$A$13:$A$37,0)))</f>
        <v>0</v>
      </c>
      <c r="G229" s="368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25">
      <c r="A230" s="45" t="s">
        <v>1569</v>
      </c>
      <c r="B230" s="45" t="s">
        <v>599</v>
      </c>
      <c r="C230" s="45" t="s">
        <v>1168</v>
      </c>
      <c r="D230" s="46" t="s">
        <v>70</v>
      </c>
      <c r="E230" s="282">
        <f>SUMIFS('CARB heat data summary'!$M$57:$M$98,'CARB heat data summary'!$G$57:$G$98,$D230)+SUMIFS('CHP Distribution_calcs'!$I$63:$I$72,'CHP Distribution_calcs'!$C$63:$C$72,$D230)</f>
        <v>22308000000000</v>
      </c>
      <c r="F230" s="368">
        <f>$E230*(1+INDEX('Covid adjustm_Rhodium'!B$13:B$37,MATCH($D230,'Covid adjustm_Rhodium'!$A$13:$A$37,0)))</f>
        <v>20746440000000</v>
      </c>
      <c r="G230" s="368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25">
      <c r="A231" s="45" t="s">
        <v>1569</v>
      </c>
      <c r="B231" s="45" t="s">
        <v>599</v>
      </c>
      <c r="C231" s="45" t="s">
        <v>1168</v>
      </c>
      <c r="D231" s="46" t="s">
        <v>71</v>
      </c>
      <c r="E231" s="282">
        <f>SUMIFS('CARB heat data summary'!$M$57:$M$98,'CARB heat data summary'!$G$57:$G$98,$D231)+SUMIFS('CHP Distribution_calcs'!$I$63:$I$72,'CHP Distribution_calcs'!$C$63:$C$72,$D231)</f>
        <v>0</v>
      </c>
      <c r="F231" s="368">
        <f>$E231*(1+INDEX('Covid adjustm_Rhodium'!B$13:B$37,MATCH($D231,'Covid adjustm_Rhodium'!$A$13:$A$37,0)))</f>
        <v>0</v>
      </c>
      <c r="G231" s="368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25">
      <c r="A232" s="45" t="s">
        <v>1569</v>
      </c>
      <c r="B232" s="45" t="s">
        <v>599</v>
      </c>
      <c r="C232" s="45" t="s">
        <v>1168</v>
      </c>
      <c r="D232" s="222" t="s">
        <v>72</v>
      </c>
      <c r="E232" s="282">
        <f>SUMIFS('CARB heat data summary'!$M$57:$M$98,'CARB heat data summary'!$G$57:$G$98,$D232)+SUMIFS('CHP Distribution_calcs'!$I$63:$I$72,'CHP Distribution_calcs'!$C$63:$C$72,$D232)</f>
        <v>0</v>
      </c>
      <c r="F232" s="368">
        <f>$E232*(1+INDEX('Covid adjustm_Rhodium'!B$13:B$37,MATCH($D232,'Covid adjustm_Rhodium'!$A$13:$A$37,0)))</f>
        <v>0</v>
      </c>
      <c r="G232" s="368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25">
      <c r="A233" s="45" t="s">
        <v>1569</v>
      </c>
      <c r="B233" s="45" t="s">
        <v>599</v>
      </c>
      <c r="C233" s="45" t="s">
        <v>1168</v>
      </c>
      <c r="D233" s="46" t="s">
        <v>73</v>
      </c>
      <c r="E233" s="282">
        <f>SUMIFS('CARB heat data summary'!$M$57:$M$98,'CARB heat data summary'!$G$57:$G$98,$D233)+SUMIFS('CHP Distribution_calcs'!$I$63:$I$72,'CHP Distribution_calcs'!$C$63:$C$72,$D233)</f>
        <v>0</v>
      </c>
      <c r="F233" s="368">
        <f>$E233*(1+INDEX('Covid adjustm_Rhodium'!B$13:B$37,MATCH($D233,'Covid adjustm_Rhodium'!$A$13:$A$37,0)))</f>
        <v>0</v>
      </c>
      <c r="G233" s="368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25">
      <c r="A234" s="45" t="s">
        <v>1569</v>
      </c>
      <c r="B234" s="45" t="s">
        <v>599</v>
      </c>
      <c r="C234" s="45" t="s">
        <v>1168</v>
      </c>
      <c r="D234" s="46" t="s">
        <v>74</v>
      </c>
      <c r="E234" s="282">
        <f>SUMIFS('CARB heat data summary'!$M$57:$M$98,'CARB heat data summary'!$G$57:$G$98,$D234)+SUMIFS('CHP Distribution_calcs'!$I$63:$I$72,'CHP Distribution_calcs'!$C$63:$C$72,$D234)</f>
        <v>0</v>
      </c>
      <c r="F234" s="368">
        <f>$E234*(1+INDEX('Covid adjustm_Rhodium'!B$13:B$37,MATCH($D234,'Covid adjustm_Rhodium'!$A$13:$A$37,0)))</f>
        <v>0</v>
      </c>
      <c r="G234" s="368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25">
      <c r="A235" s="45" t="s">
        <v>1569</v>
      </c>
      <c r="B235" s="45" t="s">
        <v>599</v>
      </c>
      <c r="C235" s="45" t="s">
        <v>1168</v>
      </c>
      <c r="D235" s="46" t="s">
        <v>75</v>
      </c>
      <c r="E235" s="282">
        <f>SUMIFS('CARB heat data summary'!$M$57:$M$98,'CARB heat data summary'!$G$57:$G$98,$D235)+SUMIFS('CHP Distribution_calcs'!$I$63:$I$72,'CHP Distribution_calcs'!$C$63:$C$72,$D235)</f>
        <v>0</v>
      </c>
      <c r="F235" s="368">
        <f>$E235*(1+INDEX('Covid adjustm_Rhodium'!B$13:B$37,MATCH($D235,'Covid adjustm_Rhodium'!$A$13:$A$37,0)))</f>
        <v>0</v>
      </c>
      <c r="G235" s="368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25">
      <c r="A236" s="45" t="s">
        <v>1569</v>
      </c>
      <c r="B236" s="45" t="s">
        <v>599</v>
      </c>
      <c r="C236" s="45" t="s">
        <v>1168</v>
      </c>
      <c r="D236" s="46" t="s">
        <v>76</v>
      </c>
      <c r="E236" s="282">
        <f>SUMIFS('CARB heat data summary'!$M$57:$M$98,'CARB heat data summary'!$G$57:$G$98,$D236)+SUMIFS('CHP Distribution_calcs'!$I$63:$I$72,'CHP Distribution_calcs'!$C$63:$C$72,$D236)</f>
        <v>0</v>
      </c>
      <c r="F236" s="368">
        <f>$E236*(1+INDEX('Covid adjustm_Rhodium'!B$13:B$37,MATCH($D236,'Covid adjustm_Rhodium'!$A$13:$A$37,0)))</f>
        <v>0</v>
      </c>
      <c r="G236" s="368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30" workbookViewId="0">
      <selection activeCell="O98" sqref="O98"/>
    </sheetView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2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32059626529211.215</v>
      </c>
      <c r="F4" s="3">
        <f>SUMIFS(calcs!H:H,calcs!$C:$C,$B4)</f>
        <v>32359083360418.82</v>
      </c>
      <c r="G4" s="3">
        <f>SUMIFS(calcs!I:I,calcs!$C:$C,$B4)</f>
        <v>32210464044189.859</v>
      </c>
      <c r="H4" s="3">
        <f>SUMIFS(calcs!J:J,calcs!$C:$C,$B4)</f>
        <v>31805642772372.176</v>
      </c>
      <c r="I4" s="3">
        <f>SUMIFS(calcs!K:K,calcs!$C:$C,$B4)</f>
        <v>31395276003680.27</v>
      </c>
      <c r="J4" s="3">
        <f>SUMIFS(calcs!L:L,calcs!$C:$C,$B4)</f>
        <v>30944981657494.02</v>
      </c>
      <c r="K4" s="3">
        <f>SUMIFS(calcs!M:M,calcs!$C:$C,$B4)</f>
        <v>30427032249442.348</v>
      </c>
      <c r="L4" s="3">
        <f>SUMIFS(calcs!N:N,calcs!$C:$C,$B4)</f>
        <v>29866937065146.645</v>
      </c>
      <c r="M4" s="3">
        <f>SUMIFS(calcs!O:O,calcs!$C:$C,$B4)</f>
        <v>29376715141466.043</v>
      </c>
      <c r="N4" s="3">
        <f>SUMIFS(calcs!P:P,calcs!$C:$C,$B4)</f>
        <v>28872074925912.488</v>
      </c>
      <c r="O4" s="3">
        <f>SUMIFS(calcs!Q:Q,calcs!$C:$C,$B4)</f>
        <v>28456162660346.367</v>
      </c>
      <c r="P4" s="3">
        <f>SUMIFS(calcs!R:R,calcs!$C:$C,$B4)</f>
        <v>27977031730414.203</v>
      </c>
      <c r="Q4" s="3">
        <f>SUMIFS(calcs!S:S,calcs!$C:$C,$B4)</f>
        <v>27526737384227.953</v>
      </c>
      <c r="R4" s="3">
        <f>SUMIFS(calcs!T:T,calcs!$C:$C,$B4)</f>
        <v>27101952323663.086</v>
      </c>
      <c r="S4" s="3">
        <f>SUMIFS(calcs!U:U,calcs!$C:$C,$B4)</f>
        <v>27007678876801.438</v>
      </c>
      <c r="T4" s="3">
        <f>SUMIFS(calcs!V:V,calcs!$C:$C,$B4)</f>
        <v>26895659839942.297</v>
      </c>
      <c r="U4" s="3">
        <f>SUMIFS(calcs!W:W,calcs!$C:$C,$B4)</f>
        <v>26796949995581.266</v>
      </c>
      <c r="V4" s="3">
        <f>SUMIFS(calcs!X:X,calcs!$C:$C,$B4)</f>
        <v>26885677945568.707</v>
      </c>
      <c r="W4" s="3">
        <f>SUMIFS(calcs!Y:Y,calcs!$C:$C,$B4)</f>
        <v>26833550274951.094</v>
      </c>
      <c r="X4" s="3">
        <f>SUMIFS(calcs!Z:Z,calcs!$C:$C,$B4)</f>
        <v>26799168194330.957</v>
      </c>
      <c r="Y4" s="3">
        <f>SUMIFS(calcs!AA:AA,calcs!$C:$C,$B4)</f>
        <v>26805822790580.016</v>
      </c>
      <c r="Z4" s="3">
        <f>SUMIFS(calcs!AB:AB,calcs!$C:$C,$B4)</f>
        <v>26847968566824.047</v>
      </c>
      <c r="AA4" s="3">
        <f>SUMIFS(calcs!AC:AC,calcs!$C:$C,$B4)</f>
        <v>26912296330564.941</v>
      </c>
      <c r="AB4" s="3">
        <f>SUMIFS(calcs!AD:AD,calcs!$C:$C,$B4)</f>
        <v>26971078597431.621</v>
      </c>
      <c r="AC4" s="3">
        <f>SUMIFS(calcs!AE:AE,calcs!$C:$C,$B4)</f>
        <v>27034297261797.672</v>
      </c>
      <c r="AD4" s="3">
        <f>SUMIFS(calcs!AF:AF,calcs!$C:$C,$B4)</f>
        <v>27125243410534.793</v>
      </c>
      <c r="AE4" s="3">
        <f>SUMIFS(calcs!AG:AG,calcs!$C:$C,$B4)</f>
        <v>27207316764273.172</v>
      </c>
      <c r="AF4" s="3">
        <f>SUMIFS(calcs!AH:AH,calcs!$C:$C,$B4)</f>
        <v>27283844621137.34</v>
      </c>
      <c r="AG4" s="3">
        <f>SUMIFS(calcs!AI:AI,calcs!$C:$C,$B4)</f>
        <v>27508991794230.465</v>
      </c>
      <c r="AH4" s="3">
        <f>SUMIFS(calcs!AJ:AJ,calcs!$C:$C,$B4)</f>
        <v>27613247135465.707</v>
      </c>
    </row>
    <row r="5" spans="2:35" x14ac:dyDescent="0.2">
      <c r="B5" s="29" t="s">
        <v>1161</v>
      </c>
      <c r="C5" s="3">
        <f>SUMIFS(calcs!E:E,calcs!$C:$C,$B5)</f>
        <v>944881326802444.75</v>
      </c>
      <c r="D5" s="3">
        <f>SUMIFS(calcs!F:F,calcs!$C:$C,$B5)</f>
        <v>863296986298721.5</v>
      </c>
      <c r="E5" s="3">
        <f>SUMIFS(calcs!G:G,calcs!$C:$C,$B5)</f>
        <v>918824122718776.88</v>
      </c>
      <c r="F5" s="3">
        <f>SUMIFS(calcs!H:H,calcs!$C:$C,$B5)</f>
        <v>909237506289411.38</v>
      </c>
      <c r="G5" s="3">
        <f>SUMIFS(calcs!I:I,calcs!$C:$C,$B5)</f>
        <v>899348378681985.75</v>
      </c>
      <c r="H5" s="3">
        <f>SUMIFS(calcs!J:J,calcs!$C:$C,$B5)</f>
        <v>888714825096926.25</v>
      </c>
      <c r="I5" s="3">
        <f>SUMIFS(calcs!K:K,calcs!$C:$C,$B5)</f>
        <v>889469679941846.63</v>
      </c>
      <c r="J5" s="3">
        <f>SUMIFS(calcs!L:L,calcs!$C:$C,$B5)</f>
        <v>888589166882011.75</v>
      </c>
      <c r="K5" s="3">
        <f>SUMIFS(calcs!M:M,calcs!$C:$C,$B5)</f>
        <v>887688393773857.25</v>
      </c>
      <c r="L5" s="3">
        <f>SUMIFS(calcs!N:N,calcs!$C:$C,$B5)</f>
        <v>886767360617381.5</v>
      </c>
      <c r="M5" s="3">
        <f>SUMIFS(calcs!O:O,calcs!$C:$C,$B5)</f>
        <v>885826067412585.63</v>
      </c>
      <c r="N5" s="3">
        <f>SUMIFS(calcs!P:P,calcs!$C:$C,$B5)</f>
        <v>884864514159468.63</v>
      </c>
      <c r="O5" s="3">
        <f>SUMIFS(calcs!Q:Q,calcs!$C:$C,$B5)</f>
        <v>892437262566607.25</v>
      </c>
      <c r="P5" s="3">
        <f>SUMIFS(calcs!R:R,calcs!$C:$C,$B5)</f>
        <v>900002719392525.38</v>
      </c>
      <c r="Q5" s="3">
        <f>SUMIFS(calcs!S:S,calcs!$C:$C,$B5)</f>
        <v>907573901267094.38</v>
      </c>
      <c r="R5" s="3">
        <f>SUMIFS(calcs!T:T,calcs!$C:$C,$B5)</f>
        <v>915140623374509.13</v>
      </c>
      <c r="S5" s="3">
        <f>SUMIFS(calcs!U:U,calcs!$C:$C,$B5)</f>
        <v>922712509548364.63</v>
      </c>
      <c r="T5" s="3">
        <f>SUMIFS(calcs!V:V,calcs!$C:$C,$B5)</f>
        <v>930282841005187.63</v>
      </c>
      <c r="U5" s="3">
        <f>SUMIFS(calcs!W:W,calcs!$C:$C,$B5)</f>
        <v>937899709228931.5</v>
      </c>
      <c r="V5" s="3">
        <f>SUMIFS(calcs!X:X,calcs!$C:$C,$B5)</f>
        <v>945743761496339.5</v>
      </c>
      <c r="W5" s="3">
        <f>SUMIFS(calcs!Y:Y,calcs!$C:$C,$B5)</f>
        <v>953584123445607.25</v>
      </c>
      <c r="X5" s="3">
        <f>SUMIFS(calcs!Z:Z,calcs!$C:$C,$B5)</f>
        <v>961427772664802.25</v>
      </c>
      <c r="Y5" s="3">
        <f>SUMIFS(calcs!AA:AA,calcs!$C:$C,$B5)</f>
        <v>969273713544261.88</v>
      </c>
      <c r="Z5" s="3">
        <f>SUMIFS(calcs!AB:AB,calcs!$C:$C,$B5)</f>
        <v>977116182179898.38</v>
      </c>
      <c r="AA5" s="3">
        <f>SUMIFS(calcs!AC:AC,calcs!$C:$C,$B5)</f>
        <v>984956561228368.5</v>
      </c>
      <c r="AB5" s="3">
        <f>SUMIFS(calcs!AD:AD,calcs!$C:$C,$B5)</f>
        <v>992799410082076.88</v>
      </c>
      <c r="AC5" s="3">
        <f>SUMIFS(calcs!AE:AE,calcs!$C:$C,$B5)</f>
        <v>1000646471336229</v>
      </c>
      <c r="AD5" s="3">
        <f>SUMIFS(calcs!AF:AF,calcs!$C:$C,$B5)</f>
        <v>1008488619962659.4</v>
      </c>
      <c r="AE5" s="3">
        <f>SUMIFS(calcs!AG:AG,calcs!$C:$C,$B5)</f>
        <v>1016331198859419.9</v>
      </c>
      <c r="AF5" s="3">
        <f>SUMIFS(calcs!AH:AH,calcs!$C:$C,$B5)</f>
        <v>1024175373203487.3</v>
      </c>
      <c r="AG5" s="3">
        <f>SUMIFS(calcs!AI:AI,calcs!$C:$C,$B5)</f>
        <v>1032015679987652.9</v>
      </c>
      <c r="AH5" s="3">
        <f>SUMIFS(calcs!AJ:AJ,calcs!$C:$C,$B5)</f>
        <v>1039858578671486.8</v>
      </c>
    </row>
    <row r="6" spans="2:35" x14ac:dyDescent="0.2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53968408100848.375</v>
      </c>
      <c r="G6" s="3">
        <f>SUMIFS(calcs!I:I,calcs!$C:$C,$B6)</f>
        <v>54460804974538.375</v>
      </c>
      <c r="H6" s="3">
        <f>SUMIFS(calcs!J:J,calcs!$C:$C,$B6)</f>
        <v>55061053127208.797</v>
      </c>
      <c r="I6" s="3">
        <f>SUMIFS(calcs!K:K,calcs!$C:$C,$B6)</f>
        <v>55789607111769.742</v>
      </c>
      <c r="J6" s="3">
        <f>SUMIFS(calcs!L:L,calcs!$C:$C,$B6)</f>
        <v>56258946125815.641</v>
      </c>
      <c r="K6" s="3">
        <f>SUMIFS(calcs!M:M,calcs!$C:$C,$B6)</f>
        <v>56558326400226.859</v>
      </c>
      <c r="L6" s="3">
        <f>SUMIFS(calcs!N:N,calcs!$C:$C,$B6)</f>
        <v>56661714867663.273</v>
      </c>
      <c r="M6" s="3">
        <f>SUMIFS(calcs!O:O,calcs!$C:$C,$B6)</f>
        <v>56852871962132.047</v>
      </c>
      <c r="N6" s="3">
        <f>SUMIFS(calcs!P:P,calcs!$C:$C,$B6)</f>
        <v>57278326662661.766</v>
      </c>
      <c r="O6" s="3">
        <f>SUMIFS(calcs!Q:Q,calcs!$C:$C,$B6)</f>
        <v>57737252449771.625</v>
      </c>
      <c r="P6" s="3">
        <f>SUMIFS(calcs!R:R,calcs!$C:$C,$B6)</f>
        <v>57973781461604.578</v>
      </c>
      <c r="Q6" s="3">
        <f>SUMIFS(calcs!S:S,calcs!$C:$C,$B6)</f>
        <v>58044442644384.859</v>
      </c>
      <c r="R6" s="3">
        <f>SUMIFS(calcs!T:T,calcs!$C:$C,$B6)</f>
        <v>58113988124279.156</v>
      </c>
      <c r="S6" s="3">
        <f>SUMIFS(calcs!U:U,calcs!$C:$C,$B6)</f>
        <v>58488120492052.672</v>
      </c>
      <c r="T6" s="3">
        <f>SUMIFS(calcs!V:V,calcs!$C:$C,$B6)</f>
        <v>58812790031879.984</v>
      </c>
      <c r="U6" s="3">
        <f>SUMIFS(calcs!W:W,calcs!$C:$C,$B6)</f>
        <v>59137831472669.297</v>
      </c>
      <c r="V6" s="3">
        <f>SUMIFS(calcs!X:X,calcs!$C:$C,$B6)</f>
        <v>59738823427263.727</v>
      </c>
      <c r="W6" s="3">
        <f>SUMIFS(calcs!Y:Y,calcs!$C:$C,$B6)</f>
        <v>60292955860645.969</v>
      </c>
      <c r="X6" s="3">
        <f>SUMIFS(calcs!Z:Z,calcs!$C:$C,$B6)</f>
        <v>60777542814133.938</v>
      </c>
      <c r="Y6" s="3">
        <f>SUMIFS(calcs!AA:AA,calcs!$C:$C,$B6)</f>
        <v>61473741415000.75</v>
      </c>
      <c r="Z6" s="3">
        <f>SUMIFS(calcs!AB:AB,calcs!$C:$C,$B6)</f>
        <v>62243204505381.867</v>
      </c>
      <c r="AA6" s="3">
        <f>SUMIFS(calcs!AC:AC,calcs!$C:$C,$B6)</f>
        <v>63090766797783.297</v>
      </c>
      <c r="AB6" s="3">
        <f>SUMIFS(calcs!AD:AD,calcs!$C:$C,$B6)</f>
        <v>63942420000766.734</v>
      </c>
      <c r="AC6" s="3">
        <f>SUMIFS(calcs!AE:AE,calcs!$C:$C,$B6)</f>
        <v>64844651734582.391</v>
      </c>
      <c r="AD6" s="3">
        <f>SUMIFS(calcs!AF:AF,calcs!$C:$C,$B6)</f>
        <v>65746883468398.031</v>
      </c>
      <c r="AE6" s="3">
        <f>SUMIFS(calcs!AG:AG,calcs!$C:$C,$B6)</f>
        <v>66702297039779.898</v>
      </c>
      <c r="AF6" s="3">
        <f>SUMIFS(calcs!AH:AH,calcs!$C:$C,$B6)</f>
        <v>67650644492883.75</v>
      </c>
      <c r="AG6" s="3">
        <f>SUMIFS(calcs!AI:AI,calcs!$C:$C,$B6)</f>
        <v>68686388672057.93</v>
      </c>
      <c r="AH6" s="3">
        <f>SUMIFS(calcs!AJ:AJ,calcs!$C:$C,$B6)</f>
        <v>69746678314724.234</v>
      </c>
    </row>
    <row r="7" spans="2:35" x14ac:dyDescent="0.2">
      <c r="B7" s="29" t="s">
        <v>1163</v>
      </c>
      <c r="C7" s="3">
        <f>SUMIFS(calcs!E:E,calcs!$C:$C,$B7)</f>
        <v>523361727373204.81</v>
      </c>
      <c r="D7" s="3">
        <f>SUMIFS(calcs!F:F,calcs!$C:$C,$B7)</f>
        <v>454415670627852</v>
      </c>
      <c r="E7" s="3">
        <f>SUMIFS(calcs!G:G,calcs!$C:$C,$B7)</f>
        <v>488888699000528.38</v>
      </c>
      <c r="F7" s="3">
        <f>SUMIFS(calcs!H:H,calcs!$C:$C,$B7)</f>
        <v>531867022510382.38</v>
      </c>
      <c r="G7" s="3">
        <f>SUMIFS(calcs!I:I,calcs!$C:$C,$B7)</f>
        <v>534018005657306.75</v>
      </c>
      <c r="H7" s="3">
        <f>SUMIFS(calcs!J:J,calcs!$C:$C,$B7)</f>
        <v>536070351353711.44</v>
      </c>
      <c r="I7" s="3">
        <f>SUMIFS(calcs!K:K,calcs!$C:$C,$B7)</f>
        <v>537530872346995.19</v>
      </c>
      <c r="J7" s="3">
        <f>SUMIFS(calcs!L:L,calcs!$C:$C,$B7)</f>
        <v>538892755889759</v>
      </c>
      <c r="K7" s="3">
        <f>SUMIFS(calcs!M:M,calcs!$C:$C,$B7)</f>
        <v>540254639432522.81</v>
      </c>
      <c r="L7" s="3">
        <f>SUMIFS(calcs!N:N,calcs!$C:$C,$B7)</f>
        <v>541616522975286.56</v>
      </c>
      <c r="M7" s="3">
        <f>SUMIFS(calcs!O:O,calcs!$C:$C,$B7)</f>
        <v>542978406518050.38</v>
      </c>
      <c r="N7" s="3">
        <f>SUMIFS(calcs!P:P,calcs!$C:$C,$B7)</f>
        <v>544340290060814.13</v>
      </c>
      <c r="O7" s="3">
        <f>SUMIFS(calcs!Q:Q,calcs!$C:$C,$B7)</f>
        <v>545702173603578</v>
      </c>
      <c r="P7" s="3">
        <f>SUMIFS(calcs!R:R,calcs!$C:$C,$B7)</f>
        <v>547064057146341.81</v>
      </c>
      <c r="Q7" s="3">
        <f>SUMIFS(calcs!S:S,calcs!$C:$C,$B7)</f>
        <v>548425940689105.5</v>
      </c>
      <c r="R7" s="3">
        <f>SUMIFS(calcs!T:T,calcs!$C:$C,$B7)</f>
        <v>549787824231869.44</v>
      </c>
      <c r="S7" s="3">
        <f>SUMIFS(calcs!U:U,calcs!$C:$C,$B7)</f>
        <v>551149707774633.13</v>
      </c>
      <c r="T7" s="3">
        <f>SUMIFS(calcs!V:V,calcs!$C:$C,$B7)</f>
        <v>552511591317396.94</v>
      </c>
      <c r="U7" s="3">
        <f>SUMIFS(calcs!W:W,calcs!$C:$C,$B7)</f>
        <v>553873474860160.81</v>
      </c>
      <c r="V7" s="3">
        <f>SUMIFS(calcs!X:X,calcs!$C:$C,$B7)</f>
        <v>555235358402924.75</v>
      </c>
      <c r="W7" s="3">
        <f>SUMIFS(calcs!Y:Y,calcs!$C:$C,$B7)</f>
        <v>556597241945688.5</v>
      </c>
      <c r="X7" s="3">
        <f>SUMIFS(calcs!Z:Z,calcs!$C:$C,$B7)</f>
        <v>557959125488452.25</v>
      </c>
      <c r="Y7" s="3">
        <f>SUMIFS(calcs!AA:AA,calcs!$C:$C,$B7)</f>
        <v>559321009031216.06</v>
      </c>
      <c r="Z7" s="3">
        <f>SUMIFS(calcs!AB:AB,calcs!$C:$C,$B7)</f>
        <v>560682892573979.88</v>
      </c>
      <c r="AA7" s="3">
        <f>SUMIFS(calcs!AC:AC,calcs!$C:$C,$B7)</f>
        <v>562044776116743.63</v>
      </c>
      <c r="AB7" s="3">
        <f>SUMIFS(calcs!AD:AD,calcs!$C:$C,$B7)</f>
        <v>563406659659507.38</v>
      </c>
      <c r="AC7" s="3">
        <f>SUMIFS(calcs!AE:AE,calcs!$C:$C,$B7)</f>
        <v>564768543202271.25</v>
      </c>
      <c r="AD7" s="3">
        <f>SUMIFS(calcs!AF:AF,calcs!$C:$C,$B7)</f>
        <v>566130426745035.13</v>
      </c>
      <c r="AE7" s="3">
        <f>SUMIFS(calcs!AG:AG,calcs!$C:$C,$B7)</f>
        <v>567492310287798.75</v>
      </c>
      <c r="AF7" s="3">
        <f>SUMIFS(calcs!AH:AH,calcs!$C:$C,$B7)</f>
        <v>568854193830562.63</v>
      </c>
      <c r="AG7" s="3">
        <f>SUMIFS(calcs!AI:AI,calcs!$C:$C,$B7)</f>
        <v>570216077373326.38</v>
      </c>
      <c r="AH7" s="3">
        <f>SUMIFS(calcs!AJ:AJ,calcs!$C:$C,$B7)</f>
        <v>571577960916090.13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0</v>
      </c>
      <c r="D9" s="3">
        <f>SUMIFS(calcs!F:F,calcs!$C:$C,$B9)</f>
        <v>0</v>
      </c>
      <c r="E9" s="3">
        <f>SUMIFS(calcs!G:G,calcs!$C:$C,$B9)</f>
        <v>0</v>
      </c>
      <c r="F9" s="3">
        <f>SUMIFS(calcs!H:H,calcs!$C:$C,$B9)</f>
        <v>0</v>
      </c>
      <c r="G9" s="3">
        <f>SUMIFS(calcs!I:I,calcs!$C:$C,$B9)</f>
        <v>0</v>
      </c>
      <c r="H9" s="3">
        <f>SUMIFS(calcs!J:J,calcs!$C:$C,$B9)</f>
        <v>0</v>
      </c>
      <c r="I9" s="3">
        <f>SUMIFS(calcs!K:K,calcs!$C:$C,$B9)</f>
        <v>0</v>
      </c>
      <c r="J9" s="3">
        <f>SUMIFS(calcs!L:L,calcs!$C:$C,$B9)</f>
        <v>0</v>
      </c>
      <c r="K9" s="3">
        <f>SUMIFS(calcs!M:M,calcs!$C:$C,$B9)</f>
        <v>0</v>
      </c>
      <c r="L9" s="3">
        <f>SUMIFS(calcs!N:N,calcs!$C:$C,$B9)</f>
        <v>0</v>
      </c>
      <c r="M9" s="3">
        <f>SUMIFS(calcs!O:O,calcs!$C:$C,$B9)</f>
        <v>0</v>
      </c>
      <c r="N9" s="3">
        <f>SUMIFS(calcs!P:P,calcs!$C:$C,$B9)</f>
        <v>0</v>
      </c>
      <c r="O9" s="3">
        <f>SUMIFS(calcs!Q:Q,calcs!$C:$C,$B9)</f>
        <v>0</v>
      </c>
      <c r="P9" s="3">
        <f>SUMIFS(calcs!R:R,calcs!$C:$C,$B9)</f>
        <v>0</v>
      </c>
      <c r="Q9" s="3">
        <f>SUMIFS(calcs!S:S,calcs!$C:$C,$B9)</f>
        <v>0</v>
      </c>
      <c r="R9" s="3">
        <f>SUMIFS(calcs!T:T,calcs!$C:$C,$B9)</f>
        <v>0</v>
      </c>
      <c r="S9" s="3">
        <f>SUMIFS(calcs!U:U,calcs!$C:$C,$B9)</f>
        <v>0</v>
      </c>
      <c r="T9" s="3">
        <f>SUMIFS(calcs!V:V,calcs!$C:$C,$B9)</f>
        <v>0</v>
      </c>
      <c r="U9" s="3">
        <f>SUMIFS(calcs!W:W,calcs!$C:$C,$B9)</f>
        <v>0</v>
      </c>
      <c r="V9" s="3">
        <f>SUMIFS(calcs!X:X,calcs!$C:$C,$B9)</f>
        <v>0</v>
      </c>
      <c r="W9" s="3">
        <f>SUMIFS(calcs!Y:Y,calcs!$C:$C,$B9)</f>
        <v>0</v>
      </c>
      <c r="X9" s="3">
        <f>SUMIFS(calcs!Z:Z,calcs!$C:$C,$B9)</f>
        <v>0</v>
      </c>
      <c r="Y9" s="3">
        <f>SUMIFS(calcs!AA:AA,calcs!$C:$C,$B9)</f>
        <v>0</v>
      </c>
      <c r="Z9" s="3">
        <f>SUMIFS(calcs!AB:AB,calcs!$C:$C,$B9)</f>
        <v>0</v>
      </c>
      <c r="AA9" s="3">
        <f>SUMIFS(calcs!AC:AC,calcs!$C:$C,$B9)</f>
        <v>0</v>
      </c>
      <c r="AB9" s="3">
        <f>SUMIFS(calcs!AD:AD,calcs!$C:$C,$B9)</f>
        <v>0</v>
      </c>
      <c r="AC9" s="3">
        <f>SUMIFS(calcs!AE:AE,calcs!$C:$C,$B9)</f>
        <v>0</v>
      </c>
      <c r="AD9" s="3">
        <f>SUMIFS(calcs!AF:AF,calcs!$C:$C,$B9)</f>
        <v>0</v>
      </c>
      <c r="AE9" s="3">
        <f>SUMIFS(calcs!AG:AG,calcs!$C:$C,$B9)</f>
        <v>0</v>
      </c>
      <c r="AF9" s="3">
        <f>SUMIFS(calcs!AH:AH,calcs!$C:$C,$B9)</f>
        <v>0</v>
      </c>
      <c r="AG9" s="3">
        <f>SUMIFS(calcs!AI:AI,calcs!$C:$C,$B9)</f>
        <v>0</v>
      </c>
      <c r="AH9" s="3">
        <f>SUMIFS(calcs!AJ:AJ,calcs!$C:$C,$B9)</f>
        <v>0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2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17550530215089.506</v>
      </c>
      <c r="G11" s="3">
        <f>SUMIFS(calcs!I:I,calcs!$C:$C,$B11)</f>
        <v>17920609515828.738</v>
      </c>
      <c r="H11" s="3">
        <f>SUMIFS(calcs!J:J,calcs!$C:$C,$B11)</f>
        <v>17859930929181.559</v>
      </c>
      <c r="I11" s="3">
        <f>SUMIFS(calcs!K:K,calcs!$C:$C,$B11)</f>
        <v>18010726228671.082</v>
      </c>
      <c r="J11" s="3">
        <f>SUMIFS(calcs!L:L,calcs!$C:$C,$B11)</f>
        <v>18116463171739.434</v>
      </c>
      <c r="K11" s="3">
        <f>SUMIFS(calcs!M:M,calcs!$C:$C,$B11)</f>
        <v>18257045243773.492</v>
      </c>
      <c r="L11" s="3">
        <f>SUMIFS(calcs!N:N,calcs!$C:$C,$B11)</f>
        <v>18351367403215.148</v>
      </c>
      <c r="M11" s="3">
        <f>SUMIFS(calcs!O:O,calcs!$C:$C,$B11)</f>
        <v>18498558034190.973</v>
      </c>
      <c r="N11" s="3">
        <f>SUMIFS(calcs!P:P,calcs!$C:$C,$B11)</f>
        <v>18737667712266</v>
      </c>
      <c r="O11" s="3">
        <f>SUMIFS(calcs!Q:Q,calcs!$C:$C,$B11)</f>
        <v>18905284798152.766</v>
      </c>
      <c r="P11" s="3">
        <f>SUMIFS(calcs!R:R,calcs!$C:$C,$B11)</f>
        <v>19089122892351.145</v>
      </c>
      <c r="Q11" s="3">
        <f>SUMIFS(calcs!S:S,calcs!$C:$C,$B11)</f>
        <v>19292185885289.23</v>
      </c>
      <c r="R11" s="3">
        <f>SUMIFS(calcs!T:T,calcs!$C:$C,$B11)</f>
        <v>19514473776967.012</v>
      </c>
      <c r="S11" s="3">
        <f>SUMIFS(calcs!U:U,calcs!$C:$C,$B11)</f>
        <v>19730753887788.645</v>
      </c>
      <c r="T11" s="3">
        <f>SUMIFS(calcs!V:V,calcs!$C:$C,$B11)</f>
        <v>19906181088788.402</v>
      </c>
      <c r="U11" s="3">
        <f>SUMIFS(calcs!W:W,calcs!$C:$C,$B11)</f>
        <v>20071995840418.324</v>
      </c>
      <c r="V11" s="3">
        <f>SUMIFS(calcs!X:X,calcs!$C:$C,$B11)</f>
        <v>20252830044188.625</v>
      </c>
      <c r="W11" s="3">
        <f>SUMIFS(calcs!Y:Y,calcs!$C:$C,$B11)</f>
        <v>20422249464332.238</v>
      </c>
      <c r="X11" s="3">
        <f>SUMIFS(calcs!Z:Z,calcs!$C:$C,$B11)</f>
        <v>20536397300599.207</v>
      </c>
      <c r="Y11" s="3">
        <f>SUMIFS(calcs!AA:AA,calcs!$C:$C,$B11)</f>
        <v>20721436950968.824</v>
      </c>
      <c r="Z11" s="3">
        <f>SUMIFS(calcs!AB:AB,calcs!$C:$C,$B11)</f>
        <v>20956341182444.535</v>
      </c>
      <c r="AA11" s="3">
        <f>SUMIFS(calcs!AC:AC,calcs!$C:$C,$B11)</f>
        <v>21184636854978.477</v>
      </c>
      <c r="AB11" s="3">
        <f>SUMIFS(calcs!AD:AD,calcs!$C:$C,$B11)</f>
        <v>21415335639854.875</v>
      </c>
      <c r="AC11" s="3">
        <f>SUMIFS(calcs!AE:AE,calcs!$C:$C,$B11)</f>
        <v>21677875663268.91</v>
      </c>
      <c r="AD11" s="3">
        <f>SUMIFS(calcs!AF:AF,calcs!$C:$C,$B11)</f>
        <v>21891151883662.457</v>
      </c>
      <c r="AE11" s="3">
        <f>SUMIFS(calcs!AG:AG,calcs!$C:$C,$B11)</f>
        <v>22116443665768.324</v>
      </c>
      <c r="AF11" s="3">
        <f>SUMIFS(calcs!AH:AH,calcs!$C:$C,$B11)</f>
        <v>22367568905555.656</v>
      </c>
      <c r="AG11" s="3">
        <f>SUMIFS(calcs!AI:AI,calcs!$C:$C,$B11)</f>
        <v>22676368841562.098</v>
      </c>
      <c r="AH11" s="3">
        <f>SUMIFS(calcs!AJ:AJ,calcs!$C:$C,$B11)</f>
        <v>22978560218626.758</v>
      </c>
    </row>
    <row r="12" spans="2:35" x14ac:dyDescent="0.2">
      <c r="B12"/>
      <c r="C12">
        <f>SUM(C4:C11)</f>
        <v>1578480504732540</v>
      </c>
    </row>
    <row r="13" spans="2:35" x14ac:dyDescent="0.2">
      <c r="B13"/>
      <c r="C13" t="b">
        <f>C12='CARB heat data summary'!H110</f>
        <v>1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13"/>
    </row>
    <row r="40" spans="2:33" x14ac:dyDescent="0.2">
      <c r="B40" s="7"/>
      <c r="C40" s="44"/>
      <c r="D40" s="44"/>
    </row>
    <row r="41" spans="2:33" ht="15" x14ac:dyDescent="0.25">
      <c r="B41" s="7"/>
      <c r="C41" s="262">
        <v>2020</v>
      </c>
      <c r="D41" s="262">
        <v>2021</v>
      </c>
      <c r="E41" s="262">
        <v>2022</v>
      </c>
      <c r="F41" s="262">
        <v>2023</v>
      </c>
      <c r="G41" s="262">
        <v>2024</v>
      </c>
      <c r="H41" s="262">
        <v>2025</v>
      </c>
      <c r="I41" s="262">
        <v>2026</v>
      </c>
      <c r="J41" s="262">
        <v>2027</v>
      </c>
      <c r="K41" s="262">
        <v>2028</v>
      </c>
      <c r="L41" s="262">
        <v>2029</v>
      </c>
      <c r="M41" s="262">
        <v>2030</v>
      </c>
      <c r="N41" s="262">
        <v>2031</v>
      </c>
      <c r="O41" s="262">
        <v>2032</v>
      </c>
      <c r="P41" s="262">
        <v>2033</v>
      </c>
      <c r="Q41" s="262">
        <v>2034</v>
      </c>
      <c r="R41" s="262">
        <v>2035</v>
      </c>
      <c r="S41" s="262">
        <v>2036</v>
      </c>
      <c r="T41" s="262">
        <v>2037</v>
      </c>
      <c r="U41" s="262">
        <v>2038</v>
      </c>
      <c r="V41" s="262">
        <v>2039</v>
      </c>
      <c r="W41" s="262">
        <v>2040</v>
      </c>
      <c r="X41" s="262">
        <v>2041</v>
      </c>
      <c r="Y41" s="262">
        <v>2042</v>
      </c>
      <c r="Z41" s="262">
        <v>2043</v>
      </c>
      <c r="AA41" s="262">
        <v>2044</v>
      </c>
      <c r="AB41" s="262">
        <v>2045</v>
      </c>
      <c r="AC41" s="262">
        <v>2046</v>
      </c>
      <c r="AD41" s="262">
        <v>2047</v>
      </c>
      <c r="AE41" s="262">
        <v>2048</v>
      </c>
      <c r="AF41" s="262">
        <v>2049</v>
      </c>
      <c r="AG41" s="262">
        <v>2050</v>
      </c>
    </row>
    <row r="42" spans="2:33" x14ac:dyDescent="0.2">
      <c r="B42" s="7" t="s">
        <v>52</v>
      </c>
      <c r="C42" s="462">
        <f>SUM('BIFUbC-electricity'!B2,'BIFUbC-coal'!B2,'BIFUbC-natural-gas'!B2,'BIFUbC-biomass'!B2,'BIFUbC-petroleum-diesel'!B2,'BIFUbC-heavy-or-residual-oil'!B2,'BIFUbC-LPG-propane-or-butane'!B2)</f>
        <v>127431827953125.97</v>
      </c>
      <c r="D42" s="462">
        <f>SUM('BIFUbC-electricity'!C2,'BIFUbC-coal'!C2,'BIFUbC-natural-gas'!C2,'BIFUbC-biomass'!C2,'BIFUbC-petroleum-diesel'!C2,'BIFUbC-heavy-or-residual-oil'!C2,'BIFUbC-LPG-propane-or-butane'!C2)</f>
        <v>134355591780426.22</v>
      </c>
      <c r="E42" s="462">
        <f>SUM('BIFUbC-electricity'!D2,'BIFUbC-coal'!D2,'BIFUbC-natural-gas'!D2,'BIFUbC-biomass'!D2,'BIFUbC-petroleum-diesel'!D2,'BIFUbC-heavy-or-residual-oil'!D2,'BIFUbC-LPG-propane-or-butane'!D2)</f>
        <v>135784884170364.42</v>
      </c>
      <c r="F42" s="462">
        <f>SUM('BIFUbC-electricity'!E2,'BIFUbC-coal'!E2,'BIFUbC-natural-gas'!E2,'BIFUbC-biomass'!E2,'BIFUbC-petroleum-diesel'!E2,'BIFUbC-heavy-or-residual-oil'!E2,'BIFUbC-LPG-propane-or-butane'!E2)</f>
        <v>136466819128532.22</v>
      </c>
      <c r="G42" s="462">
        <f>SUM('BIFUbC-electricity'!F2,'BIFUbC-coal'!F2,'BIFUbC-natural-gas'!F2,'BIFUbC-biomass'!F2,'BIFUbC-petroleum-diesel'!F2,'BIFUbC-heavy-or-residual-oil'!F2,'BIFUbC-LPG-propane-or-butane'!F2)</f>
        <v>136885220046922.59</v>
      </c>
      <c r="H42" s="462">
        <f>SUM('BIFUbC-electricity'!G2,'BIFUbC-coal'!G2,'BIFUbC-natural-gas'!G2,'BIFUbC-biomass'!G2,'BIFUbC-petroleum-diesel'!G2,'BIFUbC-heavy-or-residual-oil'!G2,'BIFUbC-LPG-propane-or-butane'!G2)</f>
        <v>138067479125764.17</v>
      </c>
      <c r="I42" s="462">
        <f>SUM('BIFUbC-electricity'!H2,'BIFUbC-coal'!H2,'BIFUbC-natural-gas'!H2,'BIFUbC-biomass'!H2,'BIFUbC-petroleum-diesel'!H2,'BIFUbC-heavy-or-residual-oil'!H2,'BIFUbC-LPG-propane-or-butane'!H2)</f>
        <v>139192451311975.59</v>
      </c>
      <c r="J42" s="462">
        <f>SUM('BIFUbC-electricity'!I2,'BIFUbC-coal'!I2,'BIFUbC-natural-gas'!I2,'BIFUbC-biomass'!I2,'BIFUbC-petroleum-diesel'!I2,'BIFUbC-heavy-or-residual-oil'!I2,'BIFUbC-LPG-propane-or-butane'!I2)</f>
        <v>140320911787286.5</v>
      </c>
      <c r="K42" s="462">
        <f>SUM('BIFUbC-electricity'!J2,'BIFUbC-coal'!J2,'BIFUbC-natural-gas'!J2,'BIFUbC-biomass'!J2,'BIFUbC-petroleum-diesel'!J2,'BIFUbC-heavy-or-residual-oil'!J2,'BIFUbC-LPG-propane-or-butane'!J2)</f>
        <v>141473827121509.53</v>
      </c>
      <c r="L42" s="462">
        <f>SUM('BIFUbC-electricity'!K2,'BIFUbC-coal'!K2,'BIFUbC-natural-gas'!K2,'BIFUbC-biomass'!K2,'BIFUbC-petroleum-diesel'!K2,'BIFUbC-heavy-or-residual-oil'!K2,'BIFUbC-LPG-propane-or-butane'!K2)</f>
        <v>142618310050598.22</v>
      </c>
      <c r="M42" s="462">
        <f>SUM('BIFUbC-electricity'!L2,'BIFUbC-coal'!L2,'BIFUbC-natural-gas'!L2,'BIFUbC-biomass'!L2,'BIFUbC-petroleum-diesel'!L2,'BIFUbC-heavy-or-residual-oil'!L2,'BIFUbC-LPG-propane-or-butane'!L2)</f>
        <v>143763855509424</v>
      </c>
      <c r="N42" s="462">
        <f>SUM('BIFUbC-electricity'!M2,'BIFUbC-coal'!M2,'BIFUbC-natural-gas'!M2,'BIFUbC-biomass'!M2,'BIFUbC-petroleum-diesel'!M2,'BIFUbC-heavy-or-residual-oil'!M2,'BIFUbC-LPG-propane-or-butane'!M2)</f>
        <v>144932880319571.09</v>
      </c>
      <c r="O42" s="462">
        <f>SUM('BIFUbC-electricity'!N2,'BIFUbC-coal'!N2,'BIFUbC-natural-gas'!N2,'BIFUbC-biomass'!N2,'BIFUbC-petroleum-diesel'!N2,'BIFUbC-heavy-or-residual-oil'!N2,'BIFUbC-LPG-propane-or-butane'!N2)</f>
        <v>146082835934346.22</v>
      </c>
      <c r="P42" s="462">
        <f>SUM('BIFUbC-electricity'!O2,'BIFUbC-coal'!O2,'BIFUbC-natural-gas'!O2,'BIFUbC-biomass'!O2,'BIFUbC-petroleum-diesel'!O2,'BIFUbC-heavy-or-residual-oil'!O2,'BIFUbC-LPG-propane-or-butane'!O2)</f>
        <v>147229653608816.53</v>
      </c>
      <c r="Q42" s="462">
        <f>SUM('BIFUbC-electricity'!P2,'BIFUbC-coal'!P2,'BIFUbC-natural-gas'!P2,'BIFUbC-biomass'!P2,'BIFUbC-petroleum-diesel'!P2,'BIFUbC-heavy-or-residual-oil'!P2,'BIFUbC-LPG-propane-or-butane'!P2)</f>
        <v>148376892245542.44</v>
      </c>
      <c r="R42" s="462">
        <f>SUM('BIFUbC-electricity'!Q2,'BIFUbC-coal'!Q2,'BIFUbC-natural-gas'!Q2,'BIFUbC-biomass'!Q2,'BIFUbC-petroleum-diesel'!Q2,'BIFUbC-heavy-or-residual-oil'!Q2,'BIFUbC-LPG-propane-or-butane'!Q2)</f>
        <v>149536589420758.97</v>
      </c>
      <c r="S42" s="462">
        <f>SUM('BIFUbC-electricity'!R2,'BIFUbC-coal'!R2,'BIFUbC-natural-gas'!R2,'BIFUbC-biomass'!R2,'BIFUbC-petroleum-diesel'!R2,'BIFUbC-heavy-or-residual-oil'!R2,'BIFUbC-LPG-propane-or-butane'!R2)</f>
        <v>150694890794928.53</v>
      </c>
      <c r="T42" s="462">
        <f>SUM('BIFUbC-electricity'!S2,'BIFUbC-coal'!S2,'BIFUbC-natural-gas'!S2,'BIFUbC-biomass'!S2,'BIFUbC-petroleum-diesel'!S2,'BIFUbC-heavy-or-residual-oil'!S2,'BIFUbC-LPG-propane-or-butane'!S2)</f>
        <v>151853432746061.31</v>
      </c>
      <c r="U42" s="462">
        <f>SUM('BIFUbC-electricity'!T2,'BIFUbC-coal'!T2,'BIFUbC-natural-gas'!T2,'BIFUbC-biomass'!T2,'BIFUbC-petroleum-diesel'!T2,'BIFUbC-heavy-or-residual-oil'!T2,'BIFUbC-LPG-propane-or-butane'!T2)</f>
        <v>153021306115449</v>
      </c>
      <c r="V42" s="462">
        <f>SUM('BIFUbC-electricity'!U2,'BIFUbC-coal'!U2,'BIFUbC-natural-gas'!U2,'BIFUbC-biomass'!U2,'BIFUbC-petroleum-diesel'!U2,'BIFUbC-heavy-or-residual-oil'!U2,'BIFUbC-LPG-propane-or-butane'!U2)</f>
        <v>154185691024849.25</v>
      </c>
      <c r="W42" s="462">
        <f>SUM('BIFUbC-electricity'!V2,'BIFUbC-coal'!V2,'BIFUbC-natural-gas'!V2,'BIFUbC-biomass'!V2,'BIFUbC-petroleum-diesel'!V2,'BIFUbC-heavy-or-residual-oil'!V2,'BIFUbC-LPG-propane-or-butane'!V2)</f>
        <v>155348858999873.41</v>
      </c>
      <c r="X42" s="462">
        <f>SUM('BIFUbC-electricity'!W2,'BIFUbC-coal'!W2,'BIFUbC-natural-gas'!W2,'BIFUbC-biomass'!W2,'BIFUbC-petroleum-diesel'!W2,'BIFUbC-heavy-or-residual-oil'!W2,'BIFUbC-LPG-propane-or-butane'!W2)</f>
        <v>156517389349247.84</v>
      </c>
      <c r="Y42" s="462">
        <f>SUM('BIFUbC-electricity'!X2,'BIFUbC-coal'!X2,'BIFUbC-natural-gas'!X2,'BIFUbC-biomass'!X2,'BIFUbC-petroleum-diesel'!X2,'BIFUbC-heavy-or-residual-oil'!X2,'BIFUbC-LPG-propane-or-butane'!X2)</f>
        <v>157688147929640.47</v>
      </c>
      <c r="Z42" s="462">
        <f>SUM('BIFUbC-electricity'!Y2,'BIFUbC-coal'!Y2,'BIFUbC-natural-gas'!Y2,'BIFUbC-biomass'!Y2,'BIFUbC-petroleum-diesel'!Y2,'BIFUbC-heavy-or-residual-oil'!Y2,'BIFUbC-LPG-propane-or-butane'!Y2)</f>
        <v>158861008471263.16</v>
      </c>
      <c r="AA42" s="462">
        <f>SUM('BIFUbC-electricity'!Z2,'BIFUbC-coal'!Z2,'BIFUbC-natural-gas'!Z2,'BIFUbC-biomass'!Z2,'BIFUbC-petroleum-diesel'!Z2,'BIFUbC-heavy-or-residual-oil'!Z2,'BIFUbC-LPG-propane-or-butane'!Z2)</f>
        <v>160033861987264</v>
      </c>
      <c r="AB42" s="462">
        <f>SUM('BIFUbC-electricity'!AA2,'BIFUbC-coal'!AA2,'BIFUbC-natural-gas'!AA2,'BIFUbC-biomass'!AA2,'BIFUbC-petroleum-diesel'!AA2,'BIFUbC-heavy-or-residual-oil'!AA2,'BIFUbC-LPG-propane-or-butane'!AA2)</f>
        <v>161207903386541.19</v>
      </c>
      <c r="AC42" s="462">
        <f>SUM('BIFUbC-electricity'!AB2,'BIFUbC-coal'!AB2,'BIFUbC-natural-gas'!AB2,'BIFUbC-biomass'!AB2,'BIFUbC-petroleum-diesel'!AB2,'BIFUbC-heavy-or-residual-oil'!AB2,'BIFUbC-LPG-propane-or-butane'!AB2)</f>
        <v>162382428977829.09</v>
      </c>
      <c r="AD42" s="462">
        <f>SUM('BIFUbC-electricity'!AC2,'BIFUbC-coal'!AC2,'BIFUbC-natural-gas'!AC2,'BIFUbC-biomass'!AC2,'BIFUbC-petroleum-diesel'!AC2,'BIFUbC-heavy-or-residual-oil'!AC2,'BIFUbC-LPG-propane-or-butane'!AC2)</f>
        <v>163557967193815.88</v>
      </c>
      <c r="AE42" s="462">
        <f>SUM('BIFUbC-electricity'!AD2,'BIFUbC-coal'!AD2,'BIFUbC-natural-gas'!AD2,'BIFUbC-biomass'!AD2,'BIFUbC-petroleum-diesel'!AD2,'BIFUbC-heavy-or-residual-oil'!AD2,'BIFUbC-LPG-propane-or-butane'!AD2)</f>
        <v>164733253440234.66</v>
      </c>
      <c r="AF42" s="462">
        <f>SUM('BIFUbC-electricity'!AE2,'BIFUbC-coal'!AE2,'BIFUbC-natural-gas'!AE2,'BIFUbC-biomass'!AE2,'BIFUbC-petroleum-diesel'!AE2,'BIFUbC-heavy-or-residual-oil'!AE2,'BIFUbC-LPG-propane-or-butane'!AE2)</f>
        <v>165913053683407</v>
      </c>
      <c r="AG42" s="462">
        <f>SUM('BIFUbC-electricity'!AF2,'BIFUbC-coal'!AF2,'BIFUbC-natural-gas'!AF2,'BIFUbC-biomass'!AF2,'BIFUbC-petroleum-diesel'!AF2,'BIFUbC-heavy-or-residual-oil'!AF2,'BIFUbC-LPG-propane-or-butane'!AF2)</f>
        <v>167091281726094.03</v>
      </c>
    </row>
    <row r="43" spans="2:33" x14ac:dyDescent="0.2">
      <c r="B43" s="7" t="s">
        <v>53</v>
      </c>
      <c r="C43" s="462">
        <f>SUM('BIFUbC-electricity'!B3,'BIFUbC-coal'!B3,'BIFUbC-natural-gas'!B3,'BIFUbC-biomass'!B3,'BIFUbC-petroleum-diesel'!B3,'BIFUbC-heavy-or-residual-oil'!B3,'BIFUbC-LPG-propane-or-butane'!B3)</f>
        <v>25050000.000000007</v>
      </c>
      <c r="D43" s="462">
        <f>SUM('BIFUbC-electricity'!C3,'BIFUbC-coal'!C3,'BIFUbC-natural-gas'!C3,'BIFUbC-biomass'!C3,'BIFUbC-petroleum-diesel'!C3,'BIFUbC-heavy-or-residual-oil'!C3,'BIFUbC-LPG-propane-or-butane'!C3)</f>
        <v>33400000.000000007</v>
      </c>
      <c r="E43" s="462">
        <f>SUM('BIFUbC-electricity'!D3,'BIFUbC-coal'!D3,'BIFUbC-natural-gas'!D3,'BIFUbC-biomass'!D3,'BIFUbC-petroleum-diesel'!D3,'BIFUbC-heavy-or-residual-oil'!D3,'BIFUbC-LPG-propane-or-butane'!D3)</f>
        <v>33400000.000000007</v>
      </c>
      <c r="F43" s="462">
        <f>SUM('BIFUbC-electricity'!E3,'BIFUbC-coal'!E3,'BIFUbC-natural-gas'!E3,'BIFUbC-biomass'!E3,'BIFUbC-petroleum-diesel'!E3,'BIFUbC-heavy-or-residual-oil'!E3,'BIFUbC-LPG-propane-or-butane'!E3)</f>
        <v>33400000.000000007</v>
      </c>
      <c r="G43" s="462">
        <f>SUM('BIFUbC-electricity'!F3,'BIFUbC-coal'!F3,'BIFUbC-natural-gas'!F3,'BIFUbC-biomass'!F3,'BIFUbC-petroleum-diesel'!F3,'BIFUbC-heavy-or-residual-oil'!F3,'BIFUbC-LPG-propane-or-butane'!F3)</f>
        <v>33400000.000000007</v>
      </c>
      <c r="H43" s="462">
        <f>SUM('BIFUbC-electricity'!G3,'BIFUbC-coal'!G3,'BIFUbC-natural-gas'!G3,'BIFUbC-biomass'!G3,'BIFUbC-petroleum-diesel'!G3,'BIFUbC-heavy-or-residual-oil'!G3,'BIFUbC-LPG-propane-or-butane'!G3)</f>
        <v>33400000.000000007</v>
      </c>
      <c r="I43" s="462">
        <f>SUM('BIFUbC-electricity'!H3,'BIFUbC-coal'!H3,'BIFUbC-natural-gas'!H3,'BIFUbC-biomass'!H3,'BIFUbC-petroleum-diesel'!H3,'BIFUbC-heavy-or-residual-oil'!H3,'BIFUbC-LPG-propane-or-butane'!H3)</f>
        <v>33400000.000000007</v>
      </c>
      <c r="J43" s="462">
        <f>SUM('BIFUbC-electricity'!I3,'BIFUbC-coal'!I3,'BIFUbC-natural-gas'!I3,'BIFUbC-biomass'!I3,'BIFUbC-petroleum-diesel'!I3,'BIFUbC-heavy-or-residual-oil'!I3,'BIFUbC-LPG-propane-or-butane'!I3)</f>
        <v>33400000.000000007</v>
      </c>
      <c r="K43" s="462">
        <f>SUM('BIFUbC-electricity'!J3,'BIFUbC-coal'!J3,'BIFUbC-natural-gas'!J3,'BIFUbC-biomass'!J3,'BIFUbC-petroleum-diesel'!J3,'BIFUbC-heavy-or-residual-oil'!J3,'BIFUbC-LPG-propane-or-butane'!J3)</f>
        <v>33400000.000000007</v>
      </c>
      <c r="L43" s="462">
        <f>SUM('BIFUbC-electricity'!K3,'BIFUbC-coal'!K3,'BIFUbC-natural-gas'!K3,'BIFUbC-biomass'!K3,'BIFUbC-petroleum-diesel'!K3,'BIFUbC-heavy-or-residual-oil'!K3,'BIFUbC-LPG-propane-or-butane'!K3)</f>
        <v>33400000.000000007</v>
      </c>
      <c r="M43" s="462">
        <f>SUM('BIFUbC-electricity'!L3,'BIFUbC-coal'!L3,'BIFUbC-natural-gas'!L3,'BIFUbC-biomass'!L3,'BIFUbC-petroleum-diesel'!L3,'BIFUbC-heavy-or-residual-oil'!L3,'BIFUbC-LPG-propane-or-butane'!L3)</f>
        <v>33400000.000000007</v>
      </c>
      <c r="N43" s="462">
        <f>SUM('BIFUbC-electricity'!M3,'BIFUbC-coal'!M3,'BIFUbC-natural-gas'!M3,'BIFUbC-biomass'!M3,'BIFUbC-petroleum-diesel'!M3,'BIFUbC-heavy-or-residual-oil'!M3,'BIFUbC-LPG-propane-or-butane'!M3)</f>
        <v>33400000.000000007</v>
      </c>
      <c r="O43" s="462">
        <f>SUM('BIFUbC-electricity'!N3,'BIFUbC-coal'!N3,'BIFUbC-natural-gas'!N3,'BIFUbC-biomass'!N3,'BIFUbC-petroleum-diesel'!N3,'BIFUbC-heavy-or-residual-oil'!N3,'BIFUbC-LPG-propane-or-butane'!N3)</f>
        <v>33400000.000000007</v>
      </c>
      <c r="P43" s="462">
        <f>SUM('BIFUbC-electricity'!O3,'BIFUbC-coal'!O3,'BIFUbC-natural-gas'!O3,'BIFUbC-biomass'!O3,'BIFUbC-petroleum-diesel'!O3,'BIFUbC-heavy-or-residual-oil'!O3,'BIFUbC-LPG-propane-or-butane'!O3)</f>
        <v>33400000.000000007</v>
      </c>
      <c r="Q43" s="462">
        <f>SUM('BIFUbC-electricity'!P3,'BIFUbC-coal'!P3,'BIFUbC-natural-gas'!P3,'BIFUbC-biomass'!P3,'BIFUbC-petroleum-diesel'!P3,'BIFUbC-heavy-or-residual-oil'!P3,'BIFUbC-LPG-propane-or-butane'!P3)</f>
        <v>33400000.000000007</v>
      </c>
      <c r="R43" s="462">
        <f>SUM('BIFUbC-electricity'!Q3,'BIFUbC-coal'!Q3,'BIFUbC-natural-gas'!Q3,'BIFUbC-biomass'!Q3,'BIFUbC-petroleum-diesel'!Q3,'BIFUbC-heavy-or-residual-oil'!Q3,'BIFUbC-LPG-propane-or-butane'!Q3)</f>
        <v>33400000.000000007</v>
      </c>
      <c r="S43" s="462">
        <f>SUM('BIFUbC-electricity'!R3,'BIFUbC-coal'!R3,'BIFUbC-natural-gas'!R3,'BIFUbC-biomass'!R3,'BIFUbC-petroleum-diesel'!R3,'BIFUbC-heavy-or-residual-oil'!R3,'BIFUbC-LPG-propane-or-butane'!R3)</f>
        <v>33400000.000000007</v>
      </c>
      <c r="T43" s="462">
        <f>SUM('BIFUbC-electricity'!S3,'BIFUbC-coal'!S3,'BIFUbC-natural-gas'!S3,'BIFUbC-biomass'!S3,'BIFUbC-petroleum-diesel'!S3,'BIFUbC-heavy-or-residual-oil'!S3,'BIFUbC-LPG-propane-or-butane'!S3)</f>
        <v>33400000.000000007</v>
      </c>
      <c r="U43" s="462">
        <f>SUM('BIFUbC-electricity'!T3,'BIFUbC-coal'!T3,'BIFUbC-natural-gas'!T3,'BIFUbC-biomass'!T3,'BIFUbC-petroleum-diesel'!T3,'BIFUbC-heavy-or-residual-oil'!T3,'BIFUbC-LPG-propane-or-butane'!T3)</f>
        <v>33400000.000000007</v>
      </c>
      <c r="V43" s="462">
        <f>SUM('BIFUbC-electricity'!U3,'BIFUbC-coal'!U3,'BIFUbC-natural-gas'!U3,'BIFUbC-biomass'!U3,'BIFUbC-petroleum-diesel'!U3,'BIFUbC-heavy-or-residual-oil'!U3,'BIFUbC-LPG-propane-or-butane'!U3)</f>
        <v>33400000.000000007</v>
      </c>
      <c r="W43" s="462">
        <f>SUM('BIFUbC-electricity'!V3,'BIFUbC-coal'!V3,'BIFUbC-natural-gas'!V3,'BIFUbC-biomass'!V3,'BIFUbC-petroleum-diesel'!V3,'BIFUbC-heavy-or-residual-oil'!V3,'BIFUbC-LPG-propane-or-butane'!V3)</f>
        <v>33400000.000000007</v>
      </c>
      <c r="X43" s="462">
        <f>SUM('BIFUbC-electricity'!W3,'BIFUbC-coal'!W3,'BIFUbC-natural-gas'!W3,'BIFUbC-biomass'!W3,'BIFUbC-petroleum-diesel'!W3,'BIFUbC-heavy-or-residual-oil'!W3,'BIFUbC-LPG-propane-or-butane'!W3)</f>
        <v>33400000.000000007</v>
      </c>
      <c r="Y43" s="462">
        <f>SUM('BIFUbC-electricity'!X3,'BIFUbC-coal'!X3,'BIFUbC-natural-gas'!X3,'BIFUbC-biomass'!X3,'BIFUbC-petroleum-diesel'!X3,'BIFUbC-heavy-or-residual-oil'!X3,'BIFUbC-LPG-propane-or-butane'!X3)</f>
        <v>33400000.000000007</v>
      </c>
      <c r="Z43" s="462">
        <f>SUM('BIFUbC-electricity'!Y3,'BIFUbC-coal'!Y3,'BIFUbC-natural-gas'!Y3,'BIFUbC-biomass'!Y3,'BIFUbC-petroleum-diesel'!Y3,'BIFUbC-heavy-or-residual-oil'!Y3,'BIFUbC-LPG-propane-or-butane'!Y3)</f>
        <v>33400000.000000007</v>
      </c>
      <c r="AA43" s="462">
        <f>SUM('BIFUbC-electricity'!Z3,'BIFUbC-coal'!Z3,'BIFUbC-natural-gas'!Z3,'BIFUbC-biomass'!Z3,'BIFUbC-petroleum-diesel'!Z3,'BIFUbC-heavy-or-residual-oil'!Z3,'BIFUbC-LPG-propane-or-butane'!Z3)</f>
        <v>33400000.000000007</v>
      </c>
      <c r="AB43" s="462">
        <f>SUM('BIFUbC-electricity'!AA3,'BIFUbC-coal'!AA3,'BIFUbC-natural-gas'!AA3,'BIFUbC-biomass'!AA3,'BIFUbC-petroleum-diesel'!AA3,'BIFUbC-heavy-or-residual-oil'!AA3,'BIFUbC-LPG-propane-or-butane'!AA3)</f>
        <v>33400000.000000007</v>
      </c>
      <c r="AC43" s="462">
        <f>SUM('BIFUbC-electricity'!AB3,'BIFUbC-coal'!AB3,'BIFUbC-natural-gas'!AB3,'BIFUbC-biomass'!AB3,'BIFUbC-petroleum-diesel'!AB3,'BIFUbC-heavy-or-residual-oil'!AB3,'BIFUbC-LPG-propane-or-butane'!AB3)</f>
        <v>33400000.000000007</v>
      </c>
      <c r="AD43" s="462">
        <f>SUM('BIFUbC-electricity'!AC3,'BIFUbC-coal'!AC3,'BIFUbC-natural-gas'!AC3,'BIFUbC-biomass'!AC3,'BIFUbC-petroleum-diesel'!AC3,'BIFUbC-heavy-or-residual-oil'!AC3,'BIFUbC-LPG-propane-or-butane'!AC3)</f>
        <v>33400000.000000007</v>
      </c>
      <c r="AE43" s="462">
        <f>SUM('BIFUbC-electricity'!AD3,'BIFUbC-coal'!AD3,'BIFUbC-natural-gas'!AD3,'BIFUbC-biomass'!AD3,'BIFUbC-petroleum-diesel'!AD3,'BIFUbC-heavy-or-residual-oil'!AD3,'BIFUbC-LPG-propane-or-butane'!AD3)</f>
        <v>33400000.000000007</v>
      </c>
      <c r="AF43" s="462">
        <f>SUM('BIFUbC-electricity'!AE3,'BIFUbC-coal'!AE3,'BIFUbC-natural-gas'!AE3,'BIFUbC-biomass'!AE3,'BIFUbC-petroleum-diesel'!AE3,'BIFUbC-heavy-or-residual-oil'!AE3,'BIFUbC-LPG-propane-or-butane'!AE3)</f>
        <v>33400000.000000007</v>
      </c>
      <c r="AG43" s="462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2">
      <c r="B44" s="7" t="s">
        <v>54</v>
      </c>
      <c r="C44" s="462">
        <f>SUM('BIFUbC-electricity'!B4,'BIFUbC-coal'!B4,'BIFUbC-natural-gas'!B4,'BIFUbC-biomass'!B4,'BIFUbC-petroleum-diesel'!B4,'BIFUbC-heavy-or-residual-oil'!B4,'BIFUbC-LPG-propane-or-butane'!B4)</f>
        <v>261874461497130.03</v>
      </c>
      <c r="D44" s="462">
        <f>SUM('BIFUbC-electricity'!C4,'BIFUbC-coal'!C4,'BIFUbC-natural-gas'!C4,'BIFUbC-biomass'!C4,'BIFUbC-petroleum-diesel'!C4,'BIFUbC-heavy-or-residual-oil'!C4,'BIFUbC-LPG-propane-or-butane'!C4)</f>
        <v>265812355031901.84</v>
      </c>
      <c r="E44" s="462">
        <f>SUM('BIFUbC-electricity'!D4,'BIFUbC-coal'!D4,'BIFUbC-natural-gas'!D4,'BIFUbC-biomass'!D4,'BIFUbC-petroleum-diesel'!D4,'BIFUbC-heavy-or-residual-oil'!D4,'BIFUbC-LPG-propane-or-butane'!D4)</f>
        <v>261695383228786.38</v>
      </c>
      <c r="F44" s="462">
        <f>SUM('BIFUbC-electricity'!E4,'BIFUbC-coal'!E4,'BIFUbC-natural-gas'!E4,'BIFUbC-biomass'!E4,'BIFUbC-petroleum-diesel'!E4,'BIFUbC-heavy-or-residual-oil'!E4,'BIFUbC-LPG-propane-or-butane'!E4)</f>
        <v>257206241488320.75</v>
      </c>
      <c r="G44" s="462">
        <f>SUM('BIFUbC-electricity'!F4,'BIFUbC-coal'!F4,'BIFUbC-natural-gas'!F4,'BIFUbC-biomass'!F4,'BIFUbC-petroleum-diesel'!F4,'BIFUbC-heavy-or-residual-oil'!F4,'BIFUbC-LPG-propane-or-butane'!F4)</f>
        <v>252419050755914.22</v>
      </c>
      <c r="H44" s="462">
        <f>SUM('BIFUbC-electricity'!G4,'BIFUbC-coal'!G4,'BIFUbC-natural-gas'!G4,'BIFUbC-biomass'!G4,'BIFUbC-petroleum-diesel'!G4,'BIFUbC-heavy-or-residual-oil'!G4,'BIFUbC-LPG-propane-or-butane'!G4)</f>
        <v>252256549706339.84</v>
      </c>
      <c r="I44" s="462">
        <f>SUM('BIFUbC-electricity'!H4,'BIFUbC-coal'!H4,'BIFUbC-natural-gas'!H4,'BIFUbC-biomass'!H4,'BIFUbC-petroleum-diesel'!H4,'BIFUbC-heavy-or-residual-oil'!H4,'BIFUbC-LPG-propane-or-butane'!H4)</f>
        <v>252015189611456.22</v>
      </c>
      <c r="J44" s="462">
        <f>SUM('BIFUbC-electricity'!I4,'BIFUbC-coal'!I4,'BIFUbC-natural-gas'!I4,'BIFUbC-biomass'!I4,'BIFUbC-petroleum-diesel'!I4,'BIFUbC-heavy-or-residual-oil'!I4,'BIFUbC-LPG-propane-or-butane'!I4)</f>
        <v>251754321924987.22</v>
      </c>
      <c r="K44" s="462">
        <f>SUM('BIFUbC-electricity'!J4,'BIFUbC-coal'!J4,'BIFUbC-natural-gas'!J4,'BIFUbC-biomass'!J4,'BIFUbC-petroleum-diesel'!J4,'BIFUbC-heavy-or-residual-oil'!J4,'BIFUbC-LPG-propane-or-butane'!J4)</f>
        <v>251458759364226.72</v>
      </c>
      <c r="L44" s="462">
        <f>SUM('BIFUbC-electricity'!K4,'BIFUbC-coal'!K4,'BIFUbC-natural-gas'!K4,'BIFUbC-biomass'!K4,'BIFUbC-petroleum-diesel'!K4,'BIFUbC-heavy-or-residual-oil'!K4,'BIFUbC-LPG-propane-or-butane'!K4)</f>
        <v>251201328419460.41</v>
      </c>
      <c r="M44" s="462">
        <f>SUM('BIFUbC-electricity'!L4,'BIFUbC-coal'!L4,'BIFUbC-natural-gas'!L4,'BIFUbC-biomass'!L4,'BIFUbC-petroleum-diesel'!L4,'BIFUbC-heavy-or-residual-oil'!L4,'BIFUbC-LPG-propane-or-butane'!L4)</f>
        <v>250921581123052.09</v>
      </c>
      <c r="N44" s="462">
        <f>SUM('BIFUbC-electricity'!M4,'BIFUbC-coal'!M4,'BIFUbC-natural-gas'!M4,'BIFUbC-biomass'!M4,'BIFUbC-petroleum-diesel'!M4,'BIFUbC-heavy-or-residual-oil'!M4,'BIFUbC-LPG-propane-or-butane'!M4)</f>
        <v>252489403048830.28</v>
      </c>
      <c r="O44" s="462">
        <f>SUM('BIFUbC-electricity'!N4,'BIFUbC-coal'!N4,'BIFUbC-natural-gas'!N4,'BIFUbC-biomass'!N4,'BIFUbC-petroleum-diesel'!N4,'BIFUbC-heavy-or-residual-oil'!N4,'BIFUbC-LPG-propane-or-butane'!N4)</f>
        <v>253982994236733.66</v>
      </c>
      <c r="P44" s="462">
        <f>SUM('BIFUbC-electricity'!O4,'BIFUbC-coal'!O4,'BIFUbC-natural-gas'!O4,'BIFUbC-biomass'!O4,'BIFUbC-petroleum-diesel'!O4,'BIFUbC-heavy-or-residual-oil'!O4,'BIFUbC-LPG-propane-or-butane'!O4)</f>
        <v>255476585424637.84</v>
      </c>
      <c r="Q44" s="462">
        <f>SUM('BIFUbC-electricity'!P4,'BIFUbC-coal'!P4,'BIFUbC-natural-gas'!P4,'BIFUbC-biomass'!P4,'BIFUbC-petroleum-diesel'!P4,'BIFUbC-heavy-or-residual-oil'!P4,'BIFUbC-LPG-propane-or-butane'!P4)</f>
        <v>256970176612541.97</v>
      </c>
      <c r="R44" s="462">
        <f>SUM('BIFUbC-electricity'!Q4,'BIFUbC-coal'!Q4,'BIFUbC-natural-gas'!Q4,'BIFUbC-biomass'!Q4,'BIFUbC-petroleum-diesel'!Q4,'BIFUbC-heavy-or-residual-oil'!Q4,'BIFUbC-LPG-propane-or-butane'!Q4)</f>
        <v>258463767800445.34</v>
      </c>
      <c r="S44" s="462">
        <f>SUM('BIFUbC-electricity'!R4,'BIFUbC-coal'!R4,'BIFUbC-natural-gas'!R4,'BIFUbC-biomass'!R4,'BIFUbC-petroleum-diesel'!R4,'BIFUbC-heavy-or-residual-oil'!R4,'BIFUbC-LPG-propane-or-butane'!R4)</f>
        <v>259957358988349.53</v>
      </c>
      <c r="T44" s="462">
        <f>SUM('BIFUbC-electricity'!S4,'BIFUbC-coal'!S4,'BIFUbC-natural-gas'!S4,'BIFUbC-biomass'!S4,'BIFUbC-petroleum-diesel'!S4,'BIFUbC-heavy-or-residual-oil'!S4,'BIFUbC-LPG-propane-or-butane'!S4)</f>
        <v>261450950176253.72</v>
      </c>
      <c r="U44" s="462">
        <f>SUM('BIFUbC-electricity'!T4,'BIFUbC-coal'!T4,'BIFUbC-natural-gas'!T4,'BIFUbC-biomass'!T4,'BIFUbC-petroleum-diesel'!T4,'BIFUbC-heavy-or-residual-oil'!T4,'BIFUbC-LPG-propane-or-butane'!T4)</f>
        <v>262944541364157.06</v>
      </c>
      <c r="V44" s="462">
        <f>SUM('BIFUbC-electricity'!U4,'BIFUbC-coal'!U4,'BIFUbC-natural-gas'!U4,'BIFUbC-biomass'!U4,'BIFUbC-petroleum-diesel'!U4,'BIFUbC-heavy-or-residual-oil'!U4,'BIFUbC-LPG-propane-or-butane'!U4)</f>
        <v>264438132552061.25</v>
      </c>
      <c r="W44" s="462">
        <f>SUM('BIFUbC-electricity'!V4,'BIFUbC-coal'!V4,'BIFUbC-natural-gas'!V4,'BIFUbC-biomass'!V4,'BIFUbC-petroleum-diesel'!V4,'BIFUbC-heavy-or-residual-oil'!V4,'BIFUbC-LPG-propane-or-butane'!V4)</f>
        <v>265931723739965.38</v>
      </c>
      <c r="X44" s="462">
        <f>SUM('BIFUbC-electricity'!W4,'BIFUbC-coal'!W4,'BIFUbC-natural-gas'!W4,'BIFUbC-biomass'!W4,'BIFUbC-petroleum-diesel'!W4,'BIFUbC-heavy-or-residual-oil'!W4,'BIFUbC-LPG-propane-or-butane'!W4)</f>
        <v>267425314927869.59</v>
      </c>
      <c r="Y44" s="462">
        <f>SUM('BIFUbC-electricity'!X4,'BIFUbC-coal'!X4,'BIFUbC-natural-gas'!X4,'BIFUbC-biomass'!X4,'BIFUbC-petroleum-diesel'!X4,'BIFUbC-heavy-or-residual-oil'!X4,'BIFUbC-LPG-propane-or-butane'!X4)</f>
        <v>268918906115772.94</v>
      </c>
      <c r="Z44" s="462">
        <f>SUM('BIFUbC-electricity'!Y4,'BIFUbC-coal'!Y4,'BIFUbC-natural-gas'!Y4,'BIFUbC-biomass'!Y4,'BIFUbC-petroleum-diesel'!Y4,'BIFUbC-heavy-or-residual-oil'!Y4,'BIFUbC-LPG-propane-or-butane'!Y4)</f>
        <v>270412497303677.09</v>
      </c>
      <c r="AA44" s="462">
        <f>SUM('BIFUbC-electricity'!Z4,'BIFUbC-coal'!Z4,'BIFUbC-natural-gas'!Z4,'BIFUbC-biomass'!Z4,'BIFUbC-petroleum-diesel'!Z4,'BIFUbC-heavy-or-residual-oil'!Z4,'BIFUbC-LPG-propane-or-butane'!Z4)</f>
        <v>271906088491581.34</v>
      </c>
      <c r="AB44" s="462">
        <f>SUM('BIFUbC-electricity'!AA4,'BIFUbC-coal'!AA4,'BIFUbC-natural-gas'!AA4,'BIFUbC-biomass'!AA4,'BIFUbC-petroleum-diesel'!AA4,'BIFUbC-heavy-or-residual-oil'!AA4,'BIFUbC-LPG-propane-or-butane'!AA4)</f>
        <v>273399679679484.66</v>
      </c>
      <c r="AC44" s="462">
        <f>SUM('BIFUbC-electricity'!AB4,'BIFUbC-coal'!AB4,'BIFUbC-natural-gas'!AB4,'BIFUbC-biomass'!AB4,'BIFUbC-petroleum-diesel'!AB4,'BIFUbC-heavy-or-residual-oil'!AB4,'BIFUbC-LPG-propane-or-butane'!AB4)</f>
        <v>274893270867388.81</v>
      </c>
      <c r="AD44" s="462">
        <f>SUM('BIFUbC-electricity'!AC4,'BIFUbC-coal'!AC4,'BIFUbC-natural-gas'!AC4,'BIFUbC-biomass'!AC4,'BIFUbC-petroleum-diesel'!AC4,'BIFUbC-heavy-or-residual-oil'!AC4,'BIFUbC-LPG-propane-or-butane'!AC4)</f>
        <v>276386862055293</v>
      </c>
      <c r="AE44" s="462">
        <f>SUM('BIFUbC-electricity'!AD4,'BIFUbC-coal'!AD4,'BIFUbC-natural-gas'!AD4,'BIFUbC-biomass'!AD4,'BIFUbC-petroleum-diesel'!AD4,'BIFUbC-heavy-or-residual-oil'!AD4,'BIFUbC-LPG-propane-or-butane'!AD4)</f>
        <v>277880453243197.19</v>
      </c>
      <c r="AF44" s="462">
        <f>SUM('BIFUbC-electricity'!AE4,'BIFUbC-coal'!AE4,'BIFUbC-natural-gas'!AE4,'BIFUbC-biomass'!AE4,'BIFUbC-petroleum-diesel'!AE4,'BIFUbC-heavy-or-residual-oil'!AE4,'BIFUbC-LPG-propane-or-butane'!AE4)</f>
        <v>279374044431100.47</v>
      </c>
      <c r="AG44" s="462">
        <f>SUM('BIFUbC-electricity'!AF4,'BIFUbC-coal'!AF4,'BIFUbC-natural-gas'!AF4,'BIFUbC-biomass'!AF4,'BIFUbC-petroleum-diesel'!AF4,'BIFUbC-heavy-or-residual-oil'!AF4,'BIFUbC-LPG-propane-or-butane'!AF4)</f>
        <v>280867635619004.72</v>
      </c>
    </row>
    <row r="45" spans="2:33" x14ac:dyDescent="0.2">
      <c r="B45" s="7" t="s">
        <v>55</v>
      </c>
      <c r="C45" s="462">
        <f>SUM('BIFUbC-electricity'!B5,'BIFUbC-coal'!B5,'BIFUbC-natural-gas'!B5,'BIFUbC-biomass'!B5,'BIFUbC-petroleum-diesel'!B5,'BIFUbC-heavy-or-residual-oil'!B5,'BIFUbC-LPG-propane-or-butane'!B5)</f>
        <v>5979089495935.5781</v>
      </c>
      <c r="D45" s="462">
        <f>SUM('BIFUbC-electricity'!C5,'BIFUbC-coal'!C5,'BIFUbC-natural-gas'!C5,'BIFUbC-biomass'!C5,'BIFUbC-petroleum-diesel'!C5,'BIFUbC-heavy-or-residual-oil'!C5,'BIFUbC-LPG-propane-or-butane'!C5)</f>
        <v>5592811232757.2461</v>
      </c>
      <c r="E45" s="462">
        <f>SUM('BIFUbC-electricity'!D5,'BIFUbC-coal'!D5,'BIFUbC-natural-gas'!D5,'BIFUbC-biomass'!D5,'BIFUbC-petroleum-diesel'!D5,'BIFUbC-heavy-or-residual-oil'!D5,'BIFUbC-LPG-propane-or-butane'!D5)</f>
        <v>5365828512357.4746</v>
      </c>
      <c r="F45" s="462">
        <f>SUM('BIFUbC-electricity'!E5,'BIFUbC-coal'!E5,'BIFUbC-natural-gas'!E5,'BIFUbC-biomass'!E5,'BIFUbC-petroleum-diesel'!E5,'BIFUbC-heavy-or-residual-oil'!E5,'BIFUbC-LPG-propane-or-butane'!E5)</f>
        <v>5145569099909.3281</v>
      </c>
      <c r="G45" s="462">
        <f>SUM('BIFUbC-electricity'!F5,'BIFUbC-coal'!F5,'BIFUbC-natural-gas'!F5,'BIFUbC-biomass'!F5,'BIFUbC-petroleum-diesel'!F5,'BIFUbC-heavy-or-residual-oil'!F5,'BIFUbC-LPG-propane-or-butane'!F5)</f>
        <v>4844612783181.2568</v>
      </c>
      <c r="H45" s="462">
        <f>SUM('BIFUbC-electricity'!G5,'BIFUbC-coal'!G5,'BIFUbC-natural-gas'!G5,'BIFUbC-biomass'!G5,'BIFUbC-petroleum-diesel'!G5,'BIFUbC-heavy-or-residual-oil'!G5,'BIFUbC-LPG-propane-or-butane'!G5)</f>
        <v>4475755605483.9453</v>
      </c>
      <c r="I45" s="462">
        <f>SUM('BIFUbC-electricity'!H5,'BIFUbC-coal'!H5,'BIFUbC-natural-gas'!H5,'BIFUbC-biomass'!H5,'BIFUbC-petroleum-diesel'!H5,'BIFUbC-heavy-or-residual-oil'!H5,'BIFUbC-LPG-propane-or-butane'!H5)</f>
        <v>4174918102042.5669</v>
      </c>
      <c r="J45" s="462">
        <f>SUM('BIFUbC-electricity'!I5,'BIFUbC-coal'!I5,'BIFUbC-natural-gas'!I5,'BIFUbC-biomass'!I5,'BIFUbC-petroleum-diesel'!I5,'BIFUbC-heavy-or-residual-oil'!I5,'BIFUbC-LPG-propane-or-butane'!I5)</f>
        <v>3876013390294.1445</v>
      </c>
      <c r="K45" s="462">
        <f>SUM('BIFUbC-electricity'!J5,'BIFUbC-coal'!J5,'BIFUbC-natural-gas'!J5,'BIFUbC-biomass'!J5,'BIFUbC-petroleum-diesel'!J5,'BIFUbC-heavy-or-residual-oil'!J5,'BIFUbC-LPG-propane-or-butane'!J5)</f>
        <v>3578073404048.6416</v>
      </c>
      <c r="L45" s="462">
        <f>SUM('BIFUbC-electricity'!K5,'BIFUbC-coal'!K5,'BIFUbC-natural-gas'!K5,'BIFUbC-biomass'!K5,'BIFUbC-petroleum-diesel'!K5,'BIFUbC-heavy-or-residual-oil'!K5,'BIFUbC-LPG-propane-or-butane'!K5)</f>
        <v>3285740241852.8833</v>
      </c>
      <c r="M45" s="462">
        <f>SUM('BIFUbC-electricity'!L5,'BIFUbC-coal'!L5,'BIFUbC-natural-gas'!L5,'BIFUbC-biomass'!L5,'BIFUbC-petroleum-diesel'!L5,'BIFUbC-heavy-or-residual-oil'!L5,'BIFUbC-LPG-propane-or-butane'!L5)</f>
        <v>2995160835659.4966</v>
      </c>
      <c r="N45" s="462">
        <f>SUM('BIFUbC-electricity'!M5,'BIFUbC-coal'!M5,'BIFUbC-natural-gas'!M5,'BIFUbC-biomass'!M5,'BIFUbC-petroleum-diesel'!M5,'BIFUbC-heavy-or-residual-oil'!M5,'BIFUbC-LPG-propane-or-butane'!M5)</f>
        <v>2768970767292.667</v>
      </c>
      <c r="O45" s="462">
        <f>SUM('BIFUbC-electricity'!N5,'BIFUbC-coal'!N5,'BIFUbC-natural-gas'!N5,'BIFUbC-biomass'!N5,'BIFUbC-petroleum-diesel'!N5,'BIFUbC-heavy-or-residual-oil'!N5,'BIFUbC-LPG-propane-or-butane'!N5)</f>
        <v>2537646042762.0879</v>
      </c>
      <c r="P45" s="462">
        <f>SUM('BIFUbC-electricity'!O5,'BIFUbC-coal'!O5,'BIFUbC-natural-gas'!O5,'BIFUbC-biomass'!O5,'BIFUbC-petroleum-diesel'!O5,'BIFUbC-heavy-or-residual-oil'!O5,'BIFUbC-LPG-propane-or-butane'!O5)</f>
        <v>2306724366445.2026</v>
      </c>
      <c r="Q45" s="462">
        <f>SUM('BIFUbC-electricity'!P5,'BIFUbC-coal'!P5,'BIFUbC-natural-gas'!P5,'BIFUbC-biomass'!P5,'BIFUbC-petroleum-diesel'!P5,'BIFUbC-heavy-or-residual-oil'!P5,'BIFUbC-LPG-propane-or-butane'!P5)</f>
        <v>2075802690128.3169</v>
      </c>
      <c r="R45" s="462">
        <f>SUM('BIFUbC-electricity'!Q5,'BIFUbC-coal'!Q5,'BIFUbC-natural-gas'!Q5,'BIFUbC-biomass'!Q5,'BIFUbC-petroleum-diesel'!Q5,'BIFUbC-heavy-or-residual-oil'!Q5,'BIFUbC-LPG-propane-or-butane'!Q5)</f>
        <v>1844881013811.4331</v>
      </c>
      <c r="S45" s="462">
        <f>SUM('BIFUbC-electricity'!R5,'BIFUbC-coal'!R5,'BIFUbC-natural-gas'!R5,'BIFUbC-biomass'!R5,'BIFUbC-petroleum-diesel'!R5,'BIFUbC-heavy-or-residual-oil'!R5,'BIFUbC-LPG-propane-or-butane'!R5)</f>
        <v>1613556289280.853</v>
      </c>
      <c r="T45" s="462">
        <f>SUM('BIFUbC-electricity'!S5,'BIFUbC-coal'!S5,'BIFUbC-natural-gas'!S5,'BIFUbC-biomass'!S5,'BIFUbC-petroleum-diesel'!S5,'BIFUbC-heavy-or-residual-oil'!S5,'BIFUbC-LPG-propane-or-butane'!S5)</f>
        <v>1432445535635.8921</v>
      </c>
      <c r="U45" s="462">
        <f>SUM('BIFUbC-electricity'!T5,'BIFUbC-coal'!T5,'BIFUbC-natural-gas'!T5,'BIFUbC-biomass'!T5,'BIFUbC-petroleum-diesel'!T5,'BIFUbC-heavy-or-residual-oil'!T5,'BIFUbC-LPG-propane-or-butane'!T5)</f>
        <v>1475210093306.397</v>
      </c>
      <c r="V45" s="462">
        <f>SUM('BIFUbC-electricity'!U5,'BIFUbC-coal'!U5,'BIFUbC-natural-gas'!U5,'BIFUbC-biomass'!U5,'BIFUbC-petroleum-diesel'!U5,'BIFUbC-heavy-or-residual-oil'!U5,'BIFUbC-LPG-propane-or-butane'!U5)</f>
        <v>1517974650976.8989</v>
      </c>
      <c r="W45" s="462">
        <f>SUM('BIFUbC-electricity'!V5,'BIFUbC-coal'!V5,'BIFUbC-natural-gas'!V5,'BIFUbC-biomass'!V5,'BIFUbC-petroleum-diesel'!V5,'BIFUbC-heavy-or-residual-oil'!V5,'BIFUbC-LPG-propane-or-butane'!V5)</f>
        <v>1560336160433.7056</v>
      </c>
      <c r="X45" s="462">
        <f>SUM('BIFUbC-electricity'!W5,'BIFUbC-coal'!W5,'BIFUbC-natural-gas'!W5,'BIFUbC-biomass'!W5,'BIFUbC-petroleum-diesel'!W5,'BIFUbC-heavy-or-residual-oil'!W5,'BIFUbC-LPG-propane-or-butane'!W5)</f>
        <v>1603100718104.2139</v>
      </c>
      <c r="Y45" s="462">
        <f>SUM('BIFUbC-electricity'!X5,'BIFUbC-coal'!X5,'BIFUbC-natural-gas'!X5,'BIFUbC-biomass'!X5,'BIFUbC-petroleum-diesel'!X5,'BIFUbC-heavy-or-residual-oil'!X5,'BIFUbC-LPG-propane-or-butane'!X5)</f>
        <v>1645865275774.7148</v>
      </c>
      <c r="Z45" s="462">
        <f>SUM('BIFUbC-electricity'!Y5,'BIFUbC-coal'!Y5,'BIFUbC-natural-gas'!Y5,'BIFUbC-biomass'!Y5,'BIFUbC-petroleum-diesel'!Y5,'BIFUbC-heavy-or-residual-oil'!Y5,'BIFUbC-LPG-propane-or-butane'!Y5)</f>
        <v>1688629833445.217</v>
      </c>
      <c r="AA45" s="462">
        <f>SUM('BIFUbC-electricity'!Z5,'BIFUbC-coal'!Z5,'BIFUbC-natural-gas'!Z5,'BIFUbC-biomass'!Z5,'BIFUbC-petroleum-diesel'!Z5,'BIFUbC-heavy-or-residual-oil'!Z5,'BIFUbC-LPG-propane-or-butane'!Z5)</f>
        <v>1730991342902.0273</v>
      </c>
      <c r="AB45" s="462">
        <f>SUM('BIFUbC-electricity'!AA5,'BIFUbC-coal'!AA5,'BIFUbC-natural-gas'!AA5,'BIFUbC-biomass'!AA5,'BIFUbC-petroleum-diesel'!AA5,'BIFUbC-heavy-or-residual-oil'!AA5,'BIFUbC-LPG-propane-or-butane'!AA5)</f>
        <v>1773755900572.5288</v>
      </c>
      <c r="AC45" s="462">
        <f>SUM('BIFUbC-electricity'!AB5,'BIFUbC-coal'!AB5,'BIFUbC-natural-gas'!AB5,'BIFUbC-biomass'!AB5,'BIFUbC-petroleum-diesel'!AB5,'BIFUbC-heavy-or-residual-oil'!AB5,'BIFUbC-LPG-propane-or-butane'!AB5)</f>
        <v>1816520458243.0308</v>
      </c>
      <c r="AD45" s="462">
        <f>SUM('BIFUbC-electricity'!AC5,'BIFUbC-coal'!AC5,'BIFUbC-natural-gas'!AC5,'BIFUbC-biomass'!AC5,'BIFUbC-petroleum-diesel'!AC5,'BIFUbC-heavy-or-residual-oil'!AC5,'BIFUbC-LPG-propane-or-butane'!AC5)</f>
        <v>1859285015913.5361</v>
      </c>
      <c r="AE45" s="462">
        <f>SUM('BIFUbC-electricity'!AD5,'BIFUbC-coal'!AD5,'BIFUbC-natural-gas'!AD5,'BIFUbC-biomass'!AD5,'BIFUbC-petroleum-diesel'!AD5,'BIFUbC-heavy-or-residual-oil'!AD5,'BIFUbC-LPG-propane-or-butane'!AD5)</f>
        <v>1901646525370.3438</v>
      </c>
      <c r="AF45" s="462">
        <f>SUM('BIFUbC-electricity'!AE5,'BIFUbC-coal'!AE5,'BIFUbC-natural-gas'!AE5,'BIFUbC-biomass'!AE5,'BIFUbC-petroleum-diesel'!AE5,'BIFUbC-heavy-or-residual-oil'!AE5,'BIFUbC-LPG-propane-or-butane'!AE5)</f>
        <v>1944411083040.8447</v>
      </c>
      <c r="AG45" s="462">
        <f>SUM('BIFUbC-electricity'!AF5,'BIFUbC-coal'!AF5,'BIFUbC-natural-gas'!AF5,'BIFUbC-biomass'!AF5,'BIFUbC-petroleum-diesel'!AF5,'BIFUbC-heavy-or-residual-oil'!AF5,'BIFUbC-LPG-propane-or-butane'!AF5)</f>
        <v>1987175640711.3506</v>
      </c>
    </row>
    <row r="46" spans="2:33" x14ac:dyDescent="0.2">
      <c r="B46" s="7" t="s">
        <v>56</v>
      </c>
      <c r="C46" s="462">
        <f>SUM('BIFUbC-electricity'!B6,'BIFUbC-coal'!B6,'BIFUbC-natural-gas'!B6,'BIFUbC-biomass'!B6,'BIFUbC-petroleum-diesel'!B6,'BIFUbC-heavy-or-residual-oil'!B6,'BIFUbC-LPG-propane-or-butane'!B6)</f>
        <v>80090366771200.984</v>
      </c>
      <c r="D46" s="462">
        <f>SUM('BIFUbC-electricity'!C6,'BIFUbC-coal'!C6,'BIFUbC-natural-gas'!C6,'BIFUbC-biomass'!C6,'BIFUbC-petroleum-diesel'!C6,'BIFUbC-heavy-or-residual-oil'!C6,'BIFUbC-LPG-propane-or-butane'!C6)</f>
        <v>82617815006822.984</v>
      </c>
      <c r="E46" s="462">
        <f>SUM('BIFUbC-electricity'!D6,'BIFUbC-coal'!D6,'BIFUbC-natural-gas'!D6,'BIFUbC-biomass'!D6,'BIFUbC-petroleum-diesel'!D6,'BIFUbC-heavy-or-residual-oil'!D6,'BIFUbC-LPG-propane-or-butane'!D6)</f>
        <v>81925589940275.656</v>
      </c>
      <c r="F46" s="462">
        <f>SUM('BIFUbC-electricity'!E6,'BIFUbC-coal'!E6,'BIFUbC-natural-gas'!E6,'BIFUbC-biomass'!E6,'BIFUbC-petroleum-diesel'!E6,'BIFUbC-heavy-or-residual-oil'!E6,'BIFUbC-LPG-propane-or-butane'!E6)</f>
        <v>81210329377243.297</v>
      </c>
      <c r="G46" s="462">
        <f>SUM('BIFUbC-electricity'!F6,'BIFUbC-coal'!F6,'BIFUbC-natural-gas'!F6,'BIFUbC-biomass'!F6,'BIFUbC-petroleum-diesel'!F6,'BIFUbC-heavy-or-residual-oil'!F6,'BIFUbC-LPG-propane-or-butane'!F6)</f>
        <v>80219635545347.594</v>
      </c>
      <c r="H46" s="462">
        <f>SUM('BIFUbC-electricity'!G6,'BIFUbC-coal'!G6,'BIFUbC-natural-gas'!G6,'BIFUbC-biomass'!G6,'BIFUbC-petroleum-diesel'!G6,'BIFUbC-heavy-or-residual-oil'!G6,'BIFUbC-LPG-propane-or-butane'!G6)</f>
        <v>80364553777450.781</v>
      </c>
      <c r="I46" s="462">
        <f>SUM('BIFUbC-electricity'!H6,'BIFUbC-coal'!H6,'BIFUbC-natural-gas'!H6,'BIFUbC-biomass'!H6,'BIFUbC-petroleum-diesel'!H6,'BIFUbC-heavy-or-residual-oil'!H6,'BIFUbC-LPG-propane-or-butane'!H6)</f>
        <v>80182281783007.906</v>
      </c>
      <c r="J46" s="462">
        <f>SUM('BIFUbC-electricity'!I6,'BIFUbC-coal'!I6,'BIFUbC-natural-gas'!I6,'BIFUbC-biomass'!I6,'BIFUbC-petroleum-diesel'!I6,'BIFUbC-heavy-or-residual-oil'!I6,'BIFUbC-LPG-propane-or-butane'!I6)</f>
        <v>79985440590348.547</v>
      </c>
      <c r="K46" s="462">
        <f>SUM('BIFUbC-electricity'!J6,'BIFUbC-coal'!J6,'BIFUbC-natural-gas'!J6,'BIFUbC-biomass'!J6,'BIFUbC-petroleum-diesel'!J6,'BIFUbC-heavy-or-residual-oil'!J6,'BIFUbC-LPG-propane-or-butane'!J6)</f>
        <v>79789524802947.266</v>
      </c>
      <c r="L46" s="462">
        <f>SUM('BIFUbC-electricity'!K6,'BIFUbC-coal'!K6,'BIFUbC-natural-gas'!K6,'BIFUbC-biomass'!K6,'BIFUbC-petroleum-diesel'!K6,'BIFUbC-heavy-or-residual-oil'!K6,'BIFUbC-LPG-propane-or-butane'!K6)</f>
        <v>79579634508221.344</v>
      </c>
      <c r="M46" s="462">
        <f>SUM('BIFUbC-electricity'!L6,'BIFUbC-coal'!L6,'BIFUbC-natural-gas'!L6,'BIFUbC-biomass'!L6,'BIFUbC-petroleum-diesel'!L6,'BIFUbC-heavy-or-residual-oil'!L6,'BIFUbC-LPG-propane-or-butane'!L6)</f>
        <v>79356706625475.391</v>
      </c>
      <c r="N46" s="462">
        <f>SUM('BIFUbC-electricity'!M6,'BIFUbC-coal'!M6,'BIFUbC-natural-gas'!M6,'BIFUbC-biomass'!M6,'BIFUbC-petroleum-diesel'!M6,'BIFUbC-heavy-or-residual-oil'!M6,'BIFUbC-LPG-propane-or-butane'!M6)</f>
        <v>79828739849174.516</v>
      </c>
      <c r="O46" s="462">
        <f>SUM('BIFUbC-electricity'!N6,'BIFUbC-coal'!N6,'BIFUbC-natural-gas'!N6,'BIFUbC-biomass'!N6,'BIFUbC-petroleum-diesel'!N6,'BIFUbC-heavy-or-residual-oil'!N6,'BIFUbC-LPG-propane-or-butane'!N6)</f>
        <v>80261832552528.844</v>
      </c>
      <c r="P46" s="462">
        <f>SUM('BIFUbC-electricity'!O6,'BIFUbC-coal'!O6,'BIFUbC-natural-gas'!O6,'BIFUbC-biomass'!O6,'BIFUbC-petroleum-diesel'!O6,'BIFUbC-heavy-or-residual-oil'!O6,'BIFUbC-LPG-propane-or-butane'!O6)</f>
        <v>80694925255883.281</v>
      </c>
      <c r="Q46" s="462">
        <f>SUM('BIFUbC-electricity'!P6,'BIFUbC-coal'!P6,'BIFUbC-natural-gas'!P6,'BIFUbC-biomass'!P6,'BIFUbC-petroleum-diesel'!P6,'BIFUbC-heavy-or-residual-oil'!P6,'BIFUbC-LPG-propane-or-butane'!P6)</f>
        <v>81128017959237.609</v>
      </c>
      <c r="R46" s="462">
        <f>SUM('BIFUbC-electricity'!Q6,'BIFUbC-coal'!Q6,'BIFUbC-natural-gas'!Q6,'BIFUbC-biomass'!Q6,'BIFUbC-petroleum-diesel'!Q6,'BIFUbC-heavy-or-residual-oil'!Q6,'BIFUbC-LPG-propane-or-butane'!Q6)</f>
        <v>81561110662591.938</v>
      </c>
      <c r="S46" s="462">
        <f>SUM('BIFUbC-electricity'!R6,'BIFUbC-coal'!R6,'BIFUbC-natural-gas'!R6,'BIFUbC-biomass'!R6,'BIFUbC-petroleum-diesel'!R6,'BIFUbC-heavy-or-residual-oil'!R6,'BIFUbC-LPG-propane-or-butane'!R6)</f>
        <v>81994203365946.297</v>
      </c>
      <c r="T46" s="462">
        <f>SUM('BIFUbC-electricity'!S6,'BIFUbC-coal'!S6,'BIFUbC-natural-gas'!S6,'BIFUbC-biomass'!S6,'BIFUbC-petroleum-diesel'!S6,'BIFUbC-heavy-or-residual-oil'!S6,'BIFUbC-LPG-propane-or-butane'!S6)</f>
        <v>82425617360856.406</v>
      </c>
      <c r="U46" s="462">
        <f>SUM('BIFUbC-electricity'!T6,'BIFUbC-coal'!T6,'BIFUbC-natural-gas'!T6,'BIFUbC-biomass'!T6,'BIFUbC-petroleum-diesel'!T6,'BIFUbC-heavy-or-residual-oil'!T6,'BIFUbC-LPG-propane-or-butane'!T6)</f>
        <v>82858710064210.828</v>
      </c>
      <c r="V46" s="462">
        <f>SUM('BIFUbC-electricity'!U6,'BIFUbC-coal'!U6,'BIFUbC-natural-gas'!U6,'BIFUbC-biomass'!U6,'BIFUbC-petroleum-diesel'!U6,'BIFUbC-heavy-or-residual-oil'!U6,'BIFUbC-LPG-propane-or-butane'!U6)</f>
        <v>83291802767565.172</v>
      </c>
      <c r="W46" s="462">
        <f>SUM('BIFUbC-electricity'!V6,'BIFUbC-coal'!V6,'BIFUbC-natural-gas'!V6,'BIFUbC-biomass'!V6,'BIFUbC-petroleum-diesel'!V6,'BIFUbC-heavy-or-residual-oil'!V6,'BIFUbC-LPG-propane-or-butane'!V6)</f>
        <v>83724895470919.609</v>
      </c>
      <c r="X46" s="462">
        <f>SUM('BIFUbC-electricity'!W6,'BIFUbC-coal'!W6,'BIFUbC-natural-gas'!W6,'BIFUbC-biomass'!W6,'BIFUbC-petroleum-diesel'!W6,'BIFUbC-heavy-or-residual-oil'!W6,'BIFUbC-LPG-propane-or-butane'!W6)</f>
        <v>84157988174273.938</v>
      </c>
      <c r="Y46" s="462">
        <f>SUM('BIFUbC-electricity'!X6,'BIFUbC-coal'!X6,'BIFUbC-natural-gas'!X6,'BIFUbC-biomass'!X6,'BIFUbC-petroleum-diesel'!X6,'BIFUbC-heavy-or-residual-oil'!X6,'BIFUbC-LPG-propane-or-butane'!X6)</f>
        <v>84591080877628.281</v>
      </c>
      <c r="Z46" s="462">
        <f>SUM('BIFUbC-electricity'!Y6,'BIFUbC-coal'!Y6,'BIFUbC-natural-gas'!Y6,'BIFUbC-biomass'!Y6,'BIFUbC-petroleum-diesel'!Y6,'BIFUbC-heavy-or-residual-oil'!Y6,'BIFUbC-LPG-propane-or-butane'!Y6)</f>
        <v>85024173580982.703</v>
      </c>
      <c r="AA46" s="462">
        <f>SUM('BIFUbC-electricity'!Z6,'BIFUbC-coal'!Z6,'BIFUbC-natural-gas'!Z6,'BIFUbC-biomass'!Z6,'BIFUbC-petroleum-diesel'!Z6,'BIFUbC-heavy-or-residual-oil'!Z6,'BIFUbC-LPG-propane-or-butane'!Z6)</f>
        <v>85457266284337.047</v>
      </c>
      <c r="AB46" s="462">
        <f>SUM('BIFUbC-electricity'!AA6,'BIFUbC-coal'!AA6,'BIFUbC-natural-gas'!AA6,'BIFUbC-biomass'!AA6,'BIFUbC-petroleum-diesel'!AA6,'BIFUbC-heavy-or-residual-oil'!AA6,'BIFUbC-LPG-propane-or-butane'!AA6)</f>
        <v>85890358987691.375</v>
      </c>
      <c r="AC46" s="462">
        <f>SUM('BIFUbC-electricity'!AB6,'BIFUbC-coal'!AB6,'BIFUbC-natural-gas'!AB6,'BIFUbC-biomass'!AB6,'BIFUbC-petroleum-diesel'!AB6,'BIFUbC-heavy-or-residual-oil'!AB6,'BIFUbC-LPG-propane-or-butane'!AB6)</f>
        <v>86323451691045.703</v>
      </c>
      <c r="AD46" s="462">
        <f>SUM('BIFUbC-electricity'!AC6,'BIFUbC-coal'!AC6,'BIFUbC-natural-gas'!AC6,'BIFUbC-biomass'!AC6,'BIFUbC-petroleum-diesel'!AC6,'BIFUbC-heavy-or-residual-oil'!AC6,'BIFUbC-LPG-propane-or-butane'!AC6)</f>
        <v>86756544394400.125</v>
      </c>
      <c r="AE46" s="462">
        <f>SUM('BIFUbC-electricity'!AD6,'BIFUbC-coal'!AD6,'BIFUbC-natural-gas'!AD6,'BIFUbC-biomass'!AD6,'BIFUbC-petroleum-diesel'!AD6,'BIFUbC-heavy-or-residual-oil'!AD6,'BIFUbC-LPG-propane-or-butane'!AD6)</f>
        <v>87189637097754.484</v>
      </c>
      <c r="AF46" s="462">
        <f>SUM('BIFUbC-electricity'!AE6,'BIFUbC-coal'!AE6,'BIFUbC-natural-gas'!AE6,'BIFUbC-biomass'!AE6,'BIFUbC-petroleum-diesel'!AE6,'BIFUbC-heavy-or-residual-oil'!AE6,'BIFUbC-LPG-propane-or-butane'!AE6)</f>
        <v>87622729801108.813</v>
      </c>
      <c r="AG46" s="462">
        <f>SUM('BIFUbC-electricity'!AF6,'BIFUbC-coal'!AF6,'BIFUbC-natural-gas'!AF6,'BIFUbC-biomass'!AF6,'BIFUbC-petroleum-diesel'!AF6,'BIFUbC-heavy-or-residual-oil'!AF6,'BIFUbC-LPG-propane-or-butane'!AF6)</f>
        <v>88054143796018.922</v>
      </c>
    </row>
    <row r="47" spans="2:33" x14ac:dyDescent="0.2">
      <c r="B47" s="7" t="s">
        <v>57</v>
      </c>
      <c r="C47" s="462">
        <f>SUM('BIFUbC-electricity'!B7,'BIFUbC-coal'!B7,'BIFUbC-natural-gas'!B7,'BIFUbC-biomass'!B7,'BIFUbC-petroleum-diesel'!B7,'BIFUbC-heavy-or-residual-oil'!B7,'BIFUbC-LPG-propane-or-butane'!B7)</f>
        <v>4156788331294.6323</v>
      </c>
      <c r="D47" s="462">
        <f>SUM('BIFUbC-electricity'!C7,'BIFUbC-coal'!C7,'BIFUbC-natural-gas'!C7,'BIFUbC-biomass'!C7,'BIFUbC-petroleum-diesel'!C7,'BIFUbC-heavy-or-residual-oil'!C7,'BIFUbC-LPG-propane-or-butane'!C7)</f>
        <v>4209875873562.1675</v>
      </c>
      <c r="E47" s="462">
        <f>SUM('BIFUbC-electricity'!D7,'BIFUbC-coal'!D7,'BIFUbC-natural-gas'!D7,'BIFUbC-biomass'!D7,'BIFUbC-petroleum-diesel'!D7,'BIFUbC-heavy-or-residual-oil'!D7,'BIFUbC-LPG-propane-or-butane'!D7)</f>
        <v>4158279630861.3306</v>
      </c>
      <c r="F47" s="462">
        <f>SUM('BIFUbC-electricity'!E7,'BIFUbC-coal'!E7,'BIFUbC-natural-gas'!E7,'BIFUbC-biomass'!E7,'BIFUbC-petroleum-diesel'!E7,'BIFUbC-heavy-or-residual-oil'!E7,'BIFUbC-LPG-propane-or-butane'!E7)</f>
        <v>4105145298356.1748</v>
      </c>
      <c r="G47" s="462">
        <f>SUM('BIFUbC-electricity'!F7,'BIFUbC-coal'!F7,'BIFUbC-natural-gas'!F7,'BIFUbC-biomass'!F7,'BIFUbC-petroleum-diesel'!F7,'BIFUbC-heavy-or-residual-oil'!F7,'BIFUbC-LPG-propane-or-butane'!F7)</f>
        <v>4035045233169.8135</v>
      </c>
      <c r="H47" s="462">
        <f>SUM('BIFUbC-electricity'!G7,'BIFUbC-coal'!G7,'BIFUbC-natural-gas'!G7,'BIFUbC-biomass'!G7,'BIFUbC-petroleum-diesel'!G7,'BIFUbC-heavy-or-residual-oil'!G7,'BIFUbC-LPG-propane-or-butane'!G7)</f>
        <v>3996217767631.0508</v>
      </c>
      <c r="I47" s="462">
        <f>SUM('BIFUbC-electricity'!H7,'BIFUbC-coal'!H7,'BIFUbC-natural-gas'!H7,'BIFUbC-biomass'!H7,'BIFUbC-petroleum-diesel'!H7,'BIFUbC-heavy-or-residual-oil'!H7,'BIFUbC-LPG-propane-or-butane'!H7)</f>
        <v>3954053274065.5278</v>
      </c>
      <c r="J47" s="462">
        <f>SUM('BIFUbC-electricity'!I7,'BIFUbC-coal'!I7,'BIFUbC-natural-gas'!I7,'BIFUbC-biomass'!I7,'BIFUbC-petroleum-diesel'!I7,'BIFUbC-heavy-or-residual-oil'!I7,'BIFUbC-LPG-propane-or-butane'!I7)</f>
        <v>3911282465076.9131</v>
      </c>
      <c r="K47" s="462">
        <f>SUM('BIFUbC-electricity'!J7,'BIFUbC-coal'!J7,'BIFUbC-natural-gas'!J7,'BIFUbC-biomass'!J7,'BIFUbC-petroleum-diesel'!J7,'BIFUbC-heavy-or-residual-oil'!J7,'BIFUbC-LPG-propane-or-butane'!J7)</f>
        <v>3868941872997.0176</v>
      </c>
      <c r="L47" s="462">
        <f>SUM('BIFUbC-electricity'!K7,'BIFUbC-coal'!K7,'BIFUbC-natural-gas'!K7,'BIFUbC-biomass'!K7,'BIFUbC-petroleum-diesel'!K7,'BIFUbC-heavy-or-residual-oil'!K7,'BIFUbC-LPG-propane-or-butane'!K7)</f>
        <v>3826034748140.8047</v>
      </c>
      <c r="M47" s="462">
        <f>SUM('BIFUbC-electricity'!L7,'BIFUbC-coal'!L7,'BIFUbC-natural-gas'!L7,'BIFUbC-biomass'!L7,'BIFUbC-petroleum-diesel'!L7,'BIFUbC-heavy-or-residual-oil'!L7,'BIFUbC-LPG-propane-or-butane'!L7)</f>
        <v>3782623766984.8354</v>
      </c>
      <c r="N47" s="462">
        <f>SUM('BIFUbC-electricity'!M7,'BIFUbC-coal'!M7,'BIFUbC-natural-gas'!M7,'BIFUbC-biomass'!M7,'BIFUbC-petroleum-diesel'!M7,'BIFUbC-heavy-or-residual-oil'!M7,'BIFUbC-LPG-propane-or-butane'!M7)</f>
        <v>3760454266709.5806</v>
      </c>
      <c r="O47" s="462">
        <f>SUM('BIFUbC-electricity'!N7,'BIFUbC-coal'!N7,'BIFUbC-natural-gas'!N7,'BIFUbC-biomass'!N7,'BIFUbC-petroleum-diesel'!N7,'BIFUbC-heavy-or-residual-oil'!N7,'BIFUbC-LPG-propane-or-butane'!N7)</f>
        <v>3735679787970.625</v>
      </c>
      <c r="P47" s="462">
        <f>SUM('BIFUbC-electricity'!O7,'BIFUbC-coal'!O7,'BIFUbC-natural-gas'!O7,'BIFUbC-biomass'!O7,'BIFUbC-petroleum-diesel'!O7,'BIFUbC-heavy-or-residual-oil'!O7,'BIFUbC-LPG-propane-or-butane'!O7)</f>
        <v>3710905309231.6704</v>
      </c>
      <c r="Q47" s="462">
        <f>SUM('BIFUbC-electricity'!P7,'BIFUbC-coal'!P7,'BIFUbC-natural-gas'!P7,'BIFUbC-biomass'!P7,'BIFUbC-petroleum-diesel'!P7,'BIFUbC-heavy-or-residual-oil'!P7,'BIFUbC-LPG-propane-or-butane'!P7)</f>
        <v>3686130830492.7231</v>
      </c>
      <c r="R47" s="462">
        <f>SUM('BIFUbC-electricity'!Q7,'BIFUbC-coal'!Q7,'BIFUbC-natural-gas'!Q7,'BIFUbC-biomass'!Q7,'BIFUbC-petroleum-diesel'!Q7,'BIFUbC-heavy-or-residual-oil'!Q7,'BIFUbC-LPG-propane-or-butane'!Q7)</f>
        <v>3661356351753.7676</v>
      </c>
      <c r="S47" s="462">
        <f>SUM('BIFUbC-electricity'!R7,'BIFUbC-coal'!R7,'BIFUbC-natural-gas'!R7,'BIFUbC-biomass'!R7,'BIFUbC-petroleum-diesel'!R7,'BIFUbC-heavy-or-residual-oil'!R7,'BIFUbC-LPG-propane-or-butane'!R7)</f>
        <v>3636581873014.8125</v>
      </c>
      <c r="T47" s="462">
        <f>SUM('BIFUbC-electricity'!S7,'BIFUbC-coal'!S7,'BIFUbC-natural-gas'!S7,'BIFUbC-biomass'!S7,'BIFUbC-petroleum-diesel'!S7,'BIFUbC-heavy-or-residual-oil'!S7,'BIFUbC-LPG-propane-or-butane'!S7)</f>
        <v>3611807394275.8652</v>
      </c>
      <c r="U47" s="462">
        <f>SUM('BIFUbC-electricity'!T7,'BIFUbC-coal'!T7,'BIFUbC-natural-gas'!T7,'BIFUbC-biomass'!T7,'BIFUbC-petroleum-diesel'!T7,'BIFUbC-heavy-or-residual-oil'!T7,'BIFUbC-LPG-propane-or-butane'!T7)</f>
        <v>3587032915536.9092</v>
      </c>
      <c r="V47" s="462">
        <f>SUM('BIFUbC-electricity'!U7,'BIFUbC-coal'!U7,'BIFUbC-natural-gas'!U7,'BIFUbC-biomass'!U7,'BIFUbC-petroleum-diesel'!U7,'BIFUbC-heavy-or-residual-oil'!U7,'BIFUbC-LPG-propane-or-butane'!U7)</f>
        <v>3562258436797.9536</v>
      </c>
      <c r="W47" s="462">
        <f>SUM('BIFUbC-electricity'!V7,'BIFUbC-coal'!V7,'BIFUbC-natural-gas'!V7,'BIFUbC-biomass'!V7,'BIFUbC-petroleum-diesel'!V7,'BIFUbC-heavy-or-residual-oil'!V7,'BIFUbC-LPG-propane-or-butane'!V7)</f>
        <v>3537483958059.0068</v>
      </c>
      <c r="X47" s="462">
        <f>SUM('BIFUbC-electricity'!W7,'BIFUbC-coal'!W7,'BIFUbC-natural-gas'!W7,'BIFUbC-biomass'!W7,'BIFUbC-petroleum-diesel'!W7,'BIFUbC-heavy-or-residual-oil'!W7,'BIFUbC-LPG-propane-or-butane'!W7)</f>
        <v>3512709479320.0503</v>
      </c>
      <c r="Y47" s="462">
        <f>SUM('BIFUbC-electricity'!X7,'BIFUbC-coal'!X7,'BIFUbC-natural-gas'!X7,'BIFUbC-biomass'!X7,'BIFUbC-petroleum-diesel'!X7,'BIFUbC-heavy-or-residual-oil'!X7,'BIFUbC-LPG-propane-or-butane'!X7)</f>
        <v>3487935000581.0962</v>
      </c>
      <c r="Z47" s="462">
        <f>SUM('BIFUbC-electricity'!Y7,'BIFUbC-coal'!Y7,'BIFUbC-natural-gas'!Y7,'BIFUbC-biomass'!Y7,'BIFUbC-petroleum-diesel'!Y7,'BIFUbC-heavy-or-residual-oil'!Y7,'BIFUbC-LPG-propane-or-butane'!Y7)</f>
        <v>3463160521842.1489</v>
      </c>
      <c r="AA47" s="462">
        <f>SUM('BIFUbC-electricity'!Z7,'BIFUbC-coal'!Z7,'BIFUbC-natural-gas'!Z7,'BIFUbC-biomass'!Z7,'BIFUbC-petroleum-diesel'!Z7,'BIFUbC-heavy-or-residual-oil'!Z7,'BIFUbC-LPG-propane-or-butane'!Z7)</f>
        <v>3438386043103.1929</v>
      </c>
      <c r="AB47" s="462">
        <f>SUM('BIFUbC-electricity'!AA7,'BIFUbC-coal'!AA7,'BIFUbC-natural-gas'!AA7,'BIFUbC-biomass'!AA7,'BIFUbC-petroleum-diesel'!AA7,'BIFUbC-heavy-or-residual-oil'!AA7,'BIFUbC-LPG-propane-or-butane'!AA7)</f>
        <v>3413611564364.2461</v>
      </c>
      <c r="AC47" s="462">
        <f>SUM('BIFUbC-electricity'!AB7,'BIFUbC-coal'!AB7,'BIFUbC-natural-gas'!AB7,'BIFUbC-biomass'!AB7,'BIFUbC-petroleum-diesel'!AB7,'BIFUbC-heavy-or-residual-oil'!AB7,'BIFUbC-LPG-propane-or-butane'!AB7)</f>
        <v>3388837085625.2905</v>
      </c>
      <c r="AD47" s="462">
        <f>SUM('BIFUbC-electricity'!AC7,'BIFUbC-coal'!AC7,'BIFUbC-natural-gas'!AC7,'BIFUbC-biomass'!AC7,'BIFUbC-petroleum-diesel'!AC7,'BIFUbC-heavy-or-residual-oil'!AC7,'BIFUbC-LPG-propane-or-butane'!AC7)</f>
        <v>3364062606886.3345</v>
      </c>
      <c r="AE47" s="462">
        <f>SUM('BIFUbC-electricity'!AD7,'BIFUbC-coal'!AD7,'BIFUbC-natural-gas'!AD7,'BIFUbC-biomass'!AD7,'BIFUbC-petroleum-diesel'!AD7,'BIFUbC-heavy-or-residual-oil'!AD7,'BIFUbC-LPG-propane-or-butane'!AD7)</f>
        <v>3339288128147.3877</v>
      </c>
      <c r="AF47" s="462">
        <f>SUM('BIFUbC-electricity'!AE7,'BIFUbC-coal'!AE7,'BIFUbC-natural-gas'!AE7,'BIFUbC-biomass'!AE7,'BIFUbC-petroleum-diesel'!AE7,'BIFUbC-heavy-or-residual-oil'!AE7,'BIFUbC-LPG-propane-or-butane'!AE7)</f>
        <v>3314513649408.4331</v>
      </c>
      <c r="AG47" s="462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2">
      <c r="B48" s="7" t="s">
        <v>58</v>
      </c>
      <c r="C48" s="462">
        <f>SUM('BIFUbC-electricity'!B8,'BIFUbC-coal'!B8,'BIFUbC-natural-gas'!B8,'BIFUbC-biomass'!B8,'BIFUbC-petroleum-diesel'!B8,'BIFUbC-heavy-or-residual-oil'!B8,'BIFUbC-LPG-propane-or-butane'!B8)</f>
        <v>1533662371061.5771</v>
      </c>
      <c r="D48" s="462">
        <f>SUM('BIFUbC-electricity'!C8,'BIFUbC-coal'!C8,'BIFUbC-natural-gas'!C8,'BIFUbC-biomass'!C8,'BIFUbC-petroleum-diesel'!C8,'BIFUbC-heavy-or-residual-oil'!C8,'BIFUbC-LPG-propane-or-butane'!C8)</f>
        <v>1635369742161.0146</v>
      </c>
      <c r="E48" s="462">
        <f>SUM('BIFUbC-electricity'!D8,'BIFUbC-coal'!D8,'BIFUbC-natural-gas'!D8,'BIFUbC-biomass'!D8,'BIFUbC-petroleum-diesel'!D8,'BIFUbC-heavy-or-residual-oil'!D8,'BIFUbC-LPG-propane-or-butane'!D8)</f>
        <v>1693046841395.8101</v>
      </c>
      <c r="F48" s="462">
        <f>SUM('BIFUbC-electricity'!E8,'BIFUbC-coal'!E8,'BIFUbC-natural-gas'!E8,'BIFUbC-biomass'!E8,'BIFUbC-petroleum-diesel'!E8,'BIFUbC-heavy-or-residual-oil'!E8,'BIFUbC-LPG-propane-or-butane'!E8)</f>
        <v>1749195105091.1746</v>
      </c>
      <c r="G48" s="462">
        <f>SUM('BIFUbC-electricity'!F8,'BIFUbC-coal'!F8,'BIFUbC-natural-gas'!F8,'BIFUbC-biomass'!F8,'BIFUbC-petroleum-diesel'!F8,'BIFUbC-heavy-or-residual-oil'!F8,'BIFUbC-LPG-propane-or-butane'!F8)</f>
        <v>1785774437007.3369</v>
      </c>
      <c r="H48" s="462">
        <f>SUM('BIFUbC-electricity'!G8,'BIFUbC-coal'!G8,'BIFUbC-natural-gas'!G8,'BIFUbC-biomass'!G8,'BIFUbC-petroleum-diesel'!G8,'BIFUbC-heavy-or-residual-oil'!G8,'BIFUbC-LPG-propane-or-butane'!G8)</f>
        <v>1830472312170.9197</v>
      </c>
      <c r="I48" s="462">
        <f>SUM('BIFUbC-electricity'!H8,'BIFUbC-coal'!H8,'BIFUbC-natural-gas'!H8,'BIFUbC-biomass'!H8,'BIFUbC-petroleum-diesel'!H8,'BIFUbC-heavy-or-residual-oil'!H8,'BIFUbC-LPG-propane-or-butane'!H8)</f>
        <v>1871897989533.7412</v>
      </c>
      <c r="J48" s="462">
        <f>SUM('BIFUbC-electricity'!I8,'BIFUbC-coal'!I8,'BIFUbC-natural-gas'!I8,'BIFUbC-biomass'!I8,'BIFUbC-petroleum-diesel'!I8,'BIFUbC-heavy-or-residual-oil'!I8,'BIFUbC-LPG-propane-or-butane'!I8)</f>
        <v>1912218455811.4929</v>
      </c>
      <c r="K48" s="462">
        <f>SUM('BIFUbC-electricity'!J8,'BIFUbC-coal'!J8,'BIFUbC-natural-gas'!J8,'BIFUbC-biomass'!J8,'BIFUbC-petroleum-diesel'!J8,'BIFUbC-heavy-or-residual-oil'!J8,'BIFUbC-LPG-propane-or-butane'!J8)</f>
        <v>1952690532241.2632</v>
      </c>
      <c r="L48" s="462">
        <f>SUM('BIFUbC-electricity'!K8,'BIFUbC-coal'!K8,'BIFUbC-natural-gas'!K8,'BIFUbC-biomass'!K8,'BIFUbC-petroleum-diesel'!K8,'BIFUbC-heavy-or-residual-oil'!K8,'BIFUbC-LPG-propane-or-butane'!K8)</f>
        <v>1992105635034.8125</v>
      </c>
      <c r="M48" s="462">
        <f>SUM('BIFUbC-electricity'!L8,'BIFUbC-coal'!L8,'BIFUbC-natural-gas'!L8,'BIFUbC-biomass'!L8,'BIFUbC-petroleum-diesel'!L8,'BIFUbC-heavy-or-residual-oil'!L8,'BIFUbC-LPG-propane-or-butane'!L8)</f>
        <v>2030539760979.1182</v>
      </c>
      <c r="N48" s="462">
        <f>SUM('BIFUbC-electricity'!M8,'BIFUbC-coal'!M8,'BIFUbC-natural-gas'!M8,'BIFUbC-biomass'!M8,'BIFUbC-petroleum-diesel'!M8,'BIFUbC-heavy-or-residual-oil'!M8,'BIFUbC-LPG-propane-or-butane'!M8)</f>
        <v>2215272351923.3032</v>
      </c>
      <c r="O48" s="462">
        <f>SUM('BIFUbC-electricity'!N8,'BIFUbC-coal'!N8,'BIFUbC-natural-gas'!N8,'BIFUbC-biomass'!N8,'BIFUbC-petroleum-diesel'!N8,'BIFUbC-heavy-or-residual-oil'!N8,'BIFUbC-LPG-propane-or-butane'!N8)</f>
        <v>2394417575828.0332</v>
      </c>
      <c r="P48" s="462">
        <f>SUM('BIFUbC-electricity'!O8,'BIFUbC-coal'!O8,'BIFUbC-natural-gas'!O8,'BIFUbC-biomass'!O8,'BIFUbC-petroleum-diesel'!O8,'BIFUbC-heavy-or-residual-oil'!O8,'BIFUbC-LPG-propane-or-butane'!O8)</f>
        <v>2575991565583.6104</v>
      </c>
      <c r="Q48" s="462">
        <f>SUM('BIFUbC-electricity'!P8,'BIFUbC-coal'!P8,'BIFUbC-natural-gas'!P8,'BIFUbC-biomass'!P8,'BIFUbC-petroleum-diesel'!P8,'BIFUbC-heavy-or-residual-oil'!P8,'BIFUbC-LPG-propane-or-butane'!P8)</f>
        <v>2757565555339.1787</v>
      </c>
      <c r="R48" s="462">
        <f>SUM('BIFUbC-electricity'!Q8,'BIFUbC-coal'!Q8,'BIFUbC-natural-gas'!Q8,'BIFUbC-biomass'!Q8,'BIFUbC-petroleum-diesel'!Q8,'BIFUbC-heavy-or-residual-oil'!Q8,'BIFUbC-LPG-propane-or-butane'!Q8)</f>
        <v>2936710779243.9053</v>
      </c>
      <c r="S48" s="462">
        <f>SUM('BIFUbC-electricity'!R8,'BIFUbC-coal'!R8,'BIFUbC-natural-gas'!R8,'BIFUbC-biomass'!R8,'BIFUbC-petroleum-diesel'!R8,'BIFUbC-heavy-or-residual-oil'!R8,'BIFUbC-LPG-propane-or-butane'!R8)</f>
        <v>3118284768999.4868</v>
      </c>
      <c r="T48" s="462">
        <f>SUM('BIFUbC-electricity'!S8,'BIFUbC-coal'!S8,'BIFUbC-natural-gas'!S8,'BIFUbC-biomass'!S8,'BIFUbC-petroleum-diesel'!S8,'BIFUbC-heavy-or-residual-oil'!S8,'BIFUbC-LPG-propane-or-butane'!S8)</f>
        <v>3299858758755.0674</v>
      </c>
      <c r="U48" s="462">
        <f>SUM('BIFUbC-electricity'!T8,'BIFUbC-coal'!T8,'BIFUbC-natural-gas'!T8,'BIFUbC-biomass'!T8,'BIFUbC-petroleum-diesel'!T8,'BIFUbC-heavy-or-residual-oil'!T8,'BIFUbC-LPG-propane-or-butane'!T8)</f>
        <v>3479003982659.7939</v>
      </c>
      <c r="V48" s="462">
        <f>SUM('BIFUbC-electricity'!U8,'BIFUbC-coal'!U8,'BIFUbC-natural-gas'!U8,'BIFUbC-biomass'!U8,'BIFUbC-petroleum-diesel'!U8,'BIFUbC-heavy-or-residual-oil'!U8,'BIFUbC-LPG-propane-or-butane'!U8)</f>
        <v>3660577972415.375</v>
      </c>
      <c r="W48" s="462">
        <f>SUM('BIFUbC-electricity'!V8,'BIFUbC-coal'!V8,'BIFUbC-natural-gas'!V8,'BIFUbC-biomass'!V8,'BIFUbC-petroleum-diesel'!V8,'BIFUbC-heavy-or-residual-oil'!V8,'BIFUbC-LPG-propane-or-butane'!V8)</f>
        <v>3839723196320.1011</v>
      </c>
      <c r="X48" s="462">
        <f>SUM('BIFUbC-electricity'!W8,'BIFUbC-coal'!W8,'BIFUbC-natural-gas'!W8,'BIFUbC-biomass'!W8,'BIFUbC-petroleum-diesel'!W8,'BIFUbC-heavy-or-residual-oil'!W8,'BIFUbC-LPG-propane-or-butane'!W8)</f>
        <v>4021297186075.6816</v>
      </c>
      <c r="Y48" s="462">
        <f>SUM('BIFUbC-electricity'!X8,'BIFUbC-coal'!X8,'BIFUbC-natural-gas'!X8,'BIFUbC-biomass'!X8,'BIFUbC-petroleum-diesel'!X8,'BIFUbC-heavy-or-residual-oil'!X8,'BIFUbC-LPG-propane-or-butane'!X8)</f>
        <v>4202871175831.2485</v>
      </c>
      <c r="Z48" s="462">
        <f>SUM('BIFUbC-electricity'!Y8,'BIFUbC-coal'!Y8,'BIFUbC-natural-gas'!Y8,'BIFUbC-biomass'!Y8,'BIFUbC-petroleum-diesel'!Y8,'BIFUbC-heavy-or-residual-oil'!Y8,'BIFUbC-LPG-propane-or-butane'!Y8)</f>
        <v>4382016399735.9736</v>
      </c>
      <c r="AA48" s="462">
        <f>SUM('BIFUbC-electricity'!Z8,'BIFUbC-coal'!Z8,'BIFUbC-natural-gas'!Z8,'BIFUbC-biomass'!Z8,'BIFUbC-petroleum-diesel'!Z8,'BIFUbC-heavy-or-residual-oil'!Z8,'BIFUbC-LPG-propane-or-butane'!Z8)</f>
        <v>4563590389491.5547</v>
      </c>
      <c r="AB48" s="462">
        <f>SUM('BIFUbC-electricity'!AA8,'BIFUbC-coal'!AA8,'BIFUbC-natural-gas'!AA8,'BIFUbC-biomass'!AA8,'BIFUbC-petroleum-diesel'!AA8,'BIFUbC-heavy-or-residual-oil'!AA8,'BIFUbC-LPG-propane-or-butane'!AA8)</f>
        <v>4745164379247.1357</v>
      </c>
      <c r="AC48" s="462">
        <f>SUM('BIFUbC-electricity'!AB8,'BIFUbC-coal'!AB8,'BIFUbC-natural-gas'!AB8,'BIFUbC-biomass'!AB8,'BIFUbC-petroleum-diesel'!AB8,'BIFUbC-heavy-or-residual-oil'!AB8,'BIFUbC-LPG-propane-or-butane'!AB8)</f>
        <v>4924309603151.8623</v>
      </c>
      <c r="AD48" s="462">
        <f>SUM('BIFUbC-electricity'!AC8,'BIFUbC-coal'!AC8,'BIFUbC-natural-gas'!AC8,'BIFUbC-biomass'!AC8,'BIFUbC-petroleum-diesel'!AC8,'BIFUbC-heavy-or-residual-oil'!AC8,'BIFUbC-LPG-propane-or-butane'!AC8)</f>
        <v>5105883592907.4434</v>
      </c>
      <c r="AE48" s="462">
        <f>SUM('BIFUbC-electricity'!AD8,'BIFUbC-coal'!AD8,'BIFUbC-natural-gas'!AD8,'BIFUbC-biomass'!AD8,'BIFUbC-petroleum-diesel'!AD8,'BIFUbC-heavy-or-residual-oil'!AD8,'BIFUbC-LPG-propane-or-butane'!AD8)</f>
        <v>5287457582663.0098</v>
      </c>
      <c r="AF48" s="462">
        <f>SUM('BIFUbC-electricity'!AE8,'BIFUbC-coal'!AE8,'BIFUbC-natural-gas'!AE8,'BIFUbC-biomass'!AE8,'BIFUbC-petroleum-diesel'!AE8,'BIFUbC-heavy-or-residual-oil'!AE8,'BIFUbC-LPG-propane-or-butane'!AE8)</f>
        <v>5466602806567.751</v>
      </c>
      <c r="AG48" s="462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2">
      <c r="B49" s="7" t="s">
        <v>59</v>
      </c>
      <c r="C49" s="462">
        <f>SUM('BIFUbC-electricity'!B9,'BIFUbC-coal'!B9,'BIFUbC-natural-gas'!B9,'BIFUbC-biomass'!B9,'BIFUbC-petroleum-diesel'!B9,'BIFUbC-heavy-or-residual-oil'!B9,'BIFUbC-LPG-propane-or-butane'!B9)</f>
        <v>13472434023548.336</v>
      </c>
      <c r="D49" s="462">
        <f>SUM('BIFUbC-electricity'!C9,'BIFUbC-coal'!C9,'BIFUbC-natural-gas'!C9,'BIFUbC-biomass'!C9,'BIFUbC-petroleum-diesel'!C9,'BIFUbC-heavy-or-residual-oil'!C9,'BIFUbC-LPG-propane-or-butane'!C9)</f>
        <v>13786874876454.684</v>
      </c>
      <c r="E49" s="462">
        <f>SUM('BIFUbC-electricity'!D9,'BIFUbC-coal'!D9,'BIFUbC-natural-gas'!D9,'BIFUbC-biomass'!D9,'BIFUbC-petroleum-diesel'!D9,'BIFUbC-heavy-or-residual-oil'!D9,'BIFUbC-LPG-propane-or-butane'!D9)</f>
        <v>13771614706667.699</v>
      </c>
      <c r="F49" s="462">
        <f>SUM('BIFUbC-electricity'!E9,'BIFUbC-coal'!E9,'BIFUbC-natural-gas'!E9,'BIFUbC-biomass'!E9,'BIFUbC-petroleum-diesel'!E9,'BIFUbC-heavy-or-residual-oil'!E9,'BIFUbC-LPG-propane-or-butane'!E9)</f>
        <v>13747936289925.855</v>
      </c>
      <c r="G49" s="462">
        <f>SUM('BIFUbC-electricity'!F9,'BIFUbC-coal'!F9,'BIFUbC-natural-gas'!F9,'BIFUbC-biomass'!F9,'BIFUbC-petroleum-diesel'!F9,'BIFUbC-heavy-or-residual-oil'!F9,'BIFUbC-LPG-propane-or-butane'!F9)</f>
        <v>13641550214408.322</v>
      </c>
      <c r="H49" s="462">
        <f>SUM('BIFUbC-electricity'!G9,'BIFUbC-coal'!G9,'BIFUbC-natural-gas'!G9,'BIFUbC-biomass'!G9,'BIFUbC-petroleum-diesel'!G9,'BIFUbC-heavy-or-residual-oil'!G9,'BIFUbC-LPG-propane-or-butane'!G9)</f>
        <v>13605219826133.484</v>
      </c>
      <c r="I49" s="462">
        <f>SUM('BIFUbC-electricity'!H9,'BIFUbC-coal'!H9,'BIFUbC-natural-gas'!H9,'BIFUbC-biomass'!H9,'BIFUbC-petroleum-diesel'!H9,'BIFUbC-heavy-or-residual-oil'!H9,'BIFUbC-LPG-propane-or-butane'!H9)</f>
        <v>13567450163629.055</v>
      </c>
      <c r="J49" s="462">
        <f>SUM('BIFUbC-electricity'!I9,'BIFUbC-coal'!I9,'BIFUbC-natural-gas'!I9,'BIFUbC-biomass'!I9,'BIFUbC-petroleum-diesel'!I9,'BIFUbC-heavy-or-residual-oil'!I9,'BIFUbC-LPG-propane-or-butane'!I9)</f>
        <v>13524988531361.482</v>
      </c>
      <c r="K49" s="462">
        <f>SUM('BIFUbC-electricity'!J9,'BIFUbC-coal'!J9,'BIFUbC-natural-gas'!J9,'BIFUbC-biomass'!J9,'BIFUbC-petroleum-diesel'!J9,'BIFUbC-heavy-or-residual-oil'!J9,'BIFUbC-LPG-propane-or-butane'!J9)</f>
        <v>13483564685774.898</v>
      </c>
      <c r="L49" s="462">
        <f>SUM('BIFUbC-electricity'!K9,'BIFUbC-coal'!K9,'BIFUbC-natural-gas'!K9,'BIFUbC-biomass'!K9,'BIFUbC-petroleum-diesel'!K9,'BIFUbC-heavy-or-residual-oil'!K9,'BIFUbC-LPG-propane-or-butane'!K9)</f>
        <v>13437668781439.725</v>
      </c>
      <c r="M49" s="462">
        <f>SUM('BIFUbC-electricity'!L9,'BIFUbC-coal'!L9,'BIFUbC-natural-gas'!L9,'BIFUbC-biomass'!L9,'BIFUbC-petroleum-diesel'!L9,'BIFUbC-heavy-or-residual-oil'!L9,'BIFUbC-LPG-propane-or-butane'!L9)</f>
        <v>13387647282170.461</v>
      </c>
      <c r="N49" s="462">
        <f>SUM('BIFUbC-electricity'!M9,'BIFUbC-coal'!M9,'BIFUbC-natural-gas'!M9,'BIFUbC-biomass'!M9,'BIFUbC-petroleum-diesel'!M9,'BIFUbC-heavy-or-residual-oil'!M9,'BIFUbC-LPG-propane-or-butane'!M9)</f>
        <v>13502423043866.918</v>
      </c>
      <c r="O49" s="462">
        <f>SUM('BIFUbC-electricity'!N9,'BIFUbC-coal'!N9,'BIFUbC-natural-gas'!N9,'BIFUbC-biomass'!N9,'BIFUbC-petroleum-diesel'!N9,'BIFUbC-heavy-or-residual-oil'!N9,'BIFUbC-LPG-propane-or-butane'!N9)</f>
        <v>13604381170784.418</v>
      </c>
      <c r="P49" s="462">
        <f>SUM('BIFUbC-electricity'!O9,'BIFUbC-coal'!O9,'BIFUbC-natural-gas'!O9,'BIFUbC-biomass'!O9,'BIFUbC-petroleum-diesel'!O9,'BIFUbC-heavy-or-residual-oil'!O9,'BIFUbC-LPG-propane-or-butane'!O9)</f>
        <v>13703190567237.906</v>
      </c>
      <c r="Q49" s="462">
        <f>SUM('BIFUbC-electricity'!P9,'BIFUbC-coal'!P9,'BIFUbC-natural-gas'!P9,'BIFUbC-biomass'!P9,'BIFUbC-petroleum-diesel'!P9,'BIFUbC-heavy-or-residual-oil'!P9,'BIFUbC-LPG-propane-or-butane'!P9)</f>
        <v>13803582161586.242</v>
      </c>
      <c r="R49" s="462">
        <f>SUM('BIFUbC-electricity'!Q9,'BIFUbC-coal'!Q9,'BIFUbC-natural-gas'!Q9,'BIFUbC-biomass'!Q9,'BIFUbC-petroleum-diesel'!Q9,'BIFUbC-heavy-or-residual-oil'!Q9,'BIFUbC-LPG-propane-or-butane'!Q9)</f>
        <v>13905524623178.07</v>
      </c>
      <c r="S49" s="462">
        <f>SUM('BIFUbC-electricity'!R9,'BIFUbC-coal'!R9,'BIFUbC-natural-gas'!R9,'BIFUbC-biomass'!R9,'BIFUbC-petroleum-diesel'!R9,'BIFUbC-heavy-or-residual-oil'!R9,'BIFUbC-LPG-propane-or-butane'!R9)</f>
        <v>14005916217526.412</v>
      </c>
      <c r="T49" s="462">
        <f>SUM('BIFUbC-electricity'!S9,'BIFUbC-coal'!S9,'BIFUbC-natural-gas'!S9,'BIFUbC-biomass'!S9,'BIFUbC-petroleum-diesel'!S9,'BIFUbC-heavy-or-residual-oil'!S9,'BIFUbC-LPG-propane-or-butane'!S9)</f>
        <v>14106292146549.059</v>
      </c>
      <c r="U49" s="462">
        <f>SUM('BIFUbC-electricity'!T9,'BIFUbC-coal'!T9,'BIFUbC-natural-gas'!T9,'BIFUbC-biomass'!T9,'BIFUbC-petroleum-diesel'!T9,'BIFUbC-heavy-or-residual-oil'!T9,'BIFUbC-LPG-propane-or-butane'!T9)</f>
        <v>14206683740897.393</v>
      </c>
      <c r="V49" s="462">
        <f>SUM('BIFUbC-electricity'!U9,'BIFUbC-coal'!U9,'BIFUbC-natural-gas'!U9,'BIFUbC-biomass'!U9,'BIFUbC-petroleum-diesel'!U9,'BIFUbC-heavy-or-residual-oil'!U9,'BIFUbC-LPG-propane-or-butane'!U9)</f>
        <v>14307059669920.039</v>
      </c>
      <c r="W49" s="462">
        <f>SUM('BIFUbC-electricity'!V9,'BIFUbC-coal'!V9,'BIFUbC-natural-gas'!V9,'BIFUbC-biomass'!V9,'BIFUbC-petroleum-diesel'!V9,'BIFUbC-heavy-or-residual-oil'!V9,'BIFUbC-LPG-propane-or-butane'!V9)</f>
        <v>14407451264268.383</v>
      </c>
      <c r="X49" s="462">
        <f>SUM('BIFUbC-electricity'!W9,'BIFUbC-coal'!W9,'BIFUbC-natural-gas'!W9,'BIFUbC-biomass'!W9,'BIFUbC-petroleum-diesel'!W9,'BIFUbC-heavy-or-residual-oil'!W9,'BIFUbC-LPG-propane-or-butane'!W9)</f>
        <v>14509393725860.205</v>
      </c>
      <c r="Y49" s="462">
        <f>SUM('BIFUbC-electricity'!X9,'BIFUbC-coal'!X9,'BIFUbC-natural-gas'!X9,'BIFUbC-biomass'!X9,'BIFUbC-petroleum-diesel'!X9,'BIFUbC-heavy-or-residual-oil'!X9,'BIFUbC-LPG-propane-or-butane'!X9)</f>
        <v>14609785320208.547</v>
      </c>
      <c r="Z49" s="462">
        <f>SUM('BIFUbC-electricity'!Y9,'BIFUbC-coal'!Y9,'BIFUbC-natural-gas'!Y9,'BIFUbC-biomass'!Y9,'BIFUbC-petroleum-diesel'!Y9,'BIFUbC-heavy-or-residual-oil'!Y9,'BIFUbC-LPG-propane-or-butane'!Y9)</f>
        <v>14708594716662.031</v>
      </c>
      <c r="AA49" s="462">
        <f>SUM('BIFUbC-electricity'!Z9,'BIFUbC-coal'!Z9,'BIFUbC-natural-gas'!Z9,'BIFUbC-biomass'!Z9,'BIFUbC-petroleum-diesel'!Z9,'BIFUbC-heavy-or-residual-oil'!Z9,'BIFUbC-LPG-propane-or-butane'!Z9)</f>
        <v>14809769577294.953</v>
      </c>
      <c r="AB49" s="462">
        <f>SUM('BIFUbC-electricity'!AA9,'BIFUbC-coal'!AA9,'BIFUbC-natural-gas'!AA9,'BIFUbC-biomass'!AA9,'BIFUbC-petroleum-diesel'!AA9,'BIFUbC-heavy-or-residual-oil'!AA9,'BIFUbC-LPG-propane-or-butane'!AA9)</f>
        <v>14910772119345.258</v>
      </c>
      <c r="AC49" s="462">
        <f>SUM('BIFUbC-electricity'!AB9,'BIFUbC-coal'!AB9,'BIFUbC-natural-gas'!AB9,'BIFUbC-biomass'!AB9,'BIFUbC-petroleum-diesel'!AB9,'BIFUbC-heavy-or-residual-oil'!AB9,'BIFUbC-LPG-propane-or-butane'!AB9)</f>
        <v>15011320366950.527</v>
      </c>
      <c r="AD49" s="462">
        <f>SUM('BIFUbC-electricity'!AC9,'BIFUbC-coal'!AC9,'BIFUbC-natural-gas'!AC9,'BIFUbC-biomass'!AC9,'BIFUbC-petroleum-diesel'!AC9,'BIFUbC-heavy-or-residual-oil'!AC9,'BIFUbC-LPG-propane-or-butane'!AC9)</f>
        <v>15111852949230.09</v>
      </c>
      <c r="AE49" s="462">
        <f>SUM('BIFUbC-electricity'!AD9,'BIFUbC-coal'!AD9,'BIFUbC-natural-gas'!AD9,'BIFUbC-biomass'!AD9,'BIFUbC-petroleum-diesel'!AD9,'BIFUbC-heavy-or-residual-oil'!AD9,'BIFUbC-LPG-propane-or-butane'!AD9)</f>
        <v>15212401196835.352</v>
      </c>
      <c r="AF49" s="462">
        <f>SUM('BIFUbC-electricity'!AE9,'BIFUbC-coal'!AE9,'BIFUbC-natural-gas'!AE9,'BIFUbC-biomass'!AE9,'BIFUbC-petroleum-diesel'!AE9,'BIFUbC-heavy-or-residual-oil'!AE9,'BIFUbC-LPG-propane-or-butane'!AE9)</f>
        <v>15313090432371.836</v>
      </c>
      <c r="AG49" s="462">
        <f>SUM('BIFUbC-electricity'!AF9,'BIFUbC-coal'!AF9,'BIFUbC-natural-gas'!AF9,'BIFUbC-biomass'!AF9,'BIFUbC-petroleum-diesel'!AF9,'BIFUbC-heavy-or-residual-oil'!AF9,'BIFUbC-LPG-propane-or-butane'!AF9)</f>
        <v>15413638679977.092</v>
      </c>
    </row>
    <row r="50" spans="2:33" x14ac:dyDescent="0.2">
      <c r="B50" s="7" t="s">
        <v>60</v>
      </c>
      <c r="C50" s="462">
        <f>SUM('BIFUbC-electricity'!B10,'BIFUbC-coal'!B10,'BIFUbC-natural-gas'!B10,'BIFUbC-biomass'!B10,'BIFUbC-petroleum-diesel'!B10,'BIFUbC-heavy-or-residual-oil'!B10,'BIFUbC-LPG-propane-or-butane'!B10)</f>
        <v>614121299158788</v>
      </c>
      <c r="D50" s="462">
        <f>SUM('BIFUbC-electricity'!C10,'BIFUbC-coal'!C10,'BIFUbC-natural-gas'!C10,'BIFUbC-biomass'!C10,'BIFUbC-petroleum-diesel'!C10,'BIFUbC-heavy-or-residual-oil'!C10,'BIFUbC-LPG-propane-or-butane'!C10)</f>
        <v>683143702658796.63</v>
      </c>
      <c r="E50" s="462">
        <f>SUM('BIFUbC-electricity'!D10,'BIFUbC-coal'!D10,'BIFUbC-natural-gas'!D10,'BIFUbC-biomass'!D10,'BIFUbC-petroleum-diesel'!D10,'BIFUbC-heavy-or-residual-oil'!D10,'BIFUbC-LPG-propane-or-butane'!D10)</f>
        <v>715899822630296.63</v>
      </c>
      <c r="F50" s="462">
        <f>SUM('BIFUbC-electricity'!E10,'BIFUbC-coal'!E10,'BIFUbC-natural-gas'!E10,'BIFUbC-biomass'!E10,'BIFUbC-petroleum-diesel'!E10,'BIFUbC-heavy-or-residual-oil'!E10,'BIFUbC-LPG-propane-or-butane'!E10)</f>
        <v>715663933696957.63</v>
      </c>
      <c r="G50" s="462">
        <f>SUM('BIFUbC-electricity'!F10,'BIFUbC-coal'!F10,'BIFUbC-natural-gas'!F10,'BIFUbC-biomass'!F10,'BIFUbC-petroleum-diesel'!F10,'BIFUbC-heavy-or-residual-oil'!F10,'BIFUbC-LPG-propane-or-butane'!F10)</f>
        <v>714973202703985.38</v>
      </c>
      <c r="H50" s="462">
        <f>SUM('BIFUbC-electricity'!G10,'BIFUbC-coal'!G10,'BIFUbC-natural-gas'!G10,'BIFUbC-biomass'!G10,'BIFUbC-petroleum-diesel'!G10,'BIFUbC-heavy-or-residual-oil'!G10,'BIFUbC-LPG-propane-or-butane'!G10)</f>
        <v>714215958785987.75</v>
      </c>
      <c r="I50" s="462">
        <f>SUM('BIFUbC-electricity'!H10,'BIFUbC-coal'!H10,'BIFUbC-natural-gas'!H10,'BIFUbC-biomass'!H10,'BIFUbC-petroleum-diesel'!H10,'BIFUbC-heavy-or-residual-oil'!H10,'BIFUbC-LPG-propane-or-butane'!H10)</f>
        <v>713288147017095</v>
      </c>
      <c r="J50" s="462">
        <f>SUM('BIFUbC-electricity'!I10,'BIFUbC-coal'!I10,'BIFUbC-natural-gas'!I10,'BIFUbC-biomass'!I10,'BIFUbC-petroleum-diesel'!I10,'BIFUbC-heavy-or-residual-oil'!I10,'BIFUbC-LPG-propane-or-butane'!I10)</f>
        <v>712208475864771.25</v>
      </c>
      <c r="K50" s="462">
        <f>SUM('BIFUbC-electricity'!J10,'BIFUbC-coal'!J10,'BIFUbC-natural-gas'!J10,'BIFUbC-biomass'!J10,'BIFUbC-petroleum-diesel'!J10,'BIFUbC-heavy-or-residual-oil'!J10,'BIFUbC-LPG-propane-or-butane'!J10)</f>
        <v>710993557849180.75</v>
      </c>
      <c r="L50" s="462">
        <f>SUM('BIFUbC-electricity'!K10,'BIFUbC-coal'!K10,'BIFUbC-natural-gas'!K10,'BIFUbC-biomass'!K10,'BIFUbC-petroleum-diesel'!K10,'BIFUbC-heavy-or-residual-oil'!K10,'BIFUbC-LPG-propane-or-butane'!K10)</f>
        <v>709831709128256.25</v>
      </c>
      <c r="M50" s="462">
        <f>SUM('BIFUbC-electricity'!L10,'BIFUbC-coal'!L10,'BIFUbC-natural-gas'!L10,'BIFUbC-biomass'!L10,'BIFUbC-petroleum-diesel'!L10,'BIFUbC-heavy-or-residual-oil'!L10,'BIFUbC-LPG-propane-or-butane'!L10)</f>
        <v>708763040034685.38</v>
      </c>
      <c r="N50" s="462">
        <f>SUM('BIFUbC-electricity'!M10,'BIFUbC-coal'!M10,'BIFUbC-natural-gas'!M10,'BIFUbC-biomass'!M10,'BIFUbC-petroleum-diesel'!M10,'BIFUbC-heavy-or-residual-oil'!M10,'BIFUbC-LPG-propane-or-butane'!M10)</f>
        <v>711716516694244</v>
      </c>
      <c r="O50" s="462">
        <f>SUM('BIFUbC-electricity'!N10,'BIFUbC-coal'!N10,'BIFUbC-natural-gas'!N10,'BIFUbC-biomass'!N10,'BIFUbC-petroleum-diesel'!N10,'BIFUbC-heavy-or-residual-oil'!N10,'BIFUbC-LPG-propane-or-butane'!N10)</f>
        <v>714439828893509.88</v>
      </c>
      <c r="P50" s="462">
        <f>SUM('BIFUbC-electricity'!O10,'BIFUbC-coal'!O10,'BIFUbC-natural-gas'!O10,'BIFUbC-biomass'!O10,'BIFUbC-petroleum-diesel'!O10,'BIFUbC-heavy-or-residual-oil'!O10,'BIFUbC-LPG-propane-or-butane'!O10)</f>
        <v>717115862654278.13</v>
      </c>
      <c r="Q50" s="462">
        <f>SUM('BIFUbC-electricity'!P10,'BIFUbC-coal'!P10,'BIFUbC-natural-gas'!P10,'BIFUbC-biomass'!P10,'BIFUbC-petroleum-diesel'!P10,'BIFUbC-heavy-or-residual-oil'!P10,'BIFUbC-LPG-propane-or-butane'!P10)</f>
        <v>719793582720986.88</v>
      </c>
      <c r="R50" s="462">
        <f>SUM('BIFUbC-electricity'!Q10,'BIFUbC-coal'!Q10,'BIFUbC-natural-gas'!Q10,'BIFUbC-biomass'!Q10,'BIFUbC-petroleum-diesel'!Q10,'BIFUbC-heavy-or-residual-oil'!Q10,'BIFUbC-LPG-propane-or-butane'!Q10)</f>
        <v>722707562839721.38</v>
      </c>
      <c r="S50" s="462">
        <f>SUM('BIFUbC-electricity'!R10,'BIFUbC-coal'!R10,'BIFUbC-natural-gas'!R10,'BIFUbC-biomass'!R10,'BIFUbC-petroleum-diesel'!R10,'BIFUbC-heavy-or-residual-oil'!R10,'BIFUbC-LPG-propane-or-butane'!R10)</f>
        <v>725589944721307.25</v>
      </c>
      <c r="T50" s="462">
        <f>SUM('BIFUbC-electricity'!S10,'BIFUbC-coal'!S10,'BIFUbC-natural-gas'!S10,'BIFUbC-biomass'!S10,'BIFUbC-petroleum-diesel'!S10,'BIFUbC-heavy-or-residual-oil'!S10,'BIFUbC-LPG-propane-or-butane'!S10)</f>
        <v>728489151718576.63</v>
      </c>
      <c r="U50" s="462">
        <f>SUM('BIFUbC-electricity'!T10,'BIFUbC-coal'!T10,'BIFUbC-natural-gas'!T10,'BIFUbC-biomass'!T10,'BIFUbC-petroleum-diesel'!T10,'BIFUbC-heavy-or-residual-oil'!T10,'BIFUbC-LPG-propane-or-butane'!T10)</f>
        <v>731575182673269.25</v>
      </c>
      <c r="V50" s="462">
        <f>SUM('BIFUbC-electricity'!U10,'BIFUbC-coal'!U10,'BIFUbC-natural-gas'!U10,'BIFUbC-biomass'!U10,'BIFUbC-petroleum-diesel'!U10,'BIFUbC-heavy-or-residual-oil'!U10,'BIFUbC-LPG-propane-or-butane'!U10)</f>
        <v>734594302777489</v>
      </c>
      <c r="W50" s="462">
        <f>SUM('BIFUbC-electricity'!V10,'BIFUbC-coal'!V10,'BIFUbC-natural-gas'!V10,'BIFUbC-biomass'!V10,'BIFUbC-petroleum-diesel'!V10,'BIFUbC-heavy-or-residual-oil'!V10,'BIFUbC-LPG-propane-or-butane'!V10)</f>
        <v>737580487587723.75</v>
      </c>
      <c r="X50" s="462">
        <f>SUM('BIFUbC-electricity'!W10,'BIFUbC-coal'!W10,'BIFUbC-natural-gas'!W10,'BIFUbC-biomass'!W10,'BIFUbC-petroleum-diesel'!W10,'BIFUbC-heavy-or-residual-oil'!W10,'BIFUbC-LPG-propane-or-butane'!W10)</f>
        <v>740682457964508.38</v>
      </c>
      <c r="Y50" s="462">
        <f>SUM('BIFUbC-electricity'!X10,'BIFUbC-coal'!X10,'BIFUbC-natural-gas'!X10,'BIFUbC-biomass'!X10,'BIFUbC-petroleum-diesel'!X10,'BIFUbC-heavy-or-residual-oil'!X10,'BIFUbC-LPG-propane-or-butane'!X10)</f>
        <v>743854865786751.88</v>
      </c>
      <c r="Z50" s="462">
        <f>SUM('BIFUbC-electricity'!Y10,'BIFUbC-coal'!Y10,'BIFUbC-natural-gas'!Y10,'BIFUbC-biomass'!Y10,'BIFUbC-petroleum-diesel'!Y10,'BIFUbC-heavy-or-residual-oil'!Y10,'BIFUbC-LPG-propane-or-butane'!Y10)</f>
        <v>747075111741852.13</v>
      </c>
      <c r="AA50" s="462">
        <f>SUM('BIFUbC-electricity'!Z10,'BIFUbC-coal'!Z10,'BIFUbC-natural-gas'!Z10,'BIFUbC-biomass'!Z10,'BIFUbC-petroleum-diesel'!Z10,'BIFUbC-heavy-or-residual-oil'!Z10,'BIFUbC-LPG-propane-or-butane'!Z10)</f>
        <v>750283224853698.75</v>
      </c>
      <c r="AB50" s="462">
        <f>SUM('BIFUbC-electricity'!AA10,'BIFUbC-coal'!AA10,'BIFUbC-natural-gas'!AA10,'BIFUbC-biomass'!AA10,'BIFUbC-petroleum-diesel'!AA10,'BIFUbC-heavy-or-residual-oil'!AA10,'BIFUbC-LPG-propane-or-butane'!AA10)</f>
        <v>753494504036249.63</v>
      </c>
      <c r="AC50" s="462">
        <f>SUM('BIFUbC-electricity'!AB10,'BIFUbC-coal'!AB10,'BIFUbC-natural-gas'!AB10,'BIFUbC-biomass'!AB10,'BIFUbC-petroleum-diesel'!AB10,'BIFUbC-heavy-or-residual-oil'!AB10,'BIFUbC-LPG-propane-or-butane'!AB10)</f>
        <v>756729466568045.38</v>
      </c>
      <c r="AD50" s="462">
        <f>SUM('BIFUbC-electricity'!AC10,'BIFUbC-coal'!AC10,'BIFUbC-natural-gas'!AC10,'BIFUbC-biomass'!AC10,'BIFUbC-petroleum-diesel'!AC10,'BIFUbC-heavy-or-residual-oil'!AC10,'BIFUbC-LPG-propane-or-butane'!AC10)</f>
        <v>759985367045878.75</v>
      </c>
      <c r="AE50" s="462">
        <f>SUM('BIFUbC-electricity'!AD10,'BIFUbC-coal'!AD10,'BIFUbC-natural-gas'!AD10,'BIFUbC-biomass'!AD10,'BIFUbC-petroleum-diesel'!AD10,'BIFUbC-heavy-or-residual-oil'!AD10,'BIFUbC-LPG-propane-or-butane'!AD10)</f>
        <v>763226835442028</v>
      </c>
      <c r="AF50" s="462">
        <f>SUM('BIFUbC-electricity'!AE10,'BIFUbC-coal'!AE10,'BIFUbC-natural-gas'!AE10,'BIFUbC-biomass'!AE10,'BIFUbC-petroleum-diesel'!AE10,'BIFUbC-heavy-or-residual-oil'!AE10,'BIFUbC-LPG-propane-or-butane'!AE10)</f>
        <v>766566504383638.5</v>
      </c>
      <c r="AG50" s="462">
        <f>SUM('BIFUbC-electricity'!AF10,'BIFUbC-coal'!AF10,'BIFUbC-natural-gas'!AF10,'BIFUbC-biomass'!AF10,'BIFUbC-petroleum-diesel'!AF10,'BIFUbC-heavy-or-residual-oil'!AF10,'BIFUbC-LPG-propane-or-butane'!AF10)</f>
        <v>769859404258535.25</v>
      </c>
    </row>
    <row r="51" spans="2:33" x14ac:dyDescent="0.2">
      <c r="B51" s="7" t="s">
        <v>61</v>
      </c>
      <c r="C51" s="462">
        <f>SUM('BIFUbC-electricity'!B11,'BIFUbC-coal'!B11,'BIFUbC-natural-gas'!B11,'BIFUbC-biomass'!B11,'BIFUbC-petroleum-diesel'!B11,'BIFUbC-heavy-or-residual-oil'!B11,'BIFUbC-LPG-propane-or-butane'!B11)</f>
        <v>163213474740791.81</v>
      </c>
      <c r="D51" s="462">
        <f>SUM('BIFUbC-electricity'!C11,'BIFUbC-coal'!C11,'BIFUbC-natural-gas'!C11,'BIFUbC-biomass'!C11,'BIFUbC-petroleum-diesel'!C11,'BIFUbC-heavy-or-residual-oil'!C11,'BIFUbC-LPG-propane-or-butane'!C11)</f>
        <v>169168670990278.44</v>
      </c>
      <c r="E51" s="462">
        <f>SUM('BIFUbC-electricity'!D11,'BIFUbC-coal'!D11,'BIFUbC-natural-gas'!D11,'BIFUbC-biomass'!D11,'BIFUbC-petroleum-diesel'!D11,'BIFUbC-heavy-or-residual-oil'!D11,'BIFUbC-LPG-propane-or-butane'!D11)</f>
        <v>168854140322937.22</v>
      </c>
      <c r="F51" s="462">
        <f>SUM('BIFUbC-electricity'!E11,'BIFUbC-coal'!E11,'BIFUbC-natural-gas'!E11,'BIFUbC-biomass'!E11,'BIFUbC-petroleum-diesel'!E11,'BIFUbC-heavy-or-residual-oil'!E11,'BIFUbC-LPG-propane-or-butane'!E11)</f>
        <v>168414988921665.31</v>
      </c>
      <c r="G51" s="462">
        <f>SUM('BIFUbC-electricity'!F11,'BIFUbC-coal'!F11,'BIFUbC-natural-gas'!F11,'BIFUbC-biomass'!F11,'BIFUbC-petroleum-diesel'!F11,'BIFUbC-heavy-or-residual-oil'!F11,'BIFUbC-LPG-propane-or-butane'!F11)</f>
        <v>167595359423854.81</v>
      </c>
      <c r="H51" s="462">
        <f>SUM('BIFUbC-electricity'!G11,'BIFUbC-coal'!G11,'BIFUbC-natural-gas'!G11,'BIFUbC-biomass'!G11,'BIFUbC-petroleum-diesel'!G11,'BIFUbC-heavy-or-residual-oil'!G11,'BIFUbC-LPG-propane-or-butane'!G11)</f>
        <v>169261551200894.03</v>
      </c>
      <c r="I51" s="462">
        <f>SUM('BIFUbC-electricity'!H11,'BIFUbC-coal'!H11,'BIFUbC-natural-gas'!H11,'BIFUbC-biomass'!H11,'BIFUbC-petroleum-diesel'!H11,'BIFUbC-heavy-or-residual-oil'!H11,'BIFUbC-LPG-propane-or-butane'!H11)</f>
        <v>170083477071861.03</v>
      </c>
      <c r="J51" s="462">
        <f>SUM('BIFUbC-electricity'!I11,'BIFUbC-coal'!I11,'BIFUbC-natural-gas'!I11,'BIFUbC-biomass'!I11,'BIFUbC-petroleum-diesel'!I11,'BIFUbC-heavy-or-residual-oil'!I11,'BIFUbC-LPG-propane-or-butane'!I11)</f>
        <v>170879041953748.53</v>
      </c>
      <c r="K51" s="462">
        <f>SUM('BIFUbC-electricity'!J11,'BIFUbC-coal'!J11,'BIFUbC-natural-gas'!J11,'BIFUbC-biomass'!J11,'BIFUbC-petroleum-diesel'!J11,'BIFUbC-heavy-or-residual-oil'!J11,'BIFUbC-LPG-propane-or-butane'!J11)</f>
        <v>171656841738491.88</v>
      </c>
      <c r="L51" s="462">
        <f>SUM('BIFUbC-electricity'!K11,'BIFUbC-coal'!K11,'BIFUbC-natural-gas'!K11,'BIFUbC-biomass'!K11,'BIFUbC-petroleum-diesel'!K11,'BIFUbC-heavy-or-residual-oil'!K11,'BIFUbC-LPG-propane-or-butane'!K11)</f>
        <v>172408610448932.38</v>
      </c>
      <c r="M51" s="462">
        <f>SUM('BIFUbC-electricity'!L11,'BIFUbC-coal'!L11,'BIFUbC-natural-gas'!L11,'BIFUbC-biomass'!L11,'BIFUbC-petroleum-diesel'!L11,'BIFUbC-heavy-or-residual-oil'!L11,'BIFUbC-LPG-propane-or-butane'!L11)</f>
        <v>173134867856815.59</v>
      </c>
      <c r="N51" s="462">
        <f>SUM('BIFUbC-electricity'!M11,'BIFUbC-coal'!M11,'BIFUbC-natural-gas'!M11,'BIFUbC-biomass'!M11,'BIFUbC-petroleum-diesel'!M11,'BIFUbC-heavy-or-residual-oil'!M11,'BIFUbC-LPG-propane-or-butane'!M11)</f>
        <v>175033955104034.63</v>
      </c>
      <c r="O51" s="462">
        <f>SUM('BIFUbC-electricity'!N11,'BIFUbC-coal'!N11,'BIFUbC-natural-gas'!N11,'BIFUbC-biomass'!N11,'BIFUbC-petroleum-diesel'!N11,'BIFUbC-heavy-or-residual-oil'!N11,'BIFUbC-LPG-propane-or-butane'!N11)</f>
        <v>176907427044895.25</v>
      </c>
      <c r="P51" s="462">
        <f>SUM('BIFUbC-electricity'!O11,'BIFUbC-coal'!O11,'BIFUbC-natural-gas'!O11,'BIFUbC-biomass'!O11,'BIFUbC-petroleum-diesel'!O11,'BIFUbC-heavy-or-residual-oil'!O11,'BIFUbC-LPG-propane-or-butane'!O11)</f>
        <v>178784911383378.28</v>
      </c>
      <c r="Q51" s="462">
        <f>SUM('BIFUbC-electricity'!P11,'BIFUbC-coal'!P11,'BIFUbC-natural-gas'!P11,'BIFUbC-biomass'!P11,'BIFUbC-petroleum-diesel'!P11,'BIFUbC-heavy-or-residual-oil'!P11,'BIFUbC-LPG-propane-or-butane'!P11)</f>
        <v>180658383324239.09</v>
      </c>
      <c r="R51" s="462">
        <f>SUM('BIFUbC-electricity'!Q11,'BIFUbC-coal'!Q11,'BIFUbC-natural-gas'!Q11,'BIFUbC-biomass'!Q11,'BIFUbC-petroleum-diesel'!Q11,'BIFUbC-heavy-or-residual-oil'!Q11,'BIFUbC-LPG-propane-or-butane'!Q11)</f>
        <v>182535867662722.22</v>
      </c>
      <c r="S51" s="462">
        <f>SUM('BIFUbC-electricity'!R11,'BIFUbC-coal'!R11,'BIFUbC-natural-gas'!R11,'BIFUbC-biomass'!R11,'BIFUbC-petroleum-diesel'!R11,'BIFUbC-heavy-or-residual-oil'!R11,'BIFUbC-LPG-propane-or-butane'!R11)</f>
        <v>184413352001205.5</v>
      </c>
      <c r="T51" s="462">
        <f>SUM('BIFUbC-electricity'!S11,'BIFUbC-coal'!S11,'BIFUbC-natural-gas'!S11,'BIFUbC-biomass'!S11,'BIFUbC-petroleum-diesel'!S11,'BIFUbC-heavy-or-residual-oil'!S11,'BIFUbC-LPG-propane-or-butane'!S11)</f>
        <v>186286823942066.09</v>
      </c>
      <c r="U51" s="462">
        <f>SUM('BIFUbC-electricity'!T11,'BIFUbC-coal'!T11,'BIFUbC-natural-gas'!T11,'BIFUbC-biomass'!T11,'BIFUbC-petroleum-diesel'!T11,'BIFUbC-heavy-or-residual-oil'!T11,'BIFUbC-LPG-propane-or-butane'!T11)</f>
        <v>188164308280549.13</v>
      </c>
      <c r="V51" s="462">
        <f>SUM('BIFUbC-electricity'!U11,'BIFUbC-coal'!U11,'BIFUbC-natural-gas'!U11,'BIFUbC-biomass'!U11,'BIFUbC-petroleum-diesel'!U11,'BIFUbC-heavy-or-residual-oil'!U11,'BIFUbC-LPG-propane-or-butane'!U11)</f>
        <v>190037780221410</v>
      </c>
      <c r="W51" s="462">
        <f>SUM('BIFUbC-electricity'!V11,'BIFUbC-coal'!V11,'BIFUbC-natural-gas'!V11,'BIFUbC-biomass'!V11,'BIFUbC-petroleum-diesel'!V11,'BIFUbC-heavy-or-residual-oil'!V11,'BIFUbC-LPG-propane-or-butane'!V11)</f>
        <v>191915264559893.09</v>
      </c>
      <c r="X51" s="462">
        <f>SUM('BIFUbC-electricity'!W11,'BIFUbC-coal'!W11,'BIFUbC-natural-gas'!W11,'BIFUbC-biomass'!W11,'BIFUbC-petroleum-diesel'!W11,'BIFUbC-heavy-or-residual-oil'!W11,'BIFUbC-LPG-propane-or-butane'!W11)</f>
        <v>193792748898376.34</v>
      </c>
      <c r="Y51" s="462">
        <f>SUM('BIFUbC-electricity'!X11,'BIFUbC-coal'!X11,'BIFUbC-natural-gas'!X11,'BIFUbC-biomass'!X11,'BIFUbC-petroleum-diesel'!X11,'BIFUbC-heavy-or-residual-oil'!X11,'BIFUbC-LPG-propane-or-butane'!X11)</f>
        <v>195666220839236.97</v>
      </c>
      <c r="Z51" s="462">
        <f>SUM('BIFUbC-electricity'!Y11,'BIFUbC-coal'!Y11,'BIFUbC-natural-gas'!Y11,'BIFUbC-biomass'!Y11,'BIFUbC-petroleum-diesel'!Y11,'BIFUbC-heavy-or-residual-oil'!Y11,'BIFUbC-LPG-propane-or-butane'!Y11)</f>
        <v>197543705177720.03</v>
      </c>
      <c r="AA51" s="462">
        <f>SUM('BIFUbC-electricity'!Z11,'BIFUbC-coal'!Z11,'BIFUbC-natural-gas'!Z11,'BIFUbC-biomass'!Z11,'BIFUbC-petroleum-diesel'!Z11,'BIFUbC-heavy-or-residual-oil'!Z11,'BIFUbC-LPG-propane-or-butane'!Z11)</f>
        <v>199417177118580.88</v>
      </c>
      <c r="AB51" s="462">
        <f>SUM('BIFUbC-electricity'!AA11,'BIFUbC-coal'!AA11,'BIFUbC-natural-gas'!AA11,'BIFUbC-biomass'!AA11,'BIFUbC-petroleum-diesel'!AA11,'BIFUbC-heavy-or-residual-oil'!AA11,'BIFUbC-LPG-propane-or-butane'!AA11)</f>
        <v>201294661457063.94</v>
      </c>
      <c r="AC51" s="462">
        <f>SUM('BIFUbC-electricity'!AB11,'BIFUbC-coal'!AB11,'BIFUbC-natural-gas'!AB11,'BIFUbC-biomass'!AB11,'BIFUbC-petroleum-diesel'!AB11,'BIFUbC-heavy-or-residual-oil'!AB11,'BIFUbC-LPG-propane-or-butane'!AB11)</f>
        <v>203172145795546.97</v>
      </c>
      <c r="AD51" s="462">
        <f>SUM('BIFUbC-electricity'!AC11,'BIFUbC-coal'!AC11,'BIFUbC-natural-gas'!AC11,'BIFUbC-biomass'!AC11,'BIFUbC-petroleum-diesel'!AC11,'BIFUbC-heavy-or-residual-oil'!AC11,'BIFUbC-LPG-propane-or-butane'!AC11)</f>
        <v>205045617736407.84</v>
      </c>
      <c r="AE51" s="462">
        <f>SUM('BIFUbC-electricity'!AD11,'BIFUbC-coal'!AD11,'BIFUbC-natural-gas'!AD11,'BIFUbC-biomass'!AD11,'BIFUbC-petroleum-diesel'!AD11,'BIFUbC-heavy-or-residual-oil'!AD11,'BIFUbC-LPG-propane-or-butane'!AD11)</f>
        <v>206923102074890.88</v>
      </c>
      <c r="AF51" s="462">
        <f>SUM('BIFUbC-electricity'!AE11,'BIFUbC-coal'!AE11,'BIFUbC-natural-gas'!AE11,'BIFUbC-biomass'!AE11,'BIFUbC-petroleum-diesel'!AE11,'BIFUbC-heavy-or-residual-oil'!AE11,'BIFUbC-LPG-propane-or-butane'!AE11)</f>
        <v>208796574015751.75</v>
      </c>
      <c r="AG51" s="462">
        <f>SUM('BIFUbC-electricity'!AF11,'BIFUbC-coal'!AF11,'BIFUbC-natural-gas'!AF11,'BIFUbC-biomass'!AF11,'BIFUbC-petroleum-diesel'!AF11,'BIFUbC-heavy-or-residual-oil'!AF11,'BIFUbC-LPG-propane-or-butane'!AF11)</f>
        <v>210674058354234.78</v>
      </c>
    </row>
    <row r="52" spans="2:33" x14ac:dyDescent="0.2">
      <c r="B52" s="7" t="s">
        <v>62</v>
      </c>
      <c r="C52" s="462">
        <f>SUM('BIFUbC-electricity'!B12,'BIFUbC-coal'!B12,'BIFUbC-natural-gas'!B12,'BIFUbC-biomass'!B12,'BIFUbC-petroleum-diesel'!B12,'BIFUbC-heavy-or-residual-oil'!B12,'BIFUbC-LPG-propane-or-butane'!B12)</f>
        <v>7089352167681.7129</v>
      </c>
      <c r="D52" s="462">
        <f>SUM('BIFUbC-electricity'!C12,'BIFUbC-coal'!C12,'BIFUbC-natural-gas'!C12,'BIFUbC-biomass'!C12,'BIFUbC-petroleum-diesel'!C12,'BIFUbC-heavy-or-residual-oil'!C12,'BIFUbC-LPG-propane-or-butane'!C12)</f>
        <v>7260263163249.877</v>
      </c>
      <c r="E52" s="462">
        <f>SUM('BIFUbC-electricity'!D12,'BIFUbC-coal'!D12,'BIFUbC-natural-gas'!D12,'BIFUbC-biomass'!D12,'BIFUbC-petroleum-diesel'!D12,'BIFUbC-heavy-or-residual-oil'!D12,'BIFUbC-LPG-propane-or-butane'!D12)</f>
        <v>7387339667348.0879</v>
      </c>
      <c r="F52" s="462">
        <f>SUM('BIFUbC-electricity'!E12,'BIFUbC-coal'!E12,'BIFUbC-natural-gas'!E12,'BIFUbC-biomass'!E12,'BIFUbC-petroleum-diesel'!E12,'BIFUbC-heavy-or-residual-oil'!E12,'BIFUbC-LPG-propane-or-butane'!E12)</f>
        <v>7505986139050.4951</v>
      </c>
      <c r="G52" s="462">
        <f>SUM('BIFUbC-electricity'!F12,'BIFUbC-coal'!F12,'BIFUbC-natural-gas'!F12,'BIFUbC-biomass'!F12,'BIFUbC-petroleum-diesel'!F12,'BIFUbC-heavy-or-residual-oil'!F12,'BIFUbC-LPG-propane-or-butane'!F12)</f>
        <v>7550193670215.25</v>
      </c>
      <c r="H52" s="462">
        <f>SUM('BIFUbC-electricity'!G12,'BIFUbC-coal'!G12,'BIFUbC-natural-gas'!G12,'BIFUbC-biomass'!G12,'BIFUbC-petroleum-diesel'!G12,'BIFUbC-heavy-or-residual-oil'!G12,'BIFUbC-LPG-propane-or-butane'!G12)</f>
        <v>7590178814728.6318</v>
      </c>
      <c r="I52" s="462">
        <f>SUM('BIFUbC-electricity'!H12,'BIFUbC-coal'!H12,'BIFUbC-natural-gas'!H12,'BIFUbC-biomass'!H12,'BIFUbC-petroleum-diesel'!H12,'BIFUbC-heavy-or-residual-oil'!H12,'BIFUbC-LPG-propane-or-butane'!H12)</f>
        <v>7623044451052.8936</v>
      </c>
      <c r="J52" s="462">
        <f>SUM('BIFUbC-electricity'!I12,'BIFUbC-coal'!I12,'BIFUbC-natural-gas'!I12,'BIFUbC-biomass'!I12,'BIFUbC-petroleum-diesel'!I12,'BIFUbC-heavy-or-residual-oil'!I12,'BIFUbC-LPG-propane-or-butane'!I12)</f>
        <v>7650111805895.5879</v>
      </c>
      <c r="K52" s="462">
        <f>SUM('BIFUbC-electricity'!J12,'BIFUbC-coal'!J12,'BIFUbC-natural-gas'!J12,'BIFUbC-biomass'!J12,'BIFUbC-petroleum-diesel'!J12,'BIFUbC-heavy-or-residual-oil'!J12,'BIFUbC-LPG-propane-or-butane'!J12)</f>
        <v>7677557956150.9707</v>
      </c>
      <c r="L52" s="462">
        <f>SUM('BIFUbC-electricity'!K12,'BIFUbC-coal'!K12,'BIFUbC-natural-gas'!K12,'BIFUbC-biomass'!K12,'BIFUbC-petroleum-diesel'!K12,'BIFUbC-heavy-or-residual-oil'!K12,'BIFUbC-LPG-propane-or-butane'!K12)</f>
        <v>7699442904329.4932</v>
      </c>
      <c r="M52" s="462">
        <f>SUM('BIFUbC-electricity'!L12,'BIFUbC-coal'!L12,'BIFUbC-natural-gas'!L12,'BIFUbC-biomass'!L12,'BIFUbC-petroleum-diesel'!L12,'BIFUbC-heavy-or-residual-oil'!L12,'BIFUbC-LPG-propane-or-butane'!L12)</f>
        <v>7716140162576.7441</v>
      </c>
      <c r="N52" s="462">
        <f>SUM('BIFUbC-electricity'!M12,'BIFUbC-coal'!M12,'BIFUbC-natural-gas'!M12,'BIFUbC-biomass'!M12,'BIFUbC-petroleum-diesel'!M12,'BIFUbC-heavy-or-residual-oil'!M12,'BIFUbC-LPG-propane-or-butane'!M12)</f>
        <v>7772300302788.7227</v>
      </c>
      <c r="O52" s="462">
        <f>SUM('BIFUbC-electricity'!N12,'BIFUbC-coal'!N12,'BIFUbC-natural-gas'!N12,'BIFUbC-biomass'!N12,'BIFUbC-petroleum-diesel'!N12,'BIFUbC-heavy-or-residual-oil'!N12,'BIFUbC-LPG-propane-or-butane'!N12)</f>
        <v>7812936419500.2773</v>
      </c>
      <c r="P52" s="462">
        <f>SUM('BIFUbC-electricity'!O12,'BIFUbC-coal'!O12,'BIFUbC-natural-gas'!O12,'BIFUbC-biomass'!O12,'BIFUbC-petroleum-diesel'!O12,'BIFUbC-heavy-or-residual-oil'!O12,'BIFUbC-LPG-propane-or-butane'!O12)</f>
        <v>7853572536211.8379</v>
      </c>
      <c r="Q52" s="462">
        <f>SUM('BIFUbC-electricity'!P12,'BIFUbC-coal'!P12,'BIFUbC-natural-gas'!P12,'BIFUbC-biomass'!P12,'BIFUbC-petroleum-diesel'!P12,'BIFUbC-heavy-or-residual-oil'!P12,'BIFUbC-LPG-propane-or-butane'!P12)</f>
        <v>7894208652923.4014</v>
      </c>
      <c r="R52" s="462">
        <f>SUM('BIFUbC-electricity'!Q12,'BIFUbC-coal'!Q12,'BIFUbC-natural-gas'!Q12,'BIFUbC-biomass'!Q12,'BIFUbC-petroleum-diesel'!Q12,'BIFUbC-heavy-or-residual-oil'!Q12,'BIFUbC-LPG-propane-or-butane'!Q12)</f>
        <v>7934844769634.9639</v>
      </c>
      <c r="S52" s="462">
        <f>SUM('BIFUbC-electricity'!R12,'BIFUbC-coal'!R12,'BIFUbC-natural-gas'!R12,'BIFUbC-biomass'!R12,'BIFUbC-petroleum-diesel'!R12,'BIFUbC-heavy-or-residual-oil'!R12,'BIFUbC-LPG-propane-or-butane'!R12)</f>
        <v>7975480886346.5244</v>
      </c>
      <c r="T52" s="462">
        <f>SUM('BIFUbC-electricity'!S12,'BIFUbC-coal'!S12,'BIFUbC-natural-gas'!S12,'BIFUbC-biomass'!S12,'BIFUbC-petroleum-diesel'!S12,'BIFUbC-heavy-or-residual-oil'!S12,'BIFUbC-LPG-propane-or-butane'!S12)</f>
        <v>8016117003058.0801</v>
      </c>
      <c r="U52" s="462">
        <f>SUM('BIFUbC-electricity'!T12,'BIFUbC-coal'!T12,'BIFUbC-natural-gas'!T12,'BIFUbC-biomass'!T12,'BIFUbC-petroleum-diesel'!T12,'BIFUbC-heavy-or-residual-oil'!T12,'BIFUbC-LPG-propane-or-butane'!T12)</f>
        <v>8056753119769.6494</v>
      </c>
      <c r="V52" s="462">
        <f>SUM('BIFUbC-electricity'!U12,'BIFUbC-coal'!U12,'BIFUbC-natural-gas'!U12,'BIFUbC-biomass'!U12,'BIFUbC-petroleum-diesel'!U12,'BIFUbC-heavy-or-residual-oil'!U12,'BIFUbC-LPG-propane-or-butane'!U12)</f>
        <v>8097389236481.2051</v>
      </c>
      <c r="W52" s="462">
        <f>SUM('BIFUbC-electricity'!V12,'BIFUbC-coal'!V12,'BIFUbC-natural-gas'!V12,'BIFUbC-biomass'!V12,'BIFUbC-petroleum-diesel'!V12,'BIFUbC-heavy-or-residual-oil'!V12,'BIFUbC-LPG-propane-or-butane'!V12)</f>
        <v>8138025353192.7666</v>
      </c>
      <c r="X52" s="462">
        <f>SUM('BIFUbC-electricity'!W12,'BIFUbC-coal'!W12,'BIFUbC-natural-gas'!W12,'BIFUbC-biomass'!W12,'BIFUbC-petroleum-diesel'!W12,'BIFUbC-heavy-or-residual-oil'!W12,'BIFUbC-LPG-propane-or-butane'!W12)</f>
        <v>8178661469904.3213</v>
      </c>
      <c r="Y52" s="462">
        <f>SUM('BIFUbC-electricity'!X12,'BIFUbC-coal'!X12,'BIFUbC-natural-gas'!X12,'BIFUbC-biomass'!X12,'BIFUbC-petroleum-diesel'!X12,'BIFUbC-heavy-or-residual-oil'!X12,'BIFUbC-LPG-propane-or-butane'!X12)</f>
        <v>8219297586615.8828</v>
      </c>
      <c r="Z52" s="462">
        <f>SUM('BIFUbC-electricity'!Y12,'BIFUbC-coal'!Y12,'BIFUbC-natural-gas'!Y12,'BIFUbC-biomass'!Y12,'BIFUbC-petroleum-diesel'!Y12,'BIFUbC-heavy-or-residual-oil'!Y12,'BIFUbC-LPG-propane-or-butane'!Y12)</f>
        <v>8259933703327.4453</v>
      </c>
      <c r="AA52" s="462">
        <f>SUM('BIFUbC-electricity'!Z12,'BIFUbC-coal'!Z12,'BIFUbC-natural-gas'!Z12,'BIFUbC-biomass'!Z12,'BIFUbC-petroleum-diesel'!Z12,'BIFUbC-heavy-or-residual-oil'!Z12,'BIFUbC-LPG-propane-or-butane'!Z12)</f>
        <v>8300569820039.0078</v>
      </c>
      <c r="AB52" s="462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62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62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62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62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62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2">
      <c r="B53" s="7" t="s">
        <v>63</v>
      </c>
      <c r="C53" s="462">
        <f>SUM('BIFUbC-electricity'!B13,'BIFUbC-coal'!B13,'BIFUbC-natural-gas'!B13,'BIFUbC-biomass'!B13,'BIFUbC-petroleum-diesel'!B13,'BIFUbC-heavy-or-residual-oil'!B13,'BIFUbC-LPG-propane-or-butane'!B13)</f>
        <v>24448145799917.914</v>
      </c>
      <c r="D53" s="462">
        <f>SUM('BIFUbC-electricity'!C13,'BIFUbC-coal'!C13,'BIFUbC-natural-gas'!C13,'BIFUbC-biomass'!C13,'BIFUbC-petroleum-diesel'!C13,'BIFUbC-heavy-or-residual-oil'!C13,'BIFUbC-LPG-propane-or-butane'!C13)</f>
        <v>24799427977680.898</v>
      </c>
      <c r="E53" s="462">
        <f>SUM('BIFUbC-electricity'!D13,'BIFUbC-coal'!D13,'BIFUbC-natural-gas'!D13,'BIFUbC-biomass'!D13,'BIFUbC-petroleum-diesel'!D13,'BIFUbC-heavy-or-residual-oil'!D13,'BIFUbC-LPG-propane-or-butane'!D13)</f>
        <v>24748677219294.563</v>
      </c>
      <c r="F53" s="462">
        <f>SUM('BIFUbC-electricity'!E13,'BIFUbC-coal'!E13,'BIFUbC-natural-gas'!E13,'BIFUbC-biomass'!E13,'BIFUbC-petroleum-diesel'!E13,'BIFUbC-heavy-or-residual-oil'!E13,'BIFUbC-LPG-propane-or-butane'!E13)</f>
        <v>24685423556998.555</v>
      </c>
      <c r="G53" s="462">
        <f>SUM('BIFUbC-electricity'!F13,'BIFUbC-coal'!F13,'BIFUbC-natural-gas'!F13,'BIFUbC-biomass'!F13,'BIFUbC-petroleum-diesel'!F13,'BIFUbC-heavy-or-residual-oil'!F13,'BIFUbC-LPG-propane-or-butane'!F13)</f>
        <v>24463232585852.207</v>
      </c>
      <c r="H53" s="462">
        <f>SUM('BIFUbC-electricity'!G13,'BIFUbC-coal'!G13,'BIFUbC-natural-gas'!G13,'BIFUbC-biomass'!G13,'BIFUbC-petroleum-diesel'!G13,'BIFUbC-heavy-or-residual-oil'!G13,'BIFUbC-LPG-propane-or-butane'!G13)</f>
        <v>24469989423730.43</v>
      </c>
      <c r="I53" s="462">
        <f>SUM('BIFUbC-electricity'!H13,'BIFUbC-coal'!H13,'BIFUbC-natural-gas'!H13,'BIFUbC-biomass'!H13,'BIFUbC-petroleum-diesel'!H13,'BIFUbC-heavy-or-residual-oil'!H13,'BIFUbC-LPG-propane-or-butane'!H13)</f>
        <v>24495677057120.172</v>
      </c>
      <c r="J53" s="462">
        <f>SUM('BIFUbC-electricity'!I13,'BIFUbC-coal'!I13,'BIFUbC-natural-gas'!I13,'BIFUbC-biomass'!I13,'BIFUbC-petroleum-diesel'!I13,'BIFUbC-heavy-or-residual-oil'!I13,'BIFUbC-LPG-propane-or-butane'!I13)</f>
        <v>24510162620132.289</v>
      </c>
      <c r="K53" s="462">
        <f>SUM('BIFUbC-electricity'!J13,'BIFUbC-coal'!J13,'BIFUbC-natural-gas'!J13,'BIFUbC-biomass'!J13,'BIFUbC-petroleum-diesel'!J13,'BIFUbC-heavy-or-residual-oil'!J13,'BIFUbC-LPG-propane-or-butane'!J13)</f>
        <v>24525131958859.781</v>
      </c>
      <c r="L53" s="462">
        <f>SUM('BIFUbC-electricity'!K13,'BIFUbC-coal'!K13,'BIFUbC-natural-gas'!K13,'BIFUbC-biomass'!K13,'BIFUbC-petroleum-diesel'!K13,'BIFUbC-heavy-or-residual-oil'!K13,'BIFUbC-LPG-propane-or-butane'!K13)</f>
        <v>24529347736024.203</v>
      </c>
      <c r="M53" s="462">
        <f>SUM('BIFUbC-electricity'!L13,'BIFUbC-coal'!L13,'BIFUbC-natural-gas'!L13,'BIFUbC-biomass'!L13,'BIFUbC-petroleum-diesel'!L13,'BIFUbC-heavy-or-residual-oil'!L13,'BIFUbC-LPG-propane-or-butane'!L13)</f>
        <v>24523516565048.313</v>
      </c>
      <c r="N53" s="462">
        <f>SUM('BIFUbC-electricity'!M13,'BIFUbC-coal'!M13,'BIFUbC-natural-gas'!M13,'BIFUbC-biomass'!M13,'BIFUbC-petroleum-diesel'!M13,'BIFUbC-heavy-or-residual-oil'!M13,'BIFUbC-LPG-propane-or-butane'!M13)</f>
        <v>24649823203480.098</v>
      </c>
      <c r="O53" s="462">
        <f>SUM('BIFUbC-electricity'!N13,'BIFUbC-coal'!N13,'BIFUbC-natural-gas'!N13,'BIFUbC-biomass'!N13,'BIFUbC-petroleum-diesel'!N13,'BIFUbC-heavy-or-residual-oil'!N13,'BIFUbC-LPG-propane-or-butane'!N13)</f>
        <v>24746761363507.547</v>
      </c>
      <c r="P53" s="462">
        <f>SUM('BIFUbC-electricity'!O13,'BIFUbC-coal'!O13,'BIFUbC-natural-gas'!O13,'BIFUbC-biomass'!O13,'BIFUbC-petroleum-diesel'!O13,'BIFUbC-heavy-or-residual-oil'!O13,'BIFUbC-LPG-propane-or-butane'!O13)</f>
        <v>24843699523535.008</v>
      </c>
      <c r="Q53" s="462">
        <f>SUM('BIFUbC-electricity'!P13,'BIFUbC-coal'!P13,'BIFUbC-natural-gas'!P13,'BIFUbC-biomass'!P13,'BIFUbC-petroleum-diesel'!P13,'BIFUbC-heavy-or-residual-oil'!P13,'BIFUbC-LPG-propane-or-butane'!P13)</f>
        <v>24940637683562.453</v>
      </c>
      <c r="R53" s="462">
        <f>SUM('BIFUbC-electricity'!Q13,'BIFUbC-coal'!Q13,'BIFUbC-natural-gas'!Q13,'BIFUbC-biomass'!Q13,'BIFUbC-petroleum-diesel'!Q13,'BIFUbC-heavy-or-residual-oil'!Q13,'BIFUbC-LPG-propane-or-butane'!Q13)</f>
        <v>25037575843589.891</v>
      </c>
      <c r="S53" s="462">
        <f>SUM('BIFUbC-electricity'!R13,'BIFUbC-coal'!R13,'BIFUbC-natural-gas'!R13,'BIFUbC-biomass'!R13,'BIFUbC-petroleum-diesel'!R13,'BIFUbC-heavy-or-residual-oil'!R13,'BIFUbC-LPG-propane-or-butane'!R13)</f>
        <v>25134514003617.352</v>
      </c>
      <c r="T53" s="462">
        <f>SUM('BIFUbC-electricity'!S13,'BIFUbC-coal'!S13,'BIFUbC-natural-gas'!S13,'BIFUbC-biomass'!S13,'BIFUbC-petroleum-diesel'!S13,'BIFUbC-heavy-or-residual-oil'!S13,'BIFUbC-LPG-propane-or-butane'!S13)</f>
        <v>25231452163644.797</v>
      </c>
      <c r="U53" s="462">
        <f>SUM('BIFUbC-electricity'!T13,'BIFUbC-coal'!T13,'BIFUbC-natural-gas'!T13,'BIFUbC-biomass'!T13,'BIFUbC-petroleum-diesel'!T13,'BIFUbC-heavy-or-residual-oil'!T13,'BIFUbC-LPG-propane-or-butane'!T13)</f>
        <v>25328390323672.258</v>
      </c>
      <c r="V53" s="462">
        <f>SUM('BIFUbC-electricity'!U13,'BIFUbC-coal'!U13,'BIFUbC-natural-gas'!U13,'BIFUbC-biomass'!U13,'BIFUbC-petroleum-diesel'!U13,'BIFUbC-heavy-or-residual-oil'!U13,'BIFUbC-LPG-propane-or-butane'!U13)</f>
        <v>25425328483699.68</v>
      </c>
      <c r="W53" s="462">
        <f>SUM('BIFUbC-electricity'!V13,'BIFUbC-coal'!V13,'BIFUbC-natural-gas'!V13,'BIFUbC-biomass'!V13,'BIFUbC-petroleum-diesel'!V13,'BIFUbC-heavy-or-residual-oil'!V13,'BIFUbC-LPG-propane-or-butane'!V13)</f>
        <v>25522266643727.141</v>
      </c>
      <c r="X53" s="462">
        <f>SUM('BIFUbC-electricity'!W13,'BIFUbC-coal'!W13,'BIFUbC-natural-gas'!W13,'BIFUbC-biomass'!W13,'BIFUbC-petroleum-diesel'!W13,'BIFUbC-heavy-or-residual-oil'!W13,'BIFUbC-LPG-propane-or-butane'!W13)</f>
        <v>25619204803754.586</v>
      </c>
      <c r="Y53" s="462">
        <f>SUM('BIFUbC-electricity'!X13,'BIFUbC-coal'!X13,'BIFUbC-natural-gas'!X13,'BIFUbC-biomass'!X13,'BIFUbC-petroleum-diesel'!X13,'BIFUbC-heavy-or-residual-oil'!X13,'BIFUbC-LPG-propane-or-butane'!X13)</f>
        <v>25716142963782.047</v>
      </c>
      <c r="Z53" s="462">
        <f>SUM('BIFUbC-electricity'!Y13,'BIFUbC-coal'!Y13,'BIFUbC-natural-gas'!Y13,'BIFUbC-biomass'!Y13,'BIFUbC-petroleum-diesel'!Y13,'BIFUbC-heavy-or-residual-oil'!Y13,'BIFUbC-LPG-propane-or-butane'!Y13)</f>
        <v>25813081123809.5</v>
      </c>
      <c r="AA53" s="462">
        <f>SUM('BIFUbC-electricity'!Z13,'BIFUbC-coal'!Z13,'BIFUbC-natural-gas'!Z13,'BIFUbC-biomass'!Z13,'BIFUbC-petroleum-diesel'!Z13,'BIFUbC-heavy-or-residual-oil'!Z13,'BIFUbC-LPG-propane-or-butane'!Z13)</f>
        <v>25910019283836.93</v>
      </c>
      <c r="AB53" s="462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62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62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62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62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62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2">
      <c r="B54" s="7" t="s">
        <v>64</v>
      </c>
      <c r="C54" s="462">
        <f>SUM('BIFUbC-electricity'!B14,'BIFUbC-coal'!B14,'BIFUbC-natural-gas'!B14,'BIFUbC-biomass'!B14,'BIFUbC-petroleum-diesel'!B14,'BIFUbC-heavy-or-residual-oil'!B14,'BIFUbC-LPG-propane-or-butane'!B14)</f>
        <v>44617881346569.953</v>
      </c>
      <c r="D54" s="462">
        <f>SUM('BIFUbC-electricity'!C14,'BIFUbC-coal'!C14,'BIFUbC-natural-gas'!C14,'BIFUbC-biomass'!C14,'BIFUbC-petroleum-diesel'!C14,'BIFUbC-heavy-or-residual-oil'!C14,'BIFUbC-LPG-propane-or-butane'!C14)</f>
        <v>46011388227199.195</v>
      </c>
      <c r="E54" s="462">
        <f>SUM('BIFUbC-electricity'!D14,'BIFUbC-coal'!D14,'BIFUbC-natural-gas'!D14,'BIFUbC-biomass'!D14,'BIFUbC-petroleum-diesel'!D14,'BIFUbC-heavy-or-residual-oil'!D14,'BIFUbC-LPG-propane-or-butane'!D14)</f>
        <v>47169400977622.328</v>
      </c>
      <c r="F54" s="462">
        <f>SUM('BIFUbC-electricity'!E14,'BIFUbC-coal'!E14,'BIFUbC-natural-gas'!E14,'BIFUbC-biomass'!E14,'BIFUbC-petroleum-diesel'!E14,'BIFUbC-heavy-or-residual-oil'!E14,'BIFUbC-LPG-propane-or-butane'!E14)</f>
        <v>47483268939602.836</v>
      </c>
      <c r="G54" s="462">
        <f>SUM('BIFUbC-electricity'!F14,'BIFUbC-coal'!F14,'BIFUbC-natural-gas'!F14,'BIFUbC-biomass'!F14,'BIFUbC-petroleum-diesel'!F14,'BIFUbC-heavy-or-residual-oil'!F14,'BIFUbC-LPG-propane-or-butane'!F14)</f>
        <v>47464029216303.461</v>
      </c>
      <c r="H54" s="462">
        <f>SUM('BIFUbC-electricity'!G14,'BIFUbC-coal'!G14,'BIFUbC-natural-gas'!G14,'BIFUbC-biomass'!G14,'BIFUbC-petroleum-diesel'!G14,'BIFUbC-heavy-or-residual-oil'!G14,'BIFUbC-LPG-propane-or-butane'!G14)</f>
        <v>47359700183829.281</v>
      </c>
      <c r="I54" s="462">
        <f>SUM('BIFUbC-electricity'!H14,'BIFUbC-coal'!H14,'BIFUbC-natural-gas'!H14,'BIFUbC-biomass'!H14,'BIFUbC-petroleum-diesel'!H14,'BIFUbC-heavy-or-residual-oil'!H14,'BIFUbC-LPG-propane-or-butane'!H14)</f>
        <v>47236610169861.414</v>
      </c>
      <c r="J54" s="462">
        <f>SUM('BIFUbC-electricity'!I14,'BIFUbC-coal'!I14,'BIFUbC-natural-gas'!I14,'BIFUbC-biomass'!I14,'BIFUbC-petroleum-diesel'!I14,'BIFUbC-heavy-or-residual-oil'!I14,'BIFUbC-LPG-propane-or-butane'!I14)</f>
        <v>47053367428377.023</v>
      </c>
      <c r="K54" s="462">
        <f>SUM('BIFUbC-electricity'!J14,'BIFUbC-coal'!J14,'BIFUbC-natural-gas'!J14,'BIFUbC-biomass'!J14,'BIFUbC-petroleum-diesel'!J14,'BIFUbC-heavy-or-residual-oil'!J14,'BIFUbC-LPG-propane-or-butane'!J14)</f>
        <v>46839484252132.344</v>
      </c>
      <c r="L54" s="462">
        <f>SUM('BIFUbC-electricity'!K14,'BIFUbC-coal'!K14,'BIFUbC-natural-gas'!K14,'BIFUbC-biomass'!K14,'BIFUbC-petroleum-diesel'!K14,'BIFUbC-heavy-or-residual-oil'!K14,'BIFUbC-LPG-propane-or-butane'!K14)</f>
        <v>46658949128891.711</v>
      </c>
      <c r="M54" s="462">
        <f>SUM('BIFUbC-electricity'!L14,'BIFUbC-coal'!L14,'BIFUbC-natural-gas'!L14,'BIFUbC-biomass'!L14,'BIFUbC-petroleum-diesel'!L14,'BIFUbC-heavy-or-residual-oil'!L14,'BIFUbC-LPG-propane-or-butane'!L14)</f>
        <v>46464459810693.906</v>
      </c>
      <c r="N54" s="462">
        <f>SUM('BIFUbC-electricity'!M14,'BIFUbC-coal'!M14,'BIFUbC-natural-gas'!M14,'BIFUbC-biomass'!M14,'BIFUbC-petroleum-diesel'!M14,'BIFUbC-heavy-or-residual-oil'!M14,'BIFUbC-LPG-propane-or-butane'!M14)</f>
        <v>46425478148898.836</v>
      </c>
      <c r="O54" s="462">
        <f>SUM('BIFUbC-electricity'!N14,'BIFUbC-coal'!N14,'BIFUbC-natural-gas'!N14,'BIFUbC-biomass'!N14,'BIFUbC-petroleum-diesel'!N14,'BIFUbC-heavy-or-residual-oil'!N14,'BIFUbC-LPG-propane-or-butane'!N14)</f>
        <v>46304594781866.078</v>
      </c>
      <c r="P54" s="462">
        <f>SUM('BIFUbC-electricity'!O14,'BIFUbC-coal'!O14,'BIFUbC-natural-gas'!O14,'BIFUbC-biomass'!O14,'BIFUbC-petroleum-diesel'!O14,'BIFUbC-heavy-or-residual-oil'!O14,'BIFUbC-LPG-propane-or-butane'!O14)</f>
        <v>46196819408664.453</v>
      </c>
      <c r="Q54" s="462">
        <f>SUM('BIFUbC-electricity'!P14,'BIFUbC-coal'!P14,'BIFUbC-natural-gas'!P14,'BIFUbC-biomass'!P14,'BIFUbC-petroleum-diesel'!P14,'BIFUbC-heavy-or-residual-oil'!P14,'BIFUbC-LPG-propane-or-butane'!P14)</f>
        <v>46104902720394.43</v>
      </c>
      <c r="R54" s="462">
        <f>SUM('BIFUbC-electricity'!Q14,'BIFUbC-coal'!Q14,'BIFUbC-natural-gas'!Q14,'BIFUbC-biomass'!Q14,'BIFUbC-petroleum-diesel'!Q14,'BIFUbC-heavy-or-residual-oil'!Q14,'BIFUbC-LPG-propane-or-butane'!Q14)</f>
        <v>46227237901868.188</v>
      </c>
      <c r="S54" s="462">
        <f>SUM('BIFUbC-electricity'!R14,'BIFUbC-coal'!R14,'BIFUbC-natural-gas'!R14,'BIFUbC-biomass'!R14,'BIFUbC-petroleum-diesel'!R14,'BIFUbC-heavy-or-residual-oil'!R14,'BIFUbC-LPG-propane-or-butane'!R14)</f>
        <v>46337141516224.055</v>
      </c>
      <c r="T54" s="462">
        <f>SUM('BIFUbC-electricity'!S14,'BIFUbC-coal'!S14,'BIFUbC-natural-gas'!S14,'BIFUbC-biomass'!S14,'BIFUbC-petroleum-diesel'!S14,'BIFUbC-heavy-or-residual-oil'!S14,'BIFUbC-LPG-propane-or-butane'!S14)</f>
        <v>46455299530825.117</v>
      </c>
      <c r="U54" s="462">
        <f>SUM('BIFUbC-electricity'!T14,'BIFUbC-coal'!T14,'BIFUbC-natural-gas'!T14,'BIFUbC-biomass'!T14,'BIFUbC-petroleum-diesel'!T14,'BIFUbC-heavy-or-residual-oil'!T14,'BIFUbC-LPG-propane-or-butane'!T14)</f>
        <v>46697992168248.641</v>
      </c>
      <c r="V54" s="462">
        <f>SUM('BIFUbC-electricity'!U14,'BIFUbC-coal'!U14,'BIFUbC-natural-gas'!U14,'BIFUbC-biomass'!U14,'BIFUbC-petroleum-diesel'!U14,'BIFUbC-heavy-or-residual-oil'!U14,'BIFUbC-LPG-propane-or-butane'!U14)</f>
        <v>46851727407001.484</v>
      </c>
      <c r="W54" s="462">
        <f>SUM('BIFUbC-electricity'!V14,'BIFUbC-coal'!V14,'BIFUbC-natural-gas'!V14,'BIFUbC-biomass'!V14,'BIFUbC-petroleum-diesel'!V14,'BIFUbC-heavy-or-residual-oil'!V14,'BIFUbC-LPG-propane-or-butane'!V14)</f>
        <v>47014516420444.656</v>
      </c>
      <c r="X54" s="462">
        <f>SUM('BIFUbC-electricity'!W14,'BIFUbC-coal'!W14,'BIFUbC-natural-gas'!W14,'BIFUbC-biomass'!W14,'BIFUbC-petroleum-diesel'!W14,'BIFUbC-heavy-or-residual-oil'!W14,'BIFUbC-LPG-propane-or-butane'!W14)</f>
        <v>47208901057288.109</v>
      </c>
      <c r="Y54" s="462">
        <f>SUM('BIFUbC-electricity'!X14,'BIFUbC-coal'!X14,'BIFUbC-natural-gas'!X14,'BIFUbC-biomass'!X14,'BIFUbC-petroleum-diesel'!X14,'BIFUbC-heavy-or-residual-oil'!X14,'BIFUbC-LPG-propane-or-butane'!X14)</f>
        <v>47427499144722.383</v>
      </c>
      <c r="Z54" s="462">
        <f>SUM('BIFUbC-electricity'!Y14,'BIFUbC-coal'!Y14,'BIFUbC-natural-gas'!Y14,'BIFUbC-biomass'!Y14,'BIFUbC-petroleum-diesel'!Y14,'BIFUbC-heavy-or-residual-oil'!Y14,'BIFUbC-LPG-propane-or-butane'!Y14)</f>
        <v>47662112819520.57</v>
      </c>
      <c r="AA54" s="462">
        <f>SUM('BIFUbC-electricity'!Z14,'BIFUbC-coal'!Z14,'BIFUbC-natural-gas'!Z14,'BIFUbC-biomass'!Z14,'BIFUbC-petroleum-diesel'!Z14,'BIFUbC-heavy-or-residual-oil'!Z14,'BIFUbC-LPG-propane-or-butane'!Z14)</f>
        <v>47893427661886.109</v>
      </c>
      <c r="AB54" s="462">
        <f>SUM('BIFUbC-electricity'!AA14,'BIFUbC-coal'!AA14,'BIFUbC-natural-gas'!AA14,'BIFUbC-biomass'!AA14,'BIFUbC-petroleum-diesel'!AA14,'BIFUbC-heavy-or-residual-oil'!AA14,'BIFUbC-LPG-propane-or-butane'!AA14)</f>
        <v>48128931441422.758</v>
      </c>
      <c r="AC54" s="462">
        <f>SUM('BIFUbC-electricity'!AB14,'BIFUbC-coal'!AB14,'BIFUbC-natural-gas'!AB14,'BIFUbC-biomass'!AB14,'BIFUbC-petroleum-diesel'!AB14,'BIFUbC-heavy-or-residual-oil'!AB14,'BIFUbC-LPG-propane-or-butane'!AB14)</f>
        <v>48381703526039.219</v>
      </c>
      <c r="AD54" s="462">
        <f>SUM('BIFUbC-electricity'!AC14,'BIFUbC-coal'!AC14,'BIFUbC-natural-gas'!AC14,'BIFUbC-biomass'!AC14,'BIFUbC-petroleum-diesel'!AC14,'BIFUbC-heavy-or-residual-oil'!AC14,'BIFUbC-LPG-propane-or-butane'!AC14)</f>
        <v>48630464609383.563</v>
      </c>
      <c r="AE54" s="462">
        <f>SUM('BIFUbC-electricity'!AD14,'BIFUbC-coal'!AD14,'BIFUbC-natural-gas'!AD14,'BIFUbC-biomass'!AD14,'BIFUbC-petroleum-diesel'!AD14,'BIFUbC-heavy-or-residual-oil'!AD14,'BIFUbC-LPG-propane-or-butane'!AD14)</f>
        <v>48875605238473.047</v>
      </c>
      <c r="AF54" s="462">
        <f>SUM('BIFUbC-electricity'!AE14,'BIFUbC-coal'!AE14,'BIFUbC-natural-gas'!AE14,'BIFUbC-biomass'!AE14,'BIFUbC-petroleum-diesel'!AE14,'BIFUbC-heavy-or-residual-oil'!AE14,'BIFUbC-LPG-propane-or-butane'!AE14)</f>
        <v>49215640507507.063</v>
      </c>
      <c r="AG54" s="462">
        <f>SUM('BIFUbC-electricity'!AF14,'BIFUbC-coal'!AF14,'BIFUbC-natural-gas'!AF14,'BIFUbC-biomass'!AF14,'BIFUbC-petroleum-diesel'!AF14,'BIFUbC-heavy-or-residual-oil'!AF14,'BIFUbC-LPG-propane-or-butane'!AF14)</f>
        <v>49481254002412.719</v>
      </c>
    </row>
    <row r="55" spans="2:33" x14ac:dyDescent="0.2">
      <c r="B55" s="7" t="s">
        <v>65</v>
      </c>
      <c r="C55" s="462">
        <f>SUM('BIFUbC-electricity'!B15,'BIFUbC-coal'!B15,'BIFUbC-natural-gas'!B15,'BIFUbC-biomass'!B15,'BIFUbC-petroleum-diesel'!B15,'BIFUbC-heavy-or-residual-oil'!B15,'BIFUbC-LPG-propane-or-butane'!B15)</f>
        <v>0</v>
      </c>
      <c r="D55" s="462">
        <f>SUM('BIFUbC-electricity'!C15,'BIFUbC-coal'!C15,'BIFUbC-natural-gas'!C15,'BIFUbC-biomass'!C15,'BIFUbC-petroleum-diesel'!C15,'BIFUbC-heavy-or-residual-oil'!C15,'BIFUbC-LPG-propane-or-butane'!C15)</f>
        <v>0</v>
      </c>
      <c r="E55" s="462">
        <f>SUM('BIFUbC-electricity'!D15,'BIFUbC-coal'!D15,'BIFUbC-natural-gas'!D15,'BIFUbC-biomass'!D15,'BIFUbC-petroleum-diesel'!D15,'BIFUbC-heavy-or-residual-oil'!D15,'BIFUbC-LPG-propane-or-butane'!D15)</f>
        <v>0</v>
      </c>
      <c r="F55" s="462">
        <f>SUM('BIFUbC-electricity'!E15,'BIFUbC-coal'!E15,'BIFUbC-natural-gas'!E15,'BIFUbC-biomass'!E15,'BIFUbC-petroleum-diesel'!E15,'BIFUbC-heavy-or-residual-oil'!E15,'BIFUbC-LPG-propane-or-butane'!E15)</f>
        <v>0</v>
      </c>
      <c r="G55" s="462">
        <f>SUM('BIFUbC-electricity'!F15,'BIFUbC-coal'!F15,'BIFUbC-natural-gas'!F15,'BIFUbC-biomass'!F15,'BIFUbC-petroleum-diesel'!F15,'BIFUbC-heavy-or-residual-oil'!F15,'BIFUbC-LPG-propane-or-butane'!F15)</f>
        <v>0</v>
      </c>
      <c r="H55" s="462">
        <f>SUM('BIFUbC-electricity'!G15,'BIFUbC-coal'!G15,'BIFUbC-natural-gas'!G15,'BIFUbC-biomass'!G15,'BIFUbC-petroleum-diesel'!G15,'BIFUbC-heavy-or-residual-oil'!G15,'BIFUbC-LPG-propane-or-butane'!G15)</f>
        <v>0</v>
      </c>
      <c r="I55" s="462">
        <f>SUM('BIFUbC-electricity'!H15,'BIFUbC-coal'!H15,'BIFUbC-natural-gas'!H15,'BIFUbC-biomass'!H15,'BIFUbC-petroleum-diesel'!H15,'BIFUbC-heavy-or-residual-oil'!H15,'BIFUbC-LPG-propane-or-butane'!H15)</f>
        <v>0</v>
      </c>
      <c r="J55" s="462">
        <f>SUM('BIFUbC-electricity'!I15,'BIFUbC-coal'!I15,'BIFUbC-natural-gas'!I15,'BIFUbC-biomass'!I15,'BIFUbC-petroleum-diesel'!I15,'BIFUbC-heavy-or-residual-oil'!I15,'BIFUbC-LPG-propane-or-butane'!I15)</f>
        <v>0</v>
      </c>
      <c r="K55" s="462">
        <f>SUM('BIFUbC-electricity'!J15,'BIFUbC-coal'!J15,'BIFUbC-natural-gas'!J15,'BIFUbC-biomass'!J15,'BIFUbC-petroleum-diesel'!J15,'BIFUbC-heavy-or-residual-oil'!J15,'BIFUbC-LPG-propane-or-butane'!J15)</f>
        <v>0</v>
      </c>
      <c r="L55" s="462">
        <f>SUM('BIFUbC-electricity'!K15,'BIFUbC-coal'!K15,'BIFUbC-natural-gas'!K15,'BIFUbC-biomass'!K15,'BIFUbC-petroleum-diesel'!K15,'BIFUbC-heavy-or-residual-oil'!K15,'BIFUbC-LPG-propane-or-butane'!K15)</f>
        <v>0</v>
      </c>
      <c r="M55" s="462">
        <f>SUM('BIFUbC-electricity'!L15,'BIFUbC-coal'!L15,'BIFUbC-natural-gas'!L15,'BIFUbC-biomass'!L15,'BIFUbC-petroleum-diesel'!L15,'BIFUbC-heavy-or-residual-oil'!L15,'BIFUbC-LPG-propane-or-butane'!L15)</f>
        <v>0</v>
      </c>
      <c r="N55" s="462">
        <f>SUM('BIFUbC-electricity'!M15,'BIFUbC-coal'!M15,'BIFUbC-natural-gas'!M15,'BIFUbC-biomass'!M15,'BIFUbC-petroleum-diesel'!M15,'BIFUbC-heavy-or-residual-oil'!M15,'BIFUbC-LPG-propane-or-butane'!M15)</f>
        <v>0</v>
      </c>
      <c r="O55" s="462">
        <f>SUM('BIFUbC-electricity'!N15,'BIFUbC-coal'!N15,'BIFUbC-natural-gas'!N15,'BIFUbC-biomass'!N15,'BIFUbC-petroleum-diesel'!N15,'BIFUbC-heavy-or-residual-oil'!N15,'BIFUbC-LPG-propane-or-butane'!N15)</f>
        <v>0</v>
      </c>
      <c r="P55" s="462">
        <f>SUM('BIFUbC-electricity'!O15,'BIFUbC-coal'!O15,'BIFUbC-natural-gas'!O15,'BIFUbC-biomass'!O15,'BIFUbC-petroleum-diesel'!O15,'BIFUbC-heavy-or-residual-oil'!O15,'BIFUbC-LPG-propane-or-butane'!O15)</f>
        <v>0</v>
      </c>
      <c r="Q55" s="462">
        <f>SUM('BIFUbC-electricity'!P15,'BIFUbC-coal'!P15,'BIFUbC-natural-gas'!P15,'BIFUbC-biomass'!P15,'BIFUbC-petroleum-diesel'!P15,'BIFUbC-heavy-or-residual-oil'!P15,'BIFUbC-LPG-propane-or-butane'!P15)</f>
        <v>0</v>
      </c>
      <c r="R55" s="462">
        <f>SUM('BIFUbC-electricity'!Q15,'BIFUbC-coal'!Q15,'BIFUbC-natural-gas'!Q15,'BIFUbC-biomass'!Q15,'BIFUbC-petroleum-diesel'!Q15,'BIFUbC-heavy-or-residual-oil'!Q15,'BIFUbC-LPG-propane-or-butane'!Q15)</f>
        <v>0</v>
      </c>
      <c r="S55" s="462">
        <f>SUM('BIFUbC-electricity'!R15,'BIFUbC-coal'!R15,'BIFUbC-natural-gas'!R15,'BIFUbC-biomass'!R15,'BIFUbC-petroleum-diesel'!R15,'BIFUbC-heavy-or-residual-oil'!R15,'BIFUbC-LPG-propane-or-butane'!R15)</f>
        <v>0</v>
      </c>
      <c r="T55" s="462">
        <f>SUM('BIFUbC-electricity'!S15,'BIFUbC-coal'!S15,'BIFUbC-natural-gas'!S15,'BIFUbC-biomass'!S15,'BIFUbC-petroleum-diesel'!S15,'BIFUbC-heavy-or-residual-oil'!S15,'BIFUbC-LPG-propane-or-butane'!S15)</f>
        <v>0</v>
      </c>
      <c r="U55" s="462">
        <f>SUM('BIFUbC-electricity'!T15,'BIFUbC-coal'!T15,'BIFUbC-natural-gas'!T15,'BIFUbC-biomass'!T15,'BIFUbC-petroleum-diesel'!T15,'BIFUbC-heavy-or-residual-oil'!T15,'BIFUbC-LPG-propane-or-butane'!T15)</f>
        <v>0</v>
      </c>
      <c r="V55" s="462">
        <f>SUM('BIFUbC-electricity'!U15,'BIFUbC-coal'!U15,'BIFUbC-natural-gas'!U15,'BIFUbC-biomass'!U15,'BIFUbC-petroleum-diesel'!U15,'BIFUbC-heavy-or-residual-oil'!U15,'BIFUbC-LPG-propane-or-butane'!U15)</f>
        <v>0</v>
      </c>
      <c r="W55" s="462">
        <f>SUM('BIFUbC-electricity'!V15,'BIFUbC-coal'!V15,'BIFUbC-natural-gas'!V15,'BIFUbC-biomass'!V15,'BIFUbC-petroleum-diesel'!V15,'BIFUbC-heavy-or-residual-oil'!V15,'BIFUbC-LPG-propane-or-butane'!V15)</f>
        <v>0</v>
      </c>
      <c r="X55" s="462">
        <f>SUM('BIFUbC-electricity'!W15,'BIFUbC-coal'!W15,'BIFUbC-natural-gas'!W15,'BIFUbC-biomass'!W15,'BIFUbC-petroleum-diesel'!W15,'BIFUbC-heavy-or-residual-oil'!W15,'BIFUbC-LPG-propane-or-butane'!W15)</f>
        <v>0</v>
      </c>
      <c r="Y55" s="462">
        <f>SUM('BIFUbC-electricity'!X15,'BIFUbC-coal'!X15,'BIFUbC-natural-gas'!X15,'BIFUbC-biomass'!X15,'BIFUbC-petroleum-diesel'!X15,'BIFUbC-heavy-or-residual-oil'!X15,'BIFUbC-LPG-propane-or-butane'!X15)</f>
        <v>0</v>
      </c>
      <c r="Z55" s="462">
        <f>SUM('BIFUbC-electricity'!Y15,'BIFUbC-coal'!Y15,'BIFUbC-natural-gas'!Y15,'BIFUbC-biomass'!Y15,'BIFUbC-petroleum-diesel'!Y15,'BIFUbC-heavy-or-residual-oil'!Y15,'BIFUbC-LPG-propane-or-butane'!Y15)</f>
        <v>0</v>
      </c>
      <c r="AA55" s="462">
        <f>SUM('BIFUbC-electricity'!Z15,'BIFUbC-coal'!Z15,'BIFUbC-natural-gas'!Z15,'BIFUbC-biomass'!Z15,'BIFUbC-petroleum-diesel'!Z15,'BIFUbC-heavy-or-residual-oil'!Z15,'BIFUbC-LPG-propane-or-butane'!Z15)</f>
        <v>0</v>
      </c>
      <c r="AB55" s="462">
        <f>SUM('BIFUbC-electricity'!AA15,'BIFUbC-coal'!AA15,'BIFUbC-natural-gas'!AA15,'BIFUbC-biomass'!AA15,'BIFUbC-petroleum-diesel'!AA15,'BIFUbC-heavy-or-residual-oil'!AA15,'BIFUbC-LPG-propane-or-butane'!AA15)</f>
        <v>0</v>
      </c>
      <c r="AC55" s="462">
        <f>SUM('BIFUbC-electricity'!AB15,'BIFUbC-coal'!AB15,'BIFUbC-natural-gas'!AB15,'BIFUbC-biomass'!AB15,'BIFUbC-petroleum-diesel'!AB15,'BIFUbC-heavy-or-residual-oil'!AB15,'BIFUbC-LPG-propane-or-butane'!AB15)</f>
        <v>0</v>
      </c>
      <c r="AD55" s="462">
        <f>SUM('BIFUbC-electricity'!AC15,'BIFUbC-coal'!AC15,'BIFUbC-natural-gas'!AC15,'BIFUbC-biomass'!AC15,'BIFUbC-petroleum-diesel'!AC15,'BIFUbC-heavy-or-residual-oil'!AC15,'BIFUbC-LPG-propane-or-butane'!AC15)</f>
        <v>0</v>
      </c>
      <c r="AE55" s="462">
        <f>SUM('BIFUbC-electricity'!AD15,'BIFUbC-coal'!AD15,'BIFUbC-natural-gas'!AD15,'BIFUbC-biomass'!AD15,'BIFUbC-petroleum-diesel'!AD15,'BIFUbC-heavy-or-residual-oil'!AD15,'BIFUbC-LPG-propane-or-butane'!AD15)</f>
        <v>0</v>
      </c>
      <c r="AF55" s="462">
        <f>SUM('BIFUbC-electricity'!AE15,'BIFUbC-coal'!AE15,'BIFUbC-natural-gas'!AE15,'BIFUbC-biomass'!AE15,'BIFUbC-petroleum-diesel'!AE15,'BIFUbC-heavy-or-residual-oil'!AE15,'BIFUbC-LPG-propane-or-butane'!AE15)</f>
        <v>0</v>
      </c>
      <c r="AG55" s="462">
        <f>SUM('BIFUbC-electricity'!AF15,'BIFUbC-coal'!AF15,'BIFUbC-natural-gas'!AF15,'BIFUbC-biomass'!AF15,'BIFUbC-petroleum-diesel'!AF15,'BIFUbC-heavy-or-residual-oil'!AF15,'BIFUbC-LPG-propane-or-butane'!AF15)</f>
        <v>0</v>
      </c>
    </row>
    <row r="56" spans="2:33" x14ac:dyDescent="0.2">
      <c r="B56" s="7" t="s">
        <v>66</v>
      </c>
      <c r="C56" s="462">
        <f>SUM('BIFUbC-electricity'!B16,'BIFUbC-coal'!B16,'BIFUbC-natural-gas'!B16,'BIFUbC-biomass'!B16,'BIFUbC-petroleum-diesel'!B16,'BIFUbC-heavy-or-residual-oil'!B16,'BIFUbC-LPG-propane-or-butane'!B16)</f>
        <v>31433566163260.742</v>
      </c>
      <c r="D56" s="462">
        <f>SUM('BIFUbC-electricity'!C16,'BIFUbC-coal'!C16,'BIFUbC-natural-gas'!C16,'BIFUbC-biomass'!C16,'BIFUbC-petroleum-diesel'!C16,'BIFUbC-heavy-or-residual-oil'!C16,'BIFUbC-LPG-propane-or-butane'!C16)</f>
        <v>32489342854583.32</v>
      </c>
      <c r="E56" s="462">
        <f>SUM('BIFUbC-electricity'!D16,'BIFUbC-coal'!D16,'BIFUbC-natural-gas'!D16,'BIFUbC-biomass'!D16,'BIFUbC-petroleum-diesel'!D16,'BIFUbC-heavy-or-residual-oil'!D16,'BIFUbC-LPG-propane-or-butane'!D16)</f>
        <v>32330776415968.746</v>
      </c>
      <c r="F56" s="462">
        <f>SUM('BIFUbC-electricity'!E16,'BIFUbC-coal'!E16,'BIFUbC-natural-gas'!E16,'BIFUbC-biomass'!E16,'BIFUbC-petroleum-diesel'!E16,'BIFUbC-heavy-or-residual-oil'!E16,'BIFUbC-LPG-propane-or-butane'!E16)</f>
        <v>32157272688811.805</v>
      </c>
      <c r="G56" s="462">
        <f>SUM('BIFUbC-electricity'!F16,'BIFUbC-coal'!F16,'BIFUbC-natural-gas'!F16,'BIFUbC-biomass'!F16,'BIFUbC-petroleum-diesel'!F16,'BIFUbC-heavy-or-residual-oil'!F16,'BIFUbC-LPG-propane-or-butane'!F16)</f>
        <v>31848018107963.754</v>
      </c>
      <c r="H56" s="462">
        <f>SUM('BIFUbC-electricity'!G16,'BIFUbC-coal'!G16,'BIFUbC-natural-gas'!G16,'BIFUbC-biomass'!G16,'BIFUbC-petroleum-diesel'!G16,'BIFUbC-heavy-or-residual-oil'!G16,'BIFUbC-LPG-propane-or-butane'!G16)</f>
        <v>32104910282069.953</v>
      </c>
      <c r="I56" s="462">
        <f>SUM('BIFUbC-electricity'!H16,'BIFUbC-coal'!H16,'BIFUbC-natural-gas'!H16,'BIFUbC-biomass'!H16,'BIFUbC-petroleum-diesel'!H16,'BIFUbC-heavy-or-residual-oil'!H16,'BIFUbC-LPG-propane-or-butane'!H16)</f>
        <v>32260989884274.672</v>
      </c>
      <c r="J56" s="462">
        <f>SUM('BIFUbC-electricity'!I16,'BIFUbC-coal'!I16,'BIFUbC-natural-gas'!I16,'BIFUbC-biomass'!I16,'BIFUbC-petroleum-diesel'!I16,'BIFUbC-heavy-or-residual-oil'!I16,'BIFUbC-LPG-propane-or-butane'!I16)</f>
        <v>32408285356571.57</v>
      </c>
      <c r="K56" s="462">
        <f>SUM('BIFUbC-electricity'!J16,'BIFUbC-coal'!J16,'BIFUbC-natural-gas'!J16,'BIFUbC-biomass'!J16,'BIFUbC-petroleum-diesel'!J16,'BIFUbC-heavy-or-residual-oil'!J16,'BIFUbC-LPG-propane-or-butane'!J16)</f>
        <v>32554188261823.125</v>
      </c>
      <c r="L56" s="462">
        <f>SUM('BIFUbC-electricity'!K16,'BIFUbC-coal'!K16,'BIFUbC-natural-gas'!K16,'BIFUbC-biomass'!K16,'BIFUbC-petroleum-diesel'!K16,'BIFUbC-heavy-or-residual-oil'!K16,'BIFUbC-LPG-propane-or-butane'!K16)</f>
        <v>32691590729170.629</v>
      </c>
      <c r="M56" s="462">
        <f>SUM('BIFUbC-electricity'!L16,'BIFUbC-coal'!L16,'BIFUbC-natural-gas'!L16,'BIFUbC-biomass'!L16,'BIFUbC-petroleum-diesel'!L16,'BIFUbC-heavy-or-residual-oil'!L16,'BIFUbC-LPG-propane-or-butane'!L16)</f>
        <v>32820939707640.781</v>
      </c>
      <c r="N56" s="462">
        <f>SUM('BIFUbC-electricity'!M16,'BIFUbC-coal'!M16,'BIFUbC-natural-gas'!M16,'BIFUbC-biomass'!M16,'BIFUbC-petroleum-diesel'!M16,'BIFUbC-heavy-or-residual-oil'!M16,'BIFUbC-LPG-propane-or-butane'!M16)</f>
        <v>33397441327497.434</v>
      </c>
      <c r="O56" s="462">
        <f>SUM('BIFUbC-electricity'!N16,'BIFUbC-coal'!N16,'BIFUbC-natural-gas'!N16,'BIFUbC-biomass'!N16,'BIFUbC-petroleum-diesel'!N16,'BIFUbC-heavy-or-residual-oil'!N16,'BIFUbC-LPG-propane-or-butane'!N16)</f>
        <v>33953306424014.395</v>
      </c>
      <c r="P56" s="462">
        <f>SUM('BIFUbC-electricity'!O16,'BIFUbC-coal'!O16,'BIFUbC-natural-gas'!O16,'BIFUbC-biomass'!O16,'BIFUbC-petroleum-diesel'!O16,'BIFUbC-heavy-or-residual-oil'!O16,'BIFUbC-LPG-propane-or-butane'!O16)</f>
        <v>34511231814766.742</v>
      </c>
      <c r="Q56" s="462">
        <f>SUM('BIFUbC-electricity'!P16,'BIFUbC-coal'!P16,'BIFUbC-natural-gas'!P16,'BIFUbC-biomass'!P16,'BIFUbC-petroleum-diesel'!P16,'BIFUbC-heavy-or-residual-oil'!P16,'BIFUbC-LPG-propane-or-butane'!P16)</f>
        <v>35067096911283.684</v>
      </c>
      <c r="R56" s="462">
        <f>SUM('BIFUbC-electricity'!Q16,'BIFUbC-coal'!Q16,'BIFUbC-natural-gas'!Q16,'BIFUbC-biomass'!Q16,'BIFUbC-petroleum-diesel'!Q16,'BIFUbC-heavy-or-residual-oil'!Q16,'BIFUbC-LPG-propane-or-butane'!Q16)</f>
        <v>35625022302035.984</v>
      </c>
      <c r="S56" s="462">
        <f>SUM('BIFUbC-electricity'!R16,'BIFUbC-coal'!R16,'BIFUbC-natural-gas'!R16,'BIFUbC-biomass'!R16,'BIFUbC-petroleum-diesel'!R16,'BIFUbC-heavy-or-residual-oil'!R16,'BIFUbC-LPG-propane-or-butane'!R16)</f>
        <v>36180887398552.898</v>
      </c>
      <c r="T56" s="462">
        <f>SUM('BIFUbC-electricity'!S16,'BIFUbC-coal'!S16,'BIFUbC-natural-gas'!S16,'BIFUbC-biomass'!S16,'BIFUbC-petroleum-diesel'!S16,'BIFUbC-heavy-or-residual-oil'!S16,'BIFUbC-LPG-propane-or-butane'!S16)</f>
        <v>36738812789305.438</v>
      </c>
      <c r="U56" s="462">
        <f>SUM('BIFUbC-electricity'!T16,'BIFUbC-coal'!T16,'BIFUbC-natural-gas'!T16,'BIFUbC-biomass'!T16,'BIFUbC-petroleum-diesel'!T16,'BIFUbC-heavy-or-residual-oil'!T16,'BIFUbC-LPG-propane-or-butane'!T16)</f>
        <v>37296738180057.742</v>
      </c>
      <c r="V56" s="462">
        <f>SUM('BIFUbC-electricity'!U16,'BIFUbC-coal'!U16,'BIFUbC-natural-gas'!U16,'BIFUbC-biomass'!U16,'BIFUbC-petroleum-diesel'!U16,'BIFUbC-heavy-or-residual-oil'!U16,'BIFUbC-LPG-propane-or-butane'!U16)</f>
        <v>37852603276574.641</v>
      </c>
      <c r="W56" s="462">
        <f>SUM('BIFUbC-electricity'!V16,'BIFUbC-coal'!V16,'BIFUbC-natural-gas'!V16,'BIFUbC-biomass'!V16,'BIFUbC-petroleum-diesel'!V16,'BIFUbC-heavy-or-residual-oil'!V16,'BIFUbC-LPG-propane-or-butane'!V16)</f>
        <v>38410528667327.07</v>
      </c>
      <c r="X56" s="462">
        <f>SUM('BIFUbC-electricity'!W16,'BIFUbC-coal'!W16,'BIFUbC-natural-gas'!W16,'BIFUbC-biomass'!W16,'BIFUbC-petroleum-diesel'!W16,'BIFUbC-heavy-or-residual-oil'!W16,'BIFUbC-LPG-propane-or-butane'!W16)</f>
        <v>38966393763843.977</v>
      </c>
      <c r="Y56" s="462">
        <f>SUM('BIFUbC-electricity'!X16,'BIFUbC-coal'!X16,'BIFUbC-natural-gas'!X16,'BIFUbC-biomass'!X16,'BIFUbC-petroleum-diesel'!X16,'BIFUbC-heavy-or-residual-oil'!X16,'BIFUbC-LPG-propane-or-butane'!X16)</f>
        <v>39524319154596.531</v>
      </c>
      <c r="Z56" s="462">
        <f>SUM('BIFUbC-electricity'!Y16,'BIFUbC-coal'!Y16,'BIFUbC-natural-gas'!Y16,'BIFUbC-biomass'!Y16,'BIFUbC-petroleum-diesel'!Y16,'BIFUbC-heavy-or-residual-oil'!Y16,'BIFUbC-LPG-propane-or-butane'!Y16)</f>
        <v>40080184251113.43</v>
      </c>
      <c r="AA56" s="462">
        <f>SUM('BIFUbC-electricity'!Z16,'BIFUbC-coal'!Z16,'BIFUbC-natural-gas'!Z16,'BIFUbC-biomass'!Z16,'BIFUbC-petroleum-diesel'!Z16,'BIFUbC-heavy-or-residual-oil'!Z16,'BIFUbC-LPG-propane-or-butane'!Z16)</f>
        <v>40638109641865.727</v>
      </c>
      <c r="AB56" s="462">
        <f>SUM('BIFUbC-electricity'!AA16,'BIFUbC-coal'!AA16,'BIFUbC-natural-gas'!AA16,'BIFUbC-biomass'!AA16,'BIFUbC-petroleum-diesel'!AA16,'BIFUbC-heavy-or-residual-oil'!AA16,'BIFUbC-LPG-propane-or-butane'!AA16)</f>
        <v>41196035032618.148</v>
      </c>
      <c r="AC56" s="462">
        <f>SUM('BIFUbC-electricity'!AB16,'BIFUbC-coal'!AB16,'BIFUbC-natural-gas'!AB16,'BIFUbC-biomass'!AB16,'BIFUbC-petroleum-diesel'!AB16,'BIFUbC-heavy-or-residual-oil'!AB16,'BIFUbC-LPG-propane-or-butane'!AB16)</f>
        <v>41751900129135.07</v>
      </c>
      <c r="AD56" s="462">
        <f>SUM('BIFUbC-electricity'!AC16,'BIFUbC-coal'!AC16,'BIFUbC-natural-gas'!AC16,'BIFUbC-biomass'!AC16,'BIFUbC-petroleum-diesel'!AC16,'BIFUbC-heavy-or-residual-oil'!AC16,'BIFUbC-LPG-propane-or-butane'!AC16)</f>
        <v>42309825519887.477</v>
      </c>
      <c r="AE56" s="462">
        <f>SUM('BIFUbC-electricity'!AD16,'BIFUbC-coal'!AD16,'BIFUbC-natural-gas'!AD16,'BIFUbC-biomass'!AD16,'BIFUbC-petroleum-diesel'!AD16,'BIFUbC-heavy-or-residual-oil'!AD16,'BIFUbC-LPG-propane-or-butane'!AD16)</f>
        <v>42865690616404.516</v>
      </c>
      <c r="AF56" s="462">
        <f>SUM('BIFUbC-electricity'!AE16,'BIFUbC-coal'!AE16,'BIFUbC-natural-gas'!AE16,'BIFUbC-biomass'!AE16,'BIFUbC-petroleum-diesel'!AE16,'BIFUbC-heavy-or-residual-oil'!AE16,'BIFUbC-LPG-propane-or-butane'!AE16)</f>
        <v>43423616007156.813</v>
      </c>
      <c r="AG56" s="462">
        <f>SUM('BIFUbC-electricity'!AF16,'BIFUbC-coal'!AF16,'BIFUbC-natural-gas'!AF16,'BIFUbC-biomass'!AF16,'BIFUbC-petroleum-diesel'!AF16,'BIFUbC-heavy-or-residual-oil'!AF16,'BIFUbC-LPG-propane-or-butane'!AF16)</f>
        <v>43979481103673.852</v>
      </c>
    </row>
    <row r="57" spans="2:33" x14ac:dyDescent="0.2">
      <c r="B57" s="7" t="s">
        <v>67</v>
      </c>
      <c r="C57" s="462">
        <f>SUM('BIFUbC-electricity'!B17,'BIFUbC-coal'!B17,'BIFUbC-natural-gas'!B17,'BIFUbC-biomass'!B17,'BIFUbC-petroleum-diesel'!B17,'BIFUbC-heavy-or-residual-oil'!B17,'BIFUbC-LPG-propane-or-butane'!B17)</f>
        <v>8078337212999.999</v>
      </c>
      <c r="D57" s="462">
        <f>SUM('BIFUbC-electricity'!C17,'BIFUbC-coal'!C17,'BIFUbC-natural-gas'!C17,'BIFUbC-biomass'!C17,'BIFUbC-petroleum-diesel'!C17,'BIFUbC-heavy-or-residual-oil'!C17,'BIFUbC-LPG-propane-or-butane'!C17)</f>
        <v>8686384099999.999</v>
      </c>
      <c r="E57" s="462">
        <f>SUM('BIFUbC-electricity'!D17,'BIFUbC-coal'!D17,'BIFUbC-natural-gas'!D17,'BIFUbC-biomass'!D17,'BIFUbC-petroleum-diesel'!D17,'BIFUbC-heavy-or-residual-oil'!D17,'BIFUbC-LPG-propane-or-butane'!D17)</f>
        <v>8686384099999.999</v>
      </c>
      <c r="F57" s="462">
        <f>SUM('BIFUbC-electricity'!E17,'BIFUbC-coal'!E17,'BIFUbC-natural-gas'!E17,'BIFUbC-biomass'!E17,'BIFUbC-petroleum-diesel'!E17,'BIFUbC-heavy-or-residual-oil'!E17,'BIFUbC-LPG-propane-or-butane'!E17)</f>
        <v>8686384099999.999</v>
      </c>
      <c r="G57" s="462">
        <f>SUM('BIFUbC-electricity'!F17,'BIFUbC-coal'!F17,'BIFUbC-natural-gas'!F17,'BIFUbC-biomass'!F17,'BIFUbC-petroleum-diesel'!F17,'BIFUbC-heavy-or-residual-oil'!F17,'BIFUbC-LPG-propane-or-butane'!F17)</f>
        <v>8686384099999.999</v>
      </c>
      <c r="H57" s="462">
        <f>SUM('BIFUbC-electricity'!G17,'BIFUbC-coal'!G17,'BIFUbC-natural-gas'!G17,'BIFUbC-biomass'!G17,'BIFUbC-petroleum-diesel'!G17,'BIFUbC-heavy-or-residual-oil'!G17,'BIFUbC-LPG-propane-or-butane'!G17)</f>
        <v>8686384099999.999</v>
      </c>
      <c r="I57" s="462">
        <f>SUM('BIFUbC-electricity'!H17,'BIFUbC-coal'!H17,'BIFUbC-natural-gas'!H17,'BIFUbC-biomass'!H17,'BIFUbC-petroleum-diesel'!H17,'BIFUbC-heavy-or-residual-oil'!H17,'BIFUbC-LPG-propane-or-butane'!H17)</f>
        <v>8686384099999.999</v>
      </c>
      <c r="J57" s="462">
        <f>SUM('BIFUbC-electricity'!I17,'BIFUbC-coal'!I17,'BIFUbC-natural-gas'!I17,'BIFUbC-biomass'!I17,'BIFUbC-petroleum-diesel'!I17,'BIFUbC-heavy-or-residual-oil'!I17,'BIFUbC-LPG-propane-or-butane'!I17)</f>
        <v>8686384099999.999</v>
      </c>
      <c r="K57" s="462">
        <f>SUM('BIFUbC-electricity'!J17,'BIFUbC-coal'!J17,'BIFUbC-natural-gas'!J17,'BIFUbC-biomass'!J17,'BIFUbC-petroleum-diesel'!J17,'BIFUbC-heavy-or-residual-oil'!J17,'BIFUbC-LPG-propane-or-butane'!J17)</f>
        <v>8686384099999.999</v>
      </c>
      <c r="L57" s="462">
        <f>SUM('BIFUbC-electricity'!K17,'BIFUbC-coal'!K17,'BIFUbC-natural-gas'!K17,'BIFUbC-biomass'!K17,'BIFUbC-petroleum-diesel'!K17,'BIFUbC-heavy-or-residual-oil'!K17,'BIFUbC-LPG-propane-or-butane'!K17)</f>
        <v>8686384099999.999</v>
      </c>
      <c r="M57" s="462">
        <f>SUM('BIFUbC-electricity'!L17,'BIFUbC-coal'!L17,'BIFUbC-natural-gas'!L17,'BIFUbC-biomass'!L17,'BIFUbC-petroleum-diesel'!L17,'BIFUbC-heavy-or-residual-oil'!L17,'BIFUbC-LPG-propane-or-butane'!L17)</f>
        <v>8686384099999.999</v>
      </c>
      <c r="N57" s="462">
        <f>SUM('BIFUbC-electricity'!M17,'BIFUbC-coal'!M17,'BIFUbC-natural-gas'!M17,'BIFUbC-biomass'!M17,'BIFUbC-petroleum-diesel'!M17,'BIFUbC-heavy-or-residual-oil'!M17,'BIFUbC-LPG-propane-or-butane'!M17)</f>
        <v>8686384099999.999</v>
      </c>
      <c r="O57" s="462">
        <f>SUM('BIFUbC-electricity'!N17,'BIFUbC-coal'!N17,'BIFUbC-natural-gas'!N17,'BIFUbC-biomass'!N17,'BIFUbC-petroleum-diesel'!N17,'BIFUbC-heavy-or-residual-oil'!N17,'BIFUbC-LPG-propane-or-butane'!N17)</f>
        <v>8686384099999.999</v>
      </c>
      <c r="P57" s="462">
        <f>SUM('BIFUbC-electricity'!O17,'BIFUbC-coal'!O17,'BIFUbC-natural-gas'!O17,'BIFUbC-biomass'!O17,'BIFUbC-petroleum-diesel'!O17,'BIFUbC-heavy-or-residual-oil'!O17,'BIFUbC-LPG-propane-or-butane'!O17)</f>
        <v>8686384099999.999</v>
      </c>
      <c r="Q57" s="462">
        <f>SUM('BIFUbC-electricity'!P17,'BIFUbC-coal'!P17,'BIFUbC-natural-gas'!P17,'BIFUbC-biomass'!P17,'BIFUbC-petroleum-diesel'!P17,'BIFUbC-heavy-or-residual-oil'!P17,'BIFUbC-LPG-propane-or-butane'!P17)</f>
        <v>8686384099999.999</v>
      </c>
      <c r="R57" s="462">
        <f>SUM('BIFUbC-electricity'!Q17,'BIFUbC-coal'!Q17,'BIFUbC-natural-gas'!Q17,'BIFUbC-biomass'!Q17,'BIFUbC-petroleum-diesel'!Q17,'BIFUbC-heavy-or-residual-oil'!Q17,'BIFUbC-LPG-propane-or-butane'!Q17)</f>
        <v>8686384099999.999</v>
      </c>
      <c r="S57" s="462">
        <f>SUM('BIFUbC-electricity'!R17,'BIFUbC-coal'!R17,'BIFUbC-natural-gas'!R17,'BIFUbC-biomass'!R17,'BIFUbC-petroleum-diesel'!R17,'BIFUbC-heavy-or-residual-oil'!R17,'BIFUbC-LPG-propane-or-butane'!R17)</f>
        <v>8686384099999.999</v>
      </c>
      <c r="T57" s="462">
        <f>SUM('BIFUbC-electricity'!S17,'BIFUbC-coal'!S17,'BIFUbC-natural-gas'!S17,'BIFUbC-biomass'!S17,'BIFUbC-petroleum-diesel'!S17,'BIFUbC-heavy-or-residual-oil'!S17,'BIFUbC-LPG-propane-or-butane'!S17)</f>
        <v>8686384099999.999</v>
      </c>
      <c r="U57" s="462">
        <f>SUM('BIFUbC-electricity'!T17,'BIFUbC-coal'!T17,'BIFUbC-natural-gas'!T17,'BIFUbC-biomass'!T17,'BIFUbC-petroleum-diesel'!T17,'BIFUbC-heavy-or-residual-oil'!T17,'BIFUbC-LPG-propane-or-butane'!T17)</f>
        <v>8686384099999.999</v>
      </c>
      <c r="V57" s="462">
        <f>SUM('BIFUbC-electricity'!U17,'BIFUbC-coal'!U17,'BIFUbC-natural-gas'!U17,'BIFUbC-biomass'!U17,'BIFUbC-petroleum-diesel'!U17,'BIFUbC-heavy-or-residual-oil'!U17,'BIFUbC-LPG-propane-or-butane'!U17)</f>
        <v>8686384099999.999</v>
      </c>
      <c r="W57" s="462">
        <f>SUM('BIFUbC-electricity'!V17,'BIFUbC-coal'!V17,'BIFUbC-natural-gas'!V17,'BIFUbC-biomass'!V17,'BIFUbC-petroleum-diesel'!V17,'BIFUbC-heavy-or-residual-oil'!V17,'BIFUbC-LPG-propane-or-butane'!V17)</f>
        <v>8686384099999.999</v>
      </c>
      <c r="X57" s="462">
        <f>SUM('BIFUbC-electricity'!W17,'BIFUbC-coal'!W17,'BIFUbC-natural-gas'!W17,'BIFUbC-biomass'!W17,'BIFUbC-petroleum-diesel'!W17,'BIFUbC-heavy-or-residual-oil'!W17,'BIFUbC-LPG-propane-or-butane'!W17)</f>
        <v>8686384099999.999</v>
      </c>
      <c r="Y57" s="462">
        <f>SUM('BIFUbC-electricity'!X17,'BIFUbC-coal'!X17,'BIFUbC-natural-gas'!X17,'BIFUbC-biomass'!X17,'BIFUbC-petroleum-diesel'!X17,'BIFUbC-heavy-or-residual-oil'!X17,'BIFUbC-LPG-propane-or-butane'!X17)</f>
        <v>8686384099999.999</v>
      </c>
      <c r="Z57" s="462">
        <f>SUM('BIFUbC-electricity'!Y17,'BIFUbC-coal'!Y17,'BIFUbC-natural-gas'!Y17,'BIFUbC-biomass'!Y17,'BIFUbC-petroleum-diesel'!Y17,'BIFUbC-heavy-or-residual-oil'!Y17,'BIFUbC-LPG-propane-or-butane'!Y17)</f>
        <v>8686384099999.999</v>
      </c>
      <c r="AA57" s="462">
        <f>SUM('BIFUbC-electricity'!Z17,'BIFUbC-coal'!Z17,'BIFUbC-natural-gas'!Z17,'BIFUbC-biomass'!Z17,'BIFUbC-petroleum-diesel'!Z17,'BIFUbC-heavy-or-residual-oil'!Z17,'BIFUbC-LPG-propane-or-butane'!Z17)</f>
        <v>8686384099999.999</v>
      </c>
      <c r="AB57" s="462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62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62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62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62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62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2">
      <c r="B58" s="7" t="s">
        <v>68</v>
      </c>
      <c r="C58" s="462">
        <f>SUM('BIFUbC-electricity'!B18,'BIFUbC-coal'!B18,'BIFUbC-natural-gas'!B18,'BIFUbC-biomass'!B18,'BIFUbC-petroleum-diesel'!B18,'BIFUbC-heavy-or-residual-oil'!B18,'BIFUbC-LPG-propane-or-butane'!B18)</f>
        <v>0</v>
      </c>
      <c r="D58" s="462">
        <f>SUM('BIFUbC-electricity'!C18,'BIFUbC-coal'!C18,'BIFUbC-natural-gas'!C18,'BIFUbC-biomass'!C18,'BIFUbC-petroleum-diesel'!C18,'BIFUbC-heavy-or-residual-oil'!C18,'BIFUbC-LPG-propane-or-butane'!C18)</f>
        <v>0</v>
      </c>
      <c r="E58" s="462">
        <f>SUM('BIFUbC-electricity'!D18,'BIFUbC-coal'!D18,'BIFUbC-natural-gas'!D18,'BIFUbC-biomass'!D18,'BIFUbC-petroleum-diesel'!D18,'BIFUbC-heavy-or-residual-oil'!D18,'BIFUbC-LPG-propane-or-butane'!D18)</f>
        <v>0</v>
      </c>
      <c r="F58" s="462">
        <f>SUM('BIFUbC-electricity'!E18,'BIFUbC-coal'!E18,'BIFUbC-natural-gas'!E18,'BIFUbC-biomass'!E18,'BIFUbC-petroleum-diesel'!E18,'BIFUbC-heavy-or-residual-oil'!E18,'BIFUbC-LPG-propane-or-butane'!E18)</f>
        <v>0</v>
      </c>
      <c r="G58" s="462">
        <f>SUM('BIFUbC-electricity'!F18,'BIFUbC-coal'!F18,'BIFUbC-natural-gas'!F18,'BIFUbC-biomass'!F18,'BIFUbC-petroleum-diesel'!F18,'BIFUbC-heavy-or-residual-oil'!F18,'BIFUbC-LPG-propane-or-butane'!F18)</f>
        <v>0</v>
      </c>
      <c r="H58" s="462">
        <f>SUM('BIFUbC-electricity'!G18,'BIFUbC-coal'!G18,'BIFUbC-natural-gas'!G18,'BIFUbC-biomass'!G18,'BIFUbC-petroleum-diesel'!G18,'BIFUbC-heavy-or-residual-oil'!G18,'BIFUbC-LPG-propane-or-butane'!G18)</f>
        <v>0</v>
      </c>
      <c r="I58" s="462">
        <f>SUM('BIFUbC-electricity'!H18,'BIFUbC-coal'!H18,'BIFUbC-natural-gas'!H18,'BIFUbC-biomass'!H18,'BIFUbC-petroleum-diesel'!H18,'BIFUbC-heavy-or-residual-oil'!H18,'BIFUbC-LPG-propane-or-butane'!H18)</f>
        <v>0</v>
      </c>
      <c r="J58" s="462">
        <f>SUM('BIFUbC-electricity'!I18,'BIFUbC-coal'!I18,'BIFUbC-natural-gas'!I18,'BIFUbC-biomass'!I18,'BIFUbC-petroleum-diesel'!I18,'BIFUbC-heavy-or-residual-oil'!I18,'BIFUbC-LPG-propane-or-butane'!I18)</f>
        <v>0</v>
      </c>
      <c r="K58" s="462">
        <f>SUM('BIFUbC-electricity'!J18,'BIFUbC-coal'!J18,'BIFUbC-natural-gas'!J18,'BIFUbC-biomass'!J18,'BIFUbC-petroleum-diesel'!J18,'BIFUbC-heavy-or-residual-oil'!J18,'BIFUbC-LPG-propane-or-butane'!J18)</f>
        <v>0</v>
      </c>
      <c r="L58" s="462">
        <f>SUM('BIFUbC-electricity'!K18,'BIFUbC-coal'!K18,'BIFUbC-natural-gas'!K18,'BIFUbC-biomass'!K18,'BIFUbC-petroleum-diesel'!K18,'BIFUbC-heavy-or-residual-oil'!K18,'BIFUbC-LPG-propane-or-butane'!K18)</f>
        <v>0</v>
      </c>
      <c r="M58" s="462">
        <f>SUM('BIFUbC-electricity'!L18,'BIFUbC-coal'!L18,'BIFUbC-natural-gas'!L18,'BIFUbC-biomass'!L18,'BIFUbC-petroleum-diesel'!L18,'BIFUbC-heavy-or-residual-oil'!L18,'BIFUbC-LPG-propane-or-butane'!L18)</f>
        <v>0</v>
      </c>
      <c r="N58" s="462">
        <f>SUM('BIFUbC-electricity'!M18,'BIFUbC-coal'!M18,'BIFUbC-natural-gas'!M18,'BIFUbC-biomass'!M18,'BIFUbC-petroleum-diesel'!M18,'BIFUbC-heavy-or-residual-oil'!M18,'BIFUbC-LPG-propane-or-butane'!M18)</f>
        <v>0</v>
      </c>
      <c r="O58" s="462">
        <f>SUM('BIFUbC-electricity'!N18,'BIFUbC-coal'!N18,'BIFUbC-natural-gas'!N18,'BIFUbC-biomass'!N18,'BIFUbC-petroleum-diesel'!N18,'BIFUbC-heavy-or-residual-oil'!N18,'BIFUbC-LPG-propane-or-butane'!N18)</f>
        <v>0</v>
      </c>
      <c r="P58" s="462">
        <f>SUM('BIFUbC-electricity'!O18,'BIFUbC-coal'!O18,'BIFUbC-natural-gas'!O18,'BIFUbC-biomass'!O18,'BIFUbC-petroleum-diesel'!O18,'BIFUbC-heavy-or-residual-oil'!O18,'BIFUbC-LPG-propane-or-butane'!O18)</f>
        <v>0</v>
      </c>
      <c r="Q58" s="462">
        <f>SUM('BIFUbC-electricity'!P18,'BIFUbC-coal'!P18,'BIFUbC-natural-gas'!P18,'BIFUbC-biomass'!P18,'BIFUbC-petroleum-diesel'!P18,'BIFUbC-heavy-or-residual-oil'!P18,'BIFUbC-LPG-propane-or-butane'!P18)</f>
        <v>0</v>
      </c>
      <c r="R58" s="462">
        <f>SUM('BIFUbC-electricity'!Q18,'BIFUbC-coal'!Q18,'BIFUbC-natural-gas'!Q18,'BIFUbC-biomass'!Q18,'BIFUbC-petroleum-diesel'!Q18,'BIFUbC-heavy-or-residual-oil'!Q18,'BIFUbC-LPG-propane-or-butane'!Q18)</f>
        <v>0</v>
      </c>
      <c r="S58" s="462">
        <f>SUM('BIFUbC-electricity'!R18,'BIFUbC-coal'!R18,'BIFUbC-natural-gas'!R18,'BIFUbC-biomass'!R18,'BIFUbC-petroleum-diesel'!R18,'BIFUbC-heavy-or-residual-oil'!R18,'BIFUbC-LPG-propane-or-butane'!R18)</f>
        <v>0</v>
      </c>
      <c r="T58" s="462">
        <f>SUM('BIFUbC-electricity'!S18,'BIFUbC-coal'!S18,'BIFUbC-natural-gas'!S18,'BIFUbC-biomass'!S18,'BIFUbC-petroleum-diesel'!S18,'BIFUbC-heavy-or-residual-oil'!S18,'BIFUbC-LPG-propane-or-butane'!S18)</f>
        <v>0</v>
      </c>
      <c r="U58" s="462">
        <f>SUM('BIFUbC-electricity'!T18,'BIFUbC-coal'!T18,'BIFUbC-natural-gas'!T18,'BIFUbC-biomass'!T18,'BIFUbC-petroleum-diesel'!T18,'BIFUbC-heavy-or-residual-oil'!T18,'BIFUbC-LPG-propane-or-butane'!T18)</f>
        <v>0</v>
      </c>
      <c r="V58" s="462">
        <f>SUM('BIFUbC-electricity'!U18,'BIFUbC-coal'!U18,'BIFUbC-natural-gas'!U18,'BIFUbC-biomass'!U18,'BIFUbC-petroleum-diesel'!U18,'BIFUbC-heavy-or-residual-oil'!U18,'BIFUbC-LPG-propane-or-butane'!U18)</f>
        <v>0</v>
      </c>
      <c r="W58" s="462">
        <f>SUM('BIFUbC-electricity'!V18,'BIFUbC-coal'!V18,'BIFUbC-natural-gas'!V18,'BIFUbC-biomass'!V18,'BIFUbC-petroleum-diesel'!V18,'BIFUbC-heavy-or-residual-oil'!V18,'BIFUbC-LPG-propane-or-butane'!V18)</f>
        <v>0</v>
      </c>
      <c r="X58" s="462">
        <f>SUM('BIFUbC-electricity'!W18,'BIFUbC-coal'!W18,'BIFUbC-natural-gas'!W18,'BIFUbC-biomass'!W18,'BIFUbC-petroleum-diesel'!W18,'BIFUbC-heavy-or-residual-oil'!W18,'BIFUbC-LPG-propane-or-butane'!W18)</f>
        <v>0</v>
      </c>
      <c r="Y58" s="462">
        <f>SUM('BIFUbC-electricity'!X18,'BIFUbC-coal'!X18,'BIFUbC-natural-gas'!X18,'BIFUbC-biomass'!X18,'BIFUbC-petroleum-diesel'!X18,'BIFUbC-heavy-or-residual-oil'!X18,'BIFUbC-LPG-propane-or-butane'!X18)</f>
        <v>0</v>
      </c>
      <c r="Z58" s="462">
        <f>SUM('BIFUbC-electricity'!Y18,'BIFUbC-coal'!Y18,'BIFUbC-natural-gas'!Y18,'BIFUbC-biomass'!Y18,'BIFUbC-petroleum-diesel'!Y18,'BIFUbC-heavy-or-residual-oil'!Y18,'BIFUbC-LPG-propane-or-butane'!Y18)</f>
        <v>0</v>
      </c>
      <c r="AA58" s="462">
        <f>SUM('BIFUbC-electricity'!Z18,'BIFUbC-coal'!Z18,'BIFUbC-natural-gas'!Z18,'BIFUbC-biomass'!Z18,'BIFUbC-petroleum-diesel'!Z18,'BIFUbC-heavy-or-residual-oil'!Z18,'BIFUbC-LPG-propane-or-butane'!Z18)</f>
        <v>0</v>
      </c>
      <c r="AB58" s="462">
        <f>SUM('BIFUbC-electricity'!AA18,'BIFUbC-coal'!AA18,'BIFUbC-natural-gas'!AA18,'BIFUbC-biomass'!AA18,'BIFUbC-petroleum-diesel'!AA18,'BIFUbC-heavy-or-residual-oil'!AA18,'BIFUbC-LPG-propane-or-butane'!AA18)</f>
        <v>0</v>
      </c>
      <c r="AC58" s="462">
        <f>SUM('BIFUbC-electricity'!AB18,'BIFUbC-coal'!AB18,'BIFUbC-natural-gas'!AB18,'BIFUbC-biomass'!AB18,'BIFUbC-petroleum-diesel'!AB18,'BIFUbC-heavy-or-residual-oil'!AB18,'BIFUbC-LPG-propane-or-butane'!AB18)</f>
        <v>0</v>
      </c>
      <c r="AD58" s="462">
        <f>SUM('BIFUbC-electricity'!AC18,'BIFUbC-coal'!AC18,'BIFUbC-natural-gas'!AC18,'BIFUbC-biomass'!AC18,'BIFUbC-petroleum-diesel'!AC18,'BIFUbC-heavy-or-residual-oil'!AC18,'BIFUbC-LPG-propane-or-butane'!AC18)</f>
        <v>0</v>
      </c>
      <c r="AE58" s="462">
        <f>SUM('BIFUbC-electricity'!AD18,'BIFUbC-coal'!AD18,'BIFUbC-natural-gas'!AD18,'BIFUbC-biomass'!AD18,'BIFUbC-petroleum-diesel'!AD18,'BIFUbC-heavy-or-residual-oil'!AD18,'BIFUbC-LPG-propane-or-butane'!AD18)</f>
        <v>0</v>
      </c>
      <c r="AF58" s="462">
        <f>SUM('BIFUbC-electricity'!AE18,'BIFUbC-coal'!AE18,'BIFUbC-natural-gas'!AE18,'BIFUbC-biomass'!AE18,'BIFUbC-petroleum-diesel'!AE18,'BIFUbC-heavy-or-residual-oil'!AE18,'BIFUbC-LPG-propane-or-butane'!AE18)</f>
        <v>0</v>
      </c>
      <c r="AG58" s="462">
        <f>SUM('BIFUbC-electricity'!AF18,'BIFUbC-coal'!AF18,'BIFUbC-natural-gas'!AF18,'BIFUbC-biomass'!AF18,'BIFUbC-petroleum-diesel'!AF18,'BIFUbC-heavy-or-residual-oil'!AF18,'BIFUbC-LPG-propane-or-butane'!AF18)</f>
        <v>0</v>
      </c>
    </row>
    <row r="59" spans="2:33" x14ac:dyDescent="0.2">
      <c r="B59" s="7" t="s">
        <v>69</v>
      </c>
      <c r="C59" s="462">
        <f>SUM('BIFUbC-electricity'!B19,'BIFUbC-coal'!B19,'BIFUbC-natural-gas'!B19,'BIFUbC-biomass'!B19,'BIFUbC-petroleum-diesel'!B19,'BIFUbC-heavy-or-residual-oil'!B19,'BIFUbC-LPG-propane-or-butane'!B19)</f>
        <v>17302124895469.881</v>
      </c>
      <c r="D59" s="462">
        <f>SUM('BIFUbC-electricity'!C19,'BIFUbC-coal'!C19,'BIFUbC-natural-gas'!C19,'BIFUbC-biomass'!C19,'BIFUbC-petroleum-diesel'!C19,'BIFUbC-heavy-or-residual-oil'!C19,'BIFUbC-LPG-propane-or-butane'!C19)</f>
        <v>17809184513477.805</v>
      </c>
      <c r="E59" s="462">
        <f>SUM('BIFUbC-electricity'!D19,'BIFUbC-coal'!D19,'BIFUbC-natural-gas'!D19,'BIFUbC-biomass'!D19,'BIFUbC-petroleum-diesel'!D19,'BIFUbC-heavy-or-residual-oil'!D19,'BIFUbC-LPG-propane-or-butane'!D19)</f>
        <v>18045405646567.457</v>
      </c>
      <c r="F59" s="462">
        <f>SUM('BIFUbC-electricity'!E19,'BIFUbC-coal'!E19,'BIFUbC-natural-gas'!E19,'BIFUbC-biomass'!E19,'BIFUbC-petroleum-diesel'!E19,'BIFUbC-heavy-or-residual-oil'!E19,'BIFUbC-LPG-propane-or-butane'!E19)</f>
        <v>18269543181049.957</v>
      </c>
      <c r="G59" s="462">
        <f>SUM('BIFUbC-electricity'!F19,'BIFUbC-coal'!F19,'BIFUbC-natural-gas'!F19,'BIFUbC-biomass'!F19,'BIFUbC-petroleum-diesel'!F19,'BIFUbC-heavy-or-residual-oil'!F19,'BIFUbC-LPG-propane-or-butane'!F19)</f>
        <v>18331605716699.898</v>
      </c>
      <c r="H59" s="462">
        <f>SUM('BIFUbC-electricity'!G19,'BIFUbC-coal'!G19,'BIFUbC-natural-gas'!G19,'BIFUbC-biomass'!G19,'BIFUbC-petroleum-diesel'!G19,'BIFUbC-heavy-or-residual-oil'!G19,'BIFUbC-LPG-propane-or-butane'!G19)</f>
        <v>18398262678782.266</v>
      </c>
      <c r="I59" s="462">
        <f>SUM('BIFUbC-electricity'!H19,'BIFUbC-coal'!H19,'BIFUbC-natural-gas'!H19,'BIFUbC-biomass'!H19,'BIFUbC-petroleum-diesel'!H19,'BIFUbC-heavy-or-residual-oil'!H19,'BIFUbC-LPG-propane-or-butane'!H19)</f>
        <v>18453553061216.285</v>
      </c>
      <c r="J59" s="462">
        <f>SUM('BIFUbC-electricity'!I19,'BIFUbC-coal'!I19,'BIFUbC-natural-gas'!I19,'BIFUbC-biomass'!I19,'BIFUbC-petroleum-diesel'!I19,'BIFUbC-heavy-or-residual-oil'!I19,'BIFUbC-LPG-propane-or-butane'!I19)</f>
        <v>18496853161444.543</v>
      </c>
      <c r="K59" s="462">
        <f>SUM('BIFUbC-electricity'!J19,'BIFUbC-coal'!J19,'BIFUbC-natural-gas'!J19,'BIFUbC-biomass'!J19,'BIFUbC-petroleum-diesel'!J19,'BIFUbC-heavy-or-residual-oil'!J19,'BIFUbC-LPG-propane-or-butane'!J19)</f>
        <v>18540906410269.543</v>
      </c>
      <c r="L59" s="462">
        <f>SUM('BIFUbC-electricity'!K19,'BIFUbC-coal'!K19,'BIFUbC-natural-gas'!K19,'BIFUbC-biomass'!K19,'BIFUbC-petroleum-diesel'!K19,'BIFUbC-heavy-or-residual-oil'!K19,'BIFUbC-LPG-propane-or-butane'!K19)</f>
        <v>18573458476351.23</v>
      </c>
      <c r="M59" s="462">
        <f>SUM('BIFUbC-electricity'!L19,'BIFUbC-coal'!L19,'BIFUbC-natural-gas'!L19,'BIFUbC-biomass'!L19,'BIFUbC-petroleum-diesel'!L19,'BIFUbC-heavy-or-residual-oil'!L19,'BIFUbC-LPG-propane-or-butane'!L19)</f>
        <v>18595279922572.758</v>
      </c>
      <c r="N59" s="462">
        <f>SUM('BIFUbC-electricity'!M19,'BIFUbC-coal'!M19,'BIFUbC-natural-gas'!M19,'BIFUbC-biomass'!M19,'BIFUbC-petroleum-diesel'!M19,'BIFUbC-heavy-or-residual-oil'!M19,'BIFUbC-LPG-propane-or-butane'!M19)</f>
        <v>18715414098065.02</v>
      </c>
      <c r="O59" s="462">
        <f>SUM('BIFUbC-electricity'!N19,'BIFUbC-coal'!N19,'BIFUbC-natural-gas'!N19,'BIFUbC-biomass'!N19,'BIFUbC-petroleum-diesel'!N19,'BIFUbC-heavy-or-residual-oil'!N19,'BIFUbC-LPG-propane-or-butane'!N19)</f>
        <v>18803521908556.297</v>
      </c>
      <c r="P59" s="462">
        <f>SUM('BIFUbC-electricity'!O19,'BIFUbC-coal'!O19,'BIFUbC-natural-gas'!O19,'BIFUbC-biomass'!O19,'BIFUbC-petroleum-diesel'!O19,'BIFUbC-heavy-or-residual-oil'!O19,'BIFUbC-LPG-propane-or-butane'!O19)</f>
        <v>18891629719047.586</v>
      </c>
      <c r="Q59" s="462">
        <f>SUM('BIFUbC-electricity'!P19,'BIFUbC-coal'!P19,'BIFUbC-natural-gas'!P19,'BIFUbC-biomass'!P19,'BIFUbC-petroleum-diesel'!P19,'BIFUbC-heavy-or-residual-oil'!P19,'BIFUbC-LPG-propane-or-butane'!P19)</f>
        <v>18979737529538.863</v>
      </c>
      <c r="R59" s="462">
        <f>SUM('BIFUbC-electricity'!Q19,'BIFUbC-coal'!Q19,'BIFUbC-natural-gas'!Q19,'BIFUbC-biomass'!Q19,'BIFUbC-petroleum-diesel'!Q19,'BIFUbC-heavy-or-residual-oil'!Q19,'BIFUbC-LPG-propane-or-butane'!Q19)</f>
        <v>19067845340030.152</v>
      </c>
      <c r="S59" s="462">
        <f>SUM('BIFUbC-electricity'!R19,'BIFUbC-coal'!R19,'BIFUbC-natural-gas'!R19,'BIFUbC-biomass'!R19,'BIFUbC-petroleum-diesel'!R19,'BIFUbC-heavy-or-residual-oil'!R19,'BIFUbC-LPG-propane-or-butane'!R19)</f>
        <v>19155953150521.445</v>
      </c>
      <c r="T59" s="462">
        <f>SUM('BIFUbC-electricity'!S19,'BIFUbC-coal'!S19,'BIFUbC-natural-gas'!S19,'BIFUbC-biomass'!S19,'BIFUbC-petroleum-diesel'!S19,'BIFUbC-heavy-or-residual-oil'!S19,'BIFUbC-LPG-propane-or-butane'!S19)</f>
        <v>19244060961012.734</v>
      </c>
      <c r="U59" s="462">
        <f>SUM('BIFUbC-electricity'!T19,'BIFUbC-coal'!T19,'BIFUbC-natural-gas'!T19,'BIFUbC-biomass'!T19,'BIFUbC-petroleum-diesel'!T19,'BIFUbC-heavy-or-residual-oil'!T19,'BIFUbC-LPG-propane-or-butane'!T19)</f>
        <v>19332168771504.008</v>
      </c>
      <c r="V59" s="462">
        <f>SUM('BIFUbC-electricity'!U19,'BIFUbC-coal'!U19,'BIFUbC-natural-gas'!U19,'BIFUbC-biomass'!U19,'BIFUbC-petroleum-diesel'!U19,'BIFUbC-heavy-or-residual-oil'!U19,'BIFUbC-LPG-propane-or-butane'!U19)</f>
        <v>19420276581995.301</v>
      </c>
      <c r="W59" s="462">
        <f>SUM('BIFUbC-electricity'!V19,'BIFUbC-coal'!V19,'BIFUbC-natural-gas'!V19,'BIFUbC-biomass'!V19,'BIFUbC-petroleum-diesel'!V19,'BIFUbC-heavy-or-residual-oil'!V19,'BIFUbC-LPG-propane-or-butane'!V19)</f>
        <v>19508384392486.59</v>
      </c>
      <c r="X59" s="462">
        <f>SUM('BIFUbC-electricity'!W19,'BIFUbC-coal'!W19,'BIFUbC-natural-gas'!W19,'BIFUbC-biomass'!W19,'BIFUbC-petroleum-diesel'!W19,'BIFUbC-heavy-or-residual-oil'!W19,'BIFUbC-LPG-propane-or-butane'!W19)</f>
        <v>19596492202977.867</v>
      </c>
      <c r="Y59" s="462">
        <f>SUM('BIFUbC-electricity'!X19,'BIFUbC-coal'!X19,'BIFUbC-natural-gas'!X19,'BIFUbC-biomass'!X19,'BIFUbC-petroleum-diesel'!X19,'BIFUbC-heavy-or-residual-oil'!X19,'BIFUbC-LPG-propane-or-butane'!X19)</f>
        <v>19684600013469.156</v>
      </c>
      <c r="Z59" s="462">
        <f>SUM('BIFUbC-electricity'!Y19,'BIFUbC-coal'!Y19,'BIFUbC-natural-gas'!Y19,'BIFUbC-biomass'!Y19,'BIFUbC-petroleum-diesel'!Y19,'BIFUbC-heavy-or-residual-oil'!Y19,'BIFUbC-LPG-propane-or-butane'!Y19)</f>
        <v>19772707823960.438</v>
      </c>
      <c r="AA59" s="462">
        <f>SUM('BIFUbC-electricity'!Z19,'BIFUbC-coal'!Z19,'BIFUbC-natural-gas'!Z19,'BIFUbC-biomass'!Z19,'BIFUbC-petroleum-diesel'!Z19,'BIFUbC-heavy-or-residual-oil'!Z19,'BIFUbC-LPG-propane-or-butane'!Z19)</f>
        <v>19860815634451.734</v>
      </c>
      <c r="AB59" s="462">
        <f>SUM('BIFUbC-electricity'!AA19,'BIFUbC-coal'!AA19,'BIFUbC-natural-gas'!AA19,'BIFUbC-biomass'!AA19,'BIFUbC-petroleum-diesel'!AA19,'BIFUbC-heavy-or-residual-oil'!AA19,'BIFUbC-LPG-propane-or-butane'!AA19)</f>
        <v>19948923444943.012</v>
      </c>
      <c r="AC59" s="462">
        <f>SUM('BIFUbC-electricity'!AB19,'BIFUbC-coal'!AB19,'BIFUbC-natural-gas'!AB19,'BIFUbC-biomass'!AB19,'BIFUbC-petroleum-diesel'!AB19,'BIFUbC-heavy-or-residual-oil'!AB19,'BIFUbC-LPG-propane-or-butane'!AB19)</f>
        <v>20037031255434.301</v>
      </c>
      <c r="AD59" s="462">
        <f>SUM('BIFUbC-electricity'!AC19,'BIFUbC-coal'!AC19,'BIFUbC-natural-gas'!AC19,'BIFUbC-biomass'!AC19,'BIFUbC-petroleum-diesel'!AC19,'BIFUbC-heavy-or-residual-oil'!AC19,'BIFUbC-LPG-propane-or-butane'!AC19)</f>
        <v>20125139065925.582</v>
      </c>
      <c r="AE59" s="462">
        <f>SUM('BIFUbC-electricity'!AD19,'BIFUbC-coal'!AD19,'BIFUbC-natural-gas'!AD19,'BIFUbC-biomass'!AD19,'BIFUbC-petroleum-diesel'!AD19,'BIFUbC-heavy-or-residual-oil'!AD19,'BIFUbC-LPG-propane-or-butane'!AD19)</f>
        <v>20213246876416.871</v>
      </c>
      <c r="AF59" s="462">
        <f>SUM('BIFUbC-electricity'!AE19,'BIFUbC-coal'!AE19,'BIFUbC-natural-gas'!AE19,'BIFUbC-biomass'!AE19,'BIFUbC-petroleum-diesel'!AE19,'BIFUbC-heavy-or-residual-oil'!AE19,'BIFUbC-LPG-propane-or-butane'!AE19)</f>
        <v>20301354686908.16</v>
      </c>
      <c r="AG59" s="462">
        <f>SUM('BIFUbC-electricity'!AF19,'BIFUbC-coal'!AF19,'BIFUbC-natural-gas'!AF19,'BIFUbC-biomass'!AF19,'BIFUbC-petroleum-diesel'!AF19,'BIFUbC-heavy-or-residual-oil'!AF19,'BIFUbC-LPG-propane-or-butane'!AF19)</f>
        <v>20389462497399.449</v>
      </c>
    </row>
    <row r="60" spans="2:33" x14ac:dyDescent="0.2">
      <c r="B60" s="7" t="s">
        <v>70</v>
      </c>
      <c r="C60" s="462">
        <f>SUM('BIFUbC-electricity'!B20,'BIFUbC-coal'!B20,'BIFUbC-natural-gas'!B20,'BIFUbC-biomass'!B20,'BIFUbC-petroleum-diesel'!B20,'BIFUbC-heavy-or-residual-oil'!B20,'BIFUbC-LPG-propane-or-butane'!B20)</f>
        <v>123780924569350.25</v>
      </c>
      <c r="D60" s="462">
        <f>SUM('BIFUbC-electricity'!C20,'BIFUbC-coal'!C20,'BIFUbC-natural-gas'!C20,'BIFUbC-biomass'!C20,'BIFUbC-petroleum-diesel'!C20,'BIFUbC-heavy-or-residual-oil'!C20,'BIFUbC-LPG-propane-or-butane'!C20)</f>
        <v>128660672414290.31</v>
      </c>
      <c r="E60" s="462">
        <f>SUM('BIFUbC-electricity'!D20,'BIFUbC-coal'!D20,'BIFUbC-natural-gas'!D20,'BIFUbC-biomass'!D20,'BIFUbC-petroleum-diesel'!D20,'BIFUbC-heavy-or-residual-oil'!D20,'BIFUbC-LPG-propane-or-butane'!D20)</f>
        <v>130579838268730.11</v>
      </c>
      <c r="F60" s="462">
        <f>SUM('BIFUbC-electricity'!E20,'BIFUbC-coal'!E20,'BIFUbC-natural-gas'!E20,'BIFUbC-biomass'!E20,'BIFUbC-petroleum-diesel'!E20,'BIFUbC-heavy-or-residual-oil'!E20,'BIFUbC-LPG-propane-or-butane'!E20)</f>
        <v>131598788853283.09</v>
      </c>
      <c r="G60" s="462">
        <f>SUM('BIFUbC-electricity'!F20,'BIFUbC-coal'!F20,'BIFUbC-natural-gas'!F20,'BIFUbC-biomass'!F20,'BIFUbC-petroleum-diesel'!F20,'BIFUbC-heavy-or-residual-oil'!F20,'BIFUbC-LPG-propane-or-butane'!F20)</f>
        <v>132180319223420.97</v>
      </c>
      <c r="H60" s="462">
        <f>SUM('BIFUbC-electricity'!G20,'BIFUbC-coal'!G20,'BIFUbC-natural-gas'!G20,'BIFUbC-biomass'!G20,'BIFUbC-petroleum-diesel'!G20,'BIFUbC-heavy-or-residual-oil'!G20,'BIFUbC-LPG-propane-or-butane'!G20)</f>
        <v>133724466187418.91</v>
      </c>
      <c r="I60" s="462">
        <f>SUM('BIFUbC-electricity'!H20,'BIFUbC-coal'!H20,'BIFUbC-natural-gas'!H20,'BIFUbC-biomass'!H20,'BIFUbC-petroleum-diesel'!H20,'BIFUbC-heavy-or-residual-oil'!H20,'BIFUbC-LPG-propane-or-butane'!H20)</f>
        <v>134768375200707.38</v>
      </c>
      <c r="J60" s="462">
        <f>SUM('BIFUbC-electricity'!I20,'BIFUbC-coal'!I20,'BIFUbC-natural-gas'!I20,'BIFUbC-biomass'!I20,'BIFUbC-petroleum-diesel'!I20,'BIFUbC-heavy-or-residual-oil'!I20,'BIFUbC-LPG-propane-or-butane'!I20)</f>
        <v>135756910657926.61</v>
      </c>
      <c r="K60" s="462">
        <f>SUM('BIFUbC-electricity'!J20,'BIFUbC-coal'!J20,'BIFUbC-natural-gas'!J20,'BIFUbC-biomass'!J20,'BIFUbC-petroleum-diesel'!J20,'BIFUbC-heavy-or-residual-oil'!J20,'BIFUbC-LPG-propane-or-butane'!J20)</f>
        <v>136599648907367.22</v>
      </c>
      <c r="L60" s="462">
        <f>SUM('BIFUbC-electricity'!K20,'BIFUbC-coal'!K20,'BIFUbC-natural-gas'!K20,'BIFUbC-biomass'!K20,'BIFUbC-petroleum-diesel'!K20,'BIFUbC-heavy-or-residual-oil'!K20,'BIFUbC-LPG-propane-or-butane'!K20)</f>
        <v>137534654125223.22</v>
      </c>
      <c r="M60" s="462">
        <f>SUM('BIFUbC-electricity'!L20,'BIFUbC-coal'!L20,'BIFUbC-natural-gas'!L20,'BIFUbC-biomass'!L20,'BIFUbC-petroleum-diesel'!L20,'BIFUbC-heavy-or-residual-oil'!L20,'BIFUbC-LPG-propane-or-butane'!L20)</f>
        <v>138673517530094.73</v>
      </c>
      <c r="N60" s="462">
        <f>SUM('BIFUbC-electricity'!M20,'BIFUbC-coal'!M20,'BIFUbC-natural-gas'!M20,'BIFUbC-biomass'!M20,'BIFUbC-petroleum-diesel'!M20,'BIFUbC-heavy-or-residual-oil'!M20,'BIFUbC-LPG-propane-or-butane'!M20)</f>
        <v>139953216264982.03</v>
      </c>
      <c r="O60" s="462">
        <f>SUM('BIFUbC-electricity'!N20,'BIFUbC-coal'!N20,'BIFUbC-natural-gas'!N20,'BIFUbC-biomass'!N20,'BIFUbC-petroleum-diesel'!N20,'BIFUbC-heavy-or-residual-oil'!N20,'BIFUbC-LPG-propane-or-butane'!N20)</f>
        <v>141130308251728.59</v>
      </c>
      <c r="P60" s="462">
        <f>SUM('BIFUbC-electricity'!O20,'BIFUbC-coal'!O20,'BIFUbC-natural-gas'!O20,'BIFUbC-biomass'!O20,'BIFUbC-petroleum-diesel'!O20,'BIFUbC-heavy-or-residual-oil'!O20,'BIFUbC-LPG-propane-or-butane'!O20)</f>
        <v>142244077770253.38</v>
      </c>
      <c r="Q60" s="462">
        <f>SUM('BIFUbC-electricity'!P20,'BIFUbC-coal'!P20,'BIFUbC-natural-gas'!P20,'BIFUbC-biomass'!P20,'BIFUbC-petroleum-diesel'!P20,'BIFUbC-heavy-or-residual-oil'!P20,'BIFUbC-LPG-propane-or-butane'!P20)</f>
        <v>143376156449570.28</v>
      </c>
      <c r="R60" s="462">
        <f>SUM('BIFUbC-electricity'!Q20,'BIFUbC-coal'!Q20,'BIFUbC-natural-gas'!Q20,'BIFUbC-biomass'!Q20,'BIFUbC-petroleum-diesel'!Q20,'BIFUbC-heavy-or-residual-oil'!Q20,'BIFUbC-LPG-propane-or-butane'!Q20)</f>
        <v>144654660410907.97</v>
      </c>
      <c r="S60" s="462">
        <f>SUM('BIFUbC-electricity'!R20,'BIFUbC-coal'!R20,'BIFUbC-natural-gas'!R20,'BIFUbC-biomass'!R20,'BIFUbC-petroleum-diesel'!R20,'BIFUbC-heavy-or-residual-oil'!R20,'BIFUbC-LPG-propane-or-butane'!R20)</f>
        <v>145868101345147.38</v>
      </c>
      <c r="T60" s="462">
        <f>SUM('BIFUbC-electricity'!S20,'BIFUbC-coal'!S20,'BIFUbC-natural-gas'!S20,'BIFUbC-biomass'!S20,'BIFUbC-petroleum-diesel'!S20,'BIFUbC-heavy-or-residual-oil'!S20,'BIFUbC-LPG-propane-or-butane'!S20)</f>
        <v>147072550261049.81</v>
      </c>
      <c r="U60" s="462">
        <f>SUM('BIFUbC-electricity'!T20,'BIFUbC-coal'!T20,'BIFUbC-natural-gas'!T20,'BIFUbC-biomass'!T20,'BIFUbC-petroleum-diesel'!T20,'BIFUbC-heavy-or-residual-oil'!T20,'BIFUbC-LPG-propane-or-butane'!T20)</f>
        <v>148429831602644.84</v>
      </c>
      <c r="V60" s="462">
        <f>SUM('BIFUbC-electricity'!U20,'BIFUbC-coal'!U20,'BIFUbC-natural-gas'!U20,'BIFUbC-biomass'!U20,'BIFUbC-petroleum-diesel'!U20,'BIFUbC-heavy-or-residual-oil'!U20,'BIFUbC-LPG-propane-or-butane'!U20)</f>
        <v>149752225064027.88</v>
      </c>
      <c r="W60" s="462">
        <f>SUM('BIFUbC-electricity'!V20,'BIFUbC-coal'!V20,'BIFUbC-natural-gas'!V20,'BIFUbC-biomass'!V20,'BIFUbC-petroleum-diesel'!V20,'BIFUbC-heavy-or-residual-oil'!V20,'BIFUbC-LPG-propane-or-butane'!V20)</f>
        <v>150985302137752.44</v>
      </c>
      <c r="X60" s="462">
        <f>SUM('BIFUbC-electricity'!W20,'BIFUbC-coal'!W20,'BIFUbC-natural-gas'!W20,'BIFUbC-biomass'!W20,'BIFUbC-petroleum-diesel'!W20,'BIFUbC-heavy-or-residual-oil'!W20,'BIFUbC-LPG-propane-or-butane'!W20)</f>
        <v>152394061121628.31</v>
      </c>
      <c r="Y60" s="462">
        <f>SUM('BIFUbC-electricity'!X20,'BIFUbC-coal'!X20,'BIFUbC-natural-gas'!X20,'BIFUbC-biomass'!X20,'BIFUbC-petroleum-diesel'!X20,'BIFUbC-heavy-or-residual-oil'!X20,'BIFUbC-LPG-propane-or-butane'!X20)</f>
        <v>153889172270405.88</v>
      </c>
      <c r="Z60" s="462">
        <f>SUM('BIFUbC-electricity'!Y20,'BIFUbC-coal'!Y20,'BIFUbC-natural-gas'!Y20,'BIFUbC-biomass'!Y20,'BIFUbC-petroleum-diesel'!Y20,'BIFUbC-heavy-or-residual-oil'!Y20,'BIFUbC-LPG-propane-or-butane'!Y20)</f>
        <v>155416885704408.91</v>
      </c>
      <c r="AA60" s="462">
        <f>SUM('BIFUbC-electricity'!Z20,'BIFUbC-coal'!Z20,'BIFUbC-natural-gas'!Z20,'BIFUbC-biomass'!Z20,'BIFUbC-petroleum-diesel'!Z20,'BIFUbC-heavy-or-residual-oil'!Z20,'BIFUbC-LPG-propane-or-butane'!Z20)</f>
        <v>156948726935306.22</v>
      </c>
      <c r="AB60" s="462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62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62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62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62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62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2">
      <c r="B61" s="7" t="s">
        <v>71</v>
      </c>
      <c r="C61" s="462">
        <f>SUM('BIFUbC-electricity'!B21,'BIFUbC-coal'!B21,'BIFUbC-natural-gas'!B21,'BIFUbC-biomass'!B21,'BIFUbC-petroleum-diesel'!B21,'BIFUbC-heavy-or-residual-oil'!B21,'BIFUbC-LPG-propane-or-butane'!B21)</f>
        <v>6919959505659.2744</v>
      </c>
      <c r="D61" s="462">
        <f>SUM('BIFUbC-electricity'!C21,'BIFUbC-coal'!C21,'BIFUbC-natural-gas'!C21,'BIFUbC-biomass'!C21,'BIFUbC-petroleum-diesel'!C21,'BIFUbC-heavy-or-residual-oil'!C21,'BIFUbC-LPG-propane-or-butane'!C21)</f>
        <v>7036901783468.4688</v>
      </c>
      <c r="E61" s="462">
        <f>SUM('BIFUbC-electricity'!D21,'BIFUbC-coal'!D21,'BIFUbC-natural-gas'!D21,'BIFUbC-biomass'!D21,'BIFUbC-petroleum-diesel'!D21,'BIFUbC-heavy-or-residual-oil'!D21,'BIFUbC-LPG-propane-or-butane'!D21)</f>
        <v>7054094230397.21</v>
      </c>
      <c r="F61" s="462">
        <f>SUM('BIFUbC-electricity'!E21,'BIFUbC-coal'!E21,'BIFUbC-natural-gas'!E21,'BIFUbC-biomass'!E21,'BIFUbC-petroleum-diesel'!E21,'BIFUbC-heavy-or-residual-oil'!E21,'BIFUbC-LPG-propane-or-butane'!E21)</f>
        <v>7064340579735.8066</v>
      </c>
      <c r="G61" s="462">
        <f>SUM('BIFUbC-electricity'!F21,'BIFUbC-coal'!F21,'BIFUbC-natural-gas'!F21,'BIFUbC-biomass'!F21,'BIFUbC-petroleum-diesel'!F21,'BIFUbC-heavy-or-residual-oil'!F21,'BIFUbC-LPG-propane-or-butane'!F21)</f>
        <v>7022895317291.2031</v>
      </c>
      <c r="H61" s="462">
        <f>SUM('BIFUbC-electricity'!G21,'BIFUbC-coal'!G21,'BIFUbC-natural-gas'!G21,'BIFUbC-biomass'!G21,'BIFUbC-petroleum-diesel'!G21,'BIFUbC-heavy-or-residual-oil'!G21,'BIFUbC-LPG-propane-or-butane'!G21)</f>
        <v>6968086320640.4482</v>
      </c>
      <c r="I61" s="462">
        <f>SUM('BIFUbC-electricity'!H21,'BIFUbC-coal'!H21,'BIFUbC-natural-gas'!H21,'BIFUbC-biomass'!H21,'BIFUbC-petroleum-diesel'!H21,'BIFUbC-heavy-or-residual-oil'!H21,'BIFUbC-LPG-propane-or-butane'!H21)</f>
        <v>6942211708013.5039</v>
      </c>
      <c r="J61" s="462">
        <f>SUM('BIFUbC-electricity'!I21,'BIFUbC-coal'!I21,'BIFUbC-natural-gas'!I21,'BIFUbC-biomass'!I21,'BIFUbC-petroleum-diesel'!I21,'BIFUbC-heavy-or-residual-oil'!I21,'BIFUbC-LPG-propane-or-butane'!I21)</f>
        <v>6913243177192.0488</v>
      </c>
      <c r="K61" s="462">
        <f>SUM('BIFUbC-electricity'!J21,'BIFUbC-coal'!J21,'BIFUbC-natural-gas'!J21,'BIFUbC-biomass'!J21,'BIFUbC-petroleum-diesel'!J21,'BIFUbC-heavy-or-residual-oil'!J21,'BIFUbC-LPG-propane-or-butane'!J21)</f>
        <v>6884879228646.1309</v>
      </c>
      <c r="L61" s="462">
        <f>SUM('BIFUbC-electricity'!K21,'BIFUbC-coal'!K21,'BIFUbC-natural-gas'!K21,'BIFUbC-biomass'!K21,'BIFUbC-petroleum-diesel'!K21,'BIFUbC-heavy-or-residual-oil'!K21,'BIFUbC-LPG-propane-or-butane'!K21)</f>
        <v>6853563312265.8398</v>
      </c>
      <c r="M61" s="462">
        <f>SUM('BIFUbC-electricity'!L21,'BIFUbC-coal'!L21,'BIFUbC-natural-gas'!L21,'BIFUbC-biomass'!L21,'BIFUbC-petroleum-diesel'!L21,'BIFUbC-heavy-or-residual-oil'!L21,'BIFUbC-LPG-propane-or-butane'!L21)</f>
        <v>6819519066977.7441</v>
      </c>
      <c r="N61" s="462">
        <f>SUM('BIFUbC-electricity'!M21,'BIFUbC-coal'!M21,'BIFUbC-natural-gas'!M21,'BIFUbC-biomass'!M21,'BIFUbC-petroleum-diesel'!M21,'BIFUbC-heavy-or-residual-oil'!M21,'BIFUbC-LPG-propane-or-butane'!M21)</f>
        <v>6826515116025</v>
      </c>
      <c r="O61" s="462">
        <f>SUM('BIFUbC-electricity'!N21,'BIFUbC-coal'!N21,'BIFUbC-natural-gas'!N21,'BIFUbC-biomass'!N21,'BIFUbC-petroleum-diesel'!N21,'BIFUbC-heavy-or-residual-oil'!N21,'BIFUbC-LPG-propane-or-butane'!N21)</f>
        <v>6824216217122.5488</v>
      </c>
      <c r="P61" s="462">
        <f>SUM('BIFUbC-electricity'!O21,'BIFUbC-coal'!O21,'BIFUbC-natural-gas'!O21,'BIFUbC-biomass'!O21,'BIFUbC-petroleum-diesel'!O21,'BIFUbC-heavy-or-residual-oil'!O21,'BIFUbC-LPG-propane-or-butane'!O21)</f>
        <v>6821917318220.0957</v>
      </c>
      <c r="Q61" s="462">
        <f>SUM('BIFUbC-electricity'!P21,'BIFUbC-coal'!P21,'BIFUbC-natural-gas'!P21,'BIFUbC-biomass'!P21,'BIFUbC-petroleum-diesel'!P21,'BIFUbC-heavy-or-residual-oil'!P21,'BIFUbC-LPG-propane-or-butane'!P21)</f>
        <v>6819618419317.6367</v>
      </c>
      <c r="R61" s="462">
        <f>SUM('BIFUbC-electricity'!Q21,'BIFUbC-coal'!Q21,'BIFUbC-natural-gas'!Q21,'BIFUbC-biomass'!Q21,'BIFUbC-petroleum-diesel'!Q21,'BIFUbC-heavy-or-residual-oil'!Q21,'BIFUbC-LPG-propane-or-butane'!Q21)</f>
        <v>6817319520415.1816</v>
      </c>
      <c r="S61" s="462">
        <f>SUM('BIFUbC-electricity'!R21,'BIFUbC-coal'!R21,'BIFUbC-natural-gas'!R21,'BIFUbC-biomass'!R21,'BIFUbC-petroleum-diesel'!R21,'BIFUbC-heavy-or-residual-oil'!R21,'BIFUbC-LPG-propane-or-butane'!R21)</f>
        <v>6815020621512.7275</v>
      </c>
      <c r="T61" s="462">
        <f>SUM('BIFUbC-electricity'!S21,'BIFUbC-coal'!S21,'BIFUbC-natural-gas'!S21,'BIFUbC-biomass'!S21,'BIFUbC-petroleum-diesel'!S21,'BIFUbC-heavy-or-residual-oil'!S21,'BIFUbC-LPG-propane-or-butane'!S21)</f>
        <v>6812721722610.2686</v>
      </c>
      <c r="U61" s="462">
        <f>SUM('BIFUbC-electricity'!T21,'BIFUbC-coal'!T21,'BIFUbC-natural-gas'!T21,'BIFUbC-biomass'!T21,'BIFUbC-petroleum-diesel'!T21,'BIFUbC-heavy-or-residual-oil'!T21,'BIFUbC-LPG-propane-or-butane'!T21)</f>
        <v>6810422823707.8145</v>
      </c>
      <c r="V61" s="462">
        <f>SUM('BIFUbC-electricity'!U21,'BIFUbC-coal'!U21,'BIFUbC-natural-gas'!U21,'BIFUbC-biomass'!U21,'BIFUbC-petroleum-diesel'!U21,'BIFUbC-heavy-or-residual-oil'!U21,'BIFUbC-LPG-propane-or-butane'!U21)</f>
        <v>6808123924805.3564</v>
      </c>
      <c r="W61" s="462">
        <f>SUM('BIFUbC-electricity'!V21,'BIFUbC-coal'!V21,'BIFUbC-natural-gas'!V21,'BIFUbC-biomass'!V21,'BIFUbC-petroleum-diesel'!V21,'BIFUbC-heavy-or-residual-oil'!V21,'BIFUbC-LPG-propane-or-butane'!V21)</f>
        <v>6805825025902.9004</v>
      </c>
      <c r="X61" s="462">
        <f>SUM('BIFUbC-electricity'!W21,'BIFUbC-coal'!W21,'BIFUbC-natural-gas'!W21,'BIFUbC-biomass'!W21,'BIFUbC-petroleum-diesel'!W21,'BIFUbC-heavy-or-residual-oil'!W21,'BIFUbC-LPG-propane-or-butane'!W21)</f>
        <v>6803526127000.4512</v>
      </c>
      <c r="Y61" s="462">
        <f>SUM('BIFUbC-electricity'!X21,'BIFUbC-coal'!X21,'BIFUbC-natural-gas'!X21,'BIFUbC-biomass'!X21,'BIFUbC-petroleum-diesel'!X21,'BIFUbC-heavy-or-residual-oil'!X21,'BIFUbC-LPG-propane-or-butane'!X21)</f>
        <v>6801227228097.9961</v>
      </c>
      <c r="Z61" s="462">
        <f>SUM('BIFUbC-electricity'!Y21,'BIFUbC-coal'!Y21,'BIFUbC-natural-gas'!Y21,'BIFUbC-biomass'!Y21,'BIFUbC-petroleum-diesel'!Y21,'BIFUbC-heavy-or-residual-oil'!Y21,'BIFUbC-LPG-propane-or-butane'!Y21)</f>
        <v>6798928329195.5381</v>
      </c>
      <c r="AA61" s="462">
        <f>SUM('BIFUbC-electricity'!Z21,'BIFUbC-coal'!Z21,'BIFUbC-natural-gas'!Z21,'BIFUbC-biomass'!Z21,'BIFUbC-petroleum-diesel'!Z21,'BIFUbC-heavy-or-residual-oil'!Z21,'BIFUbC-LPG-propane-or-butane'!Z21)</f>
        <v>6796629430293.083</v>
      </c>
      <c r="AB61" s="462">
        <f>SUM('BIFUbC-electricity'!AA21,'BIFUbC-coal'!AA21,'BIFUbC-natural-gas'!AA21,'BIFUbC-biomass'!AA21,'BIFUbC-petroleum-diesel'!AA21,'BIFUbC-heavy-or-residual-oil'!AA21,'BIFUbC-LPG-propane-or-butane'!AA21)</f>
        <v>6794330531390.624</v>
      </c>
      <c r="AC61" s="462">
        <f>SUM('BIFUbC-electricity'!AB21,'BIFUbC-coal'!AB21,'BIFUbC-natural-gas'!AB21,'BIFUbC-biomass'!AB21,'BIFUbC-petroleum-diesel'!AB21,'BIFUbC-heavy-or-residual-oil'!AB21,'BIFUbC-LPG-propane-or-butane'!AB21)</f>
        <v>6792031632488.1699</v>
      </c>
      <c r="AD61" s="462">
        <f>SUM('BIFUbC-electricity'!AC21,'BIFUbC-coal'!AC21,'BIFUbC-natural-gas'!AC21,'BIFUbC-biomass'!AC21,'BIFUbC-petroleum-diesel'!AC21,'BIFUbC-heavy-or-residual-oil'!AC21,'BIFUbC-LPG-propane-or-butane'!AC21)</f>
        <v>6789732733585.7119</v>
      </c>
      <c r="AE61" s="462">
        <f>SUM('BIFUbC-electricity'!AD21,'BIFUbC-coal'!AD21,'BIFUbC-natural-gas'!AD21,'BIFUbC-biomass'!AD21,'BIFUbC-petroleum-diesel'!AD21,'BIFUbC-heavy-or-residual-oil'!AD21,'BIFUbC-LPG-propane-or-butane'!AD21)</f>
        <v>6787433834683.2578</v>
      </c>
      <c r="AF61" s="462">
        <f>SUM('BIFUbC-electricity'!AE21,'BIFUbC-coal'!AE21,'BIFUbC-natural-gas'!AE21,'BIFUbC-biomass'!AE21,'BIFUbC-petroleum-diesel'!AE21,'BIFUbC-heavy-or-residual-oil'!AE21,'BIFUbC-LPG-propane-or-butane'!AE21)</f>
        <v>6785134935780.8027</v>
      </c>
      <c r="AG61" s="462">
        <f>SUM('BIFUbC-electricity'!AF21,'BIFUbC-coal'!AF21,'BIFUbC-natural-gas'!AF21,'BIFUbC-biomass'!AF21,'BIFUbC-petroleum-diesel'!AF21,'BIFUbC-heavy-or-residual-oil'!AF21,'BIFUbC-LPG-propane-or-butane'!AF21)</f>
        <v>6782836036878.3438</v>
      </c>
    </row>
    <row r="62" spans="2:33" x14ac:dyDescent="0.2">
      <c r="B62" s="7" t="s">
        <v>72</v>
      </c>
      <c r="C62" s="462">
        <f>SUM('BIFUbC-electricity'!B22,'BIFUbC-coal'!B22,'BIFUbC-natural-gas'!B22,'BIFUbC-biomass'!B22,'BIFUbC-petroleum-diesel'!B22,'BIFUbC-heavy-or-residual-oil'!B22,'BIFUbC-LPG-propane-or-butane'!B22)</f>
        <v>0</v>
      </c>
      <c r="D62" s="462">
        <f>SUM('BIFUbC-electricity'!C22,'BIFUbC-coal'!C22,'BIFUbC-natural-gas'!C22,'BIFUbC-biomass'!C22,'BIFUbC-petroleum-diesel'!C22,'BIFUbC-heavy-or-residual-oil'!C22,'BIFUbC-LPG-propane-or-butane'!C22)</f>
        <v>0</v>
      </c>
      <c r="E62" s="462">
        <f>SUM('BIFUbC-electricity'!D22,'BIFUbC-coal'!D22,'BIFUbC-natural-gas'!D22,'BIFUbC-biomass'!D22,'BIFUbC-petroleum-diesel'!D22,'BIFUbC-heavy-or-residual-oil'!D22,'BIFUbC-LPG-propane-or-butane'!D22)</f>
        <v>0</v>
      </c>
      <c r="F62" s="462">
        <f>SUM('BIFUbC-electricity'!E22,'BIFUbC-coal'!E22,'BIFUbC-natural-gas'!E22,'BIFUbC-biomass'!E22,'BIFUbC-petroleum-diesel'!E22,'BIFUbC-heavy-or-residual-oil'!E22,'BIFUbC-LPG-propane-or-butane'!E22)</f>
        <v>0</v>
      </c>
      <c r="G62" s="462">
        <f>SUM('BIFUbC-electricity'!F22,'BIFUbC-coal'!F22,'BIFUbC-natural-gas'!F22,'BIFUbC-biomass'!F22,'BIFUbC-petroleum-diesel'!F22,'BIFUbC-heavy-or-residual-oil'!F22,'BIFUbC-LPG-propane-or-butane'!F22)</f>
        <v>0</v>
      </c>
      <c r="H62" s="462">
        <f>SUM('BIFUbC-electricity'!G22,'BIFUbC-coal'!G22,'BIFUbC-natural-gas'!G22,'BIFUbC-biomass'!G22,'BIFUbC-petroleum-diesel'!G22,'BIFUbC-heavy-or-residual-oil'!G22,'BIFUbC-LPG-propane-or-butane'!G22)</f>
        <v>0</v>
      </c>
      <c r="I62" s="462">
        <f>SUM('BIFUbC-electricity'!H22,'BIFUbC-coal'!H22,'BIFUbC-natural-gas'!H22,'BIFUbC-biomass'!H22,'BIFUbC-petroleum-diesel'!H22,'BIFUbC-heavy-or-residual-oil'!H22,'BIFUbC-LPG-propane-or-butane'!H22)</f>
        <v>0</v>
      </c>
      <c r="J62" s="462">
        <f>SUM('BIFUbC-electricity'!I22,'BIFUbC-coal'!I22,'BIFUbC-natural-gas'!I22,'BIFUbC-biomass'!I22,'BIFUbC-petroleum-diesel'!I22,'BIFUbC-heavy-or-residual-oil'!I22,'BIFUbC-LPG-propane-or-butane'!I22)</f>
        <v>0</v>
      </c>
      <c r="K62" s="462">
        <f>SUM('BIFUbC-electricity'!J22,'BIFUbC-coal'!J22,'BIFUbC-natural-gas'!J22,'BIFUbC-biomass'!J22,'BIFUbC-petroleum-diesel'!J22,'BIFUbC-heavy-or-residual-oil'!J22,'BIFUbC-LPG-propane-or-butane'!J22)</f>
        <v>0</v>
      </c>
      <c r="L62" s="462">
        <f>SUM('BIFUbC-electricity'!K22,'BIFUbC-coal'!K22,'BIFUbC-natural-gas'!K22,'BIFUbC-biomass'!K22,'BIFUbC-petroleum-diesel'!K22,'BIFUbC-heavy-or-residual-oil'!K22,'BIFUbC-LPG-propane-or-butane'!K22)</f>
        <v>0</v>
      </c>
      <c r="M62" s="462">
        <f>SUM('BIFUbC-electricity'!L22,'BIFUbC-coal'!L22,'BIFUbC-natural-gas'!L22,'BIFUbC-biomass'!L22,'BIFUbC-petroleum-diesel'!L22,'BIFUbC-heavy-or-residual-oil'!L22,'BIFUbC-LPG-propane-or-butane'!L22)</f>
        <v>0</v>
      </c>
      <c r="N62" s="462">
        <f>SUM('BIFUbC-electricity'!M22,'BIFUbC-coal'!M22,'BIFUbC-natural-gas'!M22,'BIFUbC-biomass'!M22,'BIFUbC-petroleum-diesel'!M22,'BIFUbC-heavy-or-residual-oil'!M22,'BIFUbC-LPG-propane-or-butane'!M22)</f>
        <v>0</v>
      </c>
      <c r="O62" s="462">
        <f>SUM('BIFUbC-electricity'!N22,'BIFUbC-coal'!N22,'BIFUbC-natural-gas'!N22,'BIFUbC-biomass'!N22,'BIFUbC-petroleum-diesel'!N22,'BIFUbC-heavy-or-residual-oil'!N22,'BIFUbC-LPG-propane-or-butane'!N22)</f>
        <v>0</v>
      </c>
      <c r="P62" s="462">
        <f>SUM('BIFUbC-electricity'!O22,'BIFUbC-coal'!O22,'BIFUbC-natural-gas'!O22,'BIFUbC-biomass'!O22,'BIFUbC-petroleum-diesel'!O22,'BIFUbC-heavy-or-residual-oil'!O22,'BIFUbC-LPG-propane-or-butane'!O22)</f>
        <v>0</v>
      </c>
      <c r="Q62" s="462">
        <f>SUM('BIFUbC-electricity'!P22,'BIFUbC-coal'!P22,'BIFUbC-natural-gas'!P22,'BIFUbC-biomass'!P22,'BIFUbC-petroleum-diesel'!P22,'BIFUbC-heavy-or-residual-oil'!P22,'BIFUbC-LPG-propane-or-butane'!P22)</f>
        <v>0</v>
      </c>
      <c r="R62" s="462">
        <f>SUM('BIFUbC-electricity'!Q22,'BIFUbC-coal'!Q22,'BIFUbC-natural-gas'!Q22,'BIFUbC-biomass'!Q22,'BIFUbC-petroleum-diesel'!Q22,'BIFUbC-heavy-or-residual-oil'!Q22,'BIFUbC-LPG-propane-or-butane'!Q22)</f>
        <v>0</v>
      </c>
      <c r="S62" s="462">
        <f>SUM('BIFUbC-electricity'!R22,'BIFUbC-coal'!R22,'BIFUbC-natural-gas'!R22,'BIFUbC-biomass'!R22,'BIFUbC-petroleum-diesel'!R22,'BIFUbC-heavy-or-residual-oil'!R22,'BIFUbC-LPG-propane-or-butane'!R22)</f>
        <v>0</v>
      </c>
      <c r="T62" s="462">
        <f>SUM('BIFUbC-electricity'!S22,'BIFUbC-coal'!S22,'BIFUbC-natural-gas'!S22,'BIFUbC-biomass'!S22,'BIFUbC-petroleum-diesel'!S22,'BIFUbC-heavy-or-residual-oil'!S22,'BIFUbC-LPG-propane-or-butane'!S22)</f>
        <v>0</v>
      </c>
      <c r="U62" s="462">
        <f>SUM('BIFUbC-electricity'!T22,'BIFUbC-coal'!T22,'BIFUbC-natural-gas'!T22,'BIFUbC-biomass'!T22,'BIFUbC-petroleum-diesel'!T22,'BIFUbC-heavy-or-residual-oil'!T22,'BIFUbC-LPG-propane-or-butane'!T22)</f>
        <v>0</v>
      </c>
      <c r="V62" s="462">
        <f>SUM('BIFUbC-electricity'!U22,'BIFUbC-coal'!U22,'BIFUbC-natural-gas'!U22,'BIFUbC-biomass'!U22,'BIFUbC-petroleum-diesel'!U22,'BIFUbC-heavy-or-residual-oil'!U22,'BIFUbC-LPG-propane-or-butane'!U22)</f>
        <v>0</v>
      </c>
      <c r="W62" s="462">
        <f>SUM('BIFUbC-electricity'!V22,'BIFUbC-coal'!V22,'BIFUbC-natural-gas'!V22,'BIFUbC-biomass'!V22,'BIFUbC-petroleum-diesel'!V22,'BIFUbC-heavy-or-residual-oil'!V22,'BIFUbC-LPG-propane-or-butane'!V22)</f>
        <v>0</v>
      </c>
      <c r="X62" s="462">
        <f>SUM('BIFUbC-electricity'!W22,'BIFUbC-coal'!W22,'BIFUbC-natural-gas'!W22,'BIFUbC-biomass'!W22,'BIFUbC-petroleum-diesel'!W22,'BIFUbC-heavy-or-residual-oil'!W22,'BIFUbC-LPG-propane-or-butane'!W22)</f>
        <v>0</v>
      </c>
      <c r="Y62" s="462">
        <f>SUM('BIFUbC-electricity'!X22,'BIFUbC-coal'!X22,'BIFUbC-natural-gas'!X22,'BIFUbC-biomass'!X22,'BIFUbC-petroleum-diesel'!X22,'BIFUbC-heavy-or-residual-oil'!X22,'BIFUbC-LPG-propane-or-butane'!X22)</f>
        <v>0</v>
      </c>
      <c r="Z62" s="462">
        <f>SUM('BIFUbC-electricity'!Y22,'BIFUbC-coal'!Y22,'BIFUbC-natural-gas'!Y22,'BIFUbC-biomass'!Y22,'BIFUbC-petroleum-diesel'!Y22,'BIFUbC-heavy-or-residual-oil'!Y22,'BIFUbC-LPG-propane-or-butane'!Y22)</f>
        <v>0</v>
      </c>
      <c r="AA62" s="462">
        <f>SUM('BIFUbC-electricity'!Z22,'BIFUbC-coal'!Z22,'BIFUbC-natural-gas'!Z22,'BIFUbC-biomass'!Z22,'BIFUbC-petroleum-diesel'!Z22,'BIFUbC-heavy-or-residual-oil'!Z22,'BIFUbC-LPG-propane-or-butane'!Z22)</f>
        <v>0</v>
      </c>
      <c r="AB62" s="462">
        <f>SUM('BIFUbC-electricity'!AA22,'BIFUbC-coal'!AA22,'BIFUbC-natural-gas'!AA22,'BIFUbC-biomass'!AA22,'BIFUbC-petroleum-diesel'!AA22,'BIFUbC-heavy-or-residual-oil'!AA22,'BIFUbC-LPG-propane-or-butane'!AA22)</f>
        <v>0</v>
      </c>
      <c r="AC62" s="462">
        <f>SUM('BIFUbC-electricity'!AB22,'BIFUbC-coal'!AB22,'BIFUbC-natural-gas'!AB22,'BIFUbC-biomass'!AB22,'BIFUbC-petroleum-diesel'!AB22,'BIFUbC-heavy-or-residual-oil'!AB22,'BIFUbC-LPG-propane-or-butane'!AB22)</f>
        <v>0</v>
      </c>
      <c r="AD62" s="462">
        <f>SUM('BIFUbC-electricity'!AC22,'BIFUbC-coal'!AC22,'BIFUbC-natural-gas'!AC22,'BIFUbC-biomass'!AC22,'BIFUbC-petroleum-diesel'!AC22,'BIFUbC-heavy-or-residual-oil'!AC22,'BIFUbC-LPG-propane-or-butane'!AC22)</f>
        <v>0</v>
      </c>
      <c r="AE62" s="462">
        <f>SUM('BIFUbC-electricity'!AD22,'BIFUbC-coal'!AD22,'BIFUbC-natural-gas'!AD22,'BIFUbC-biomass'!AD22,'BIFUbC-petroleum-diesel'!AD22,'BIFUbC-heavy-or-residual-oil'!AD22,'BIFUbC-LPG-propane-or-butane'!AD22)</f>
        <v>0</v>
      </c>
      <c r="AF62" s="462">
        <f>SUM('BIFUbC-electricity'!AE22,'BIFUbC-coal'!AE22,'BIFUbC-natural-gas'!AE22,'BIFUbC-biomass'!AE22,'BIFUbC-petroleum-diesel'!AE22,'BIFUbC-heavy-or-residual-oil'!AE22,'BIFUbC-LPG-propane-or-butane'!AE22)</f>
        <v>0</v>
      </c>
      <c r="AG62" s="462">
        <f>SUM('BIFUbC-electricity'!AF22,'BIFUbC-coal'!AF22,'BIFUbC-natural-gas'!AF22,'BIFUbC-biomass'!AF22,'BIFUbC-petroleum-diesel'!AF22,'BIFUbC-heavy-or-residual-oil'!AF22,'BIFUbC-LPG-propane-or-butane'!AF22)</f>
        <v>0</v>
      </c>
    </row>
    <row r="63" spans="2:33" x14ac:dyDescent="0.2">
      <c r="B63" s="7" t="s">
        <v>73</v>
      </c>
      <c r="C63" s="462">
        <f>SUM('BIFUbC-electricity'!B23,'BIFUbC-coal'!B23,'BIFUbC-natural-gas'!B23,'BIFUbC-biomass'!B23,'BIFUbC-petroleum-diesel'!B23,'BIFUbC-heavy-or-residual-oil'!B23,'BIFUbC-LPG-propane-or-butane'!B23)</f>
        <v>6434341379016.333</v>
      </c>
      <c r="D63" s="462">
        <f>SUM('BIFUbC-electricity'!C23,'BIFUbC-coal'!C23,'BIFUbC-natural-gas'!C23,'BIFUbC-biomass'!C23,'BIFUbC-petroleum-diesel'!C23,'BIFUbC-heavy-or-residual-oil'!C23,'BIFUbC-LPG-propane-or-butane'!C23)</f>
        <v>6438218307091.5225</v>
      </c>
      <c r="E63" s="462">
        <f>SUM('BIFUbC-electricity'!D23,'BIFUbC-coal'!D23,'BIFUbC-natural-gas'!D23,'BIFUbC-biomass'!D23,'BIFUbC-petroleum-diesel'!D23,'BIFUbC-heavy-or-residual-oil'!D23,'BIFUbC-LPG-propane-or-butane'!D23)</f>
        <v>6293205679399.2275</v>
      </c>
      <c r="F63" s="462">
        <f>SUM('BIFUbC-electricity'!E23,'BIFUbC-coal'!E23,'BIFUbC-natural-gas'!E23,'BIFUbC-biomass'!E23,'BIFUbC-petroleum-diesel'!E23,'BIFUbC-heavy-or-residual-oil'!E23,'BIFUbC-LPG-propane-or-butane'!E23)</f>
        <v>6131593320231.0908</v>
      </c>
      <c r="G63" s="462">
        <f>SUM('BIFUbC-electricity'!F23,'BIFUbC-coal'!F23,'BIFUbC-natural-gas'!F23,'BIFUbC-biomass'!F23,'BIFUbC-petroleum-diesel'!F23,'BIFUbC-heavy-or-residual-oil'!F23,'BIFUbC-LPG-propane-or-butane'!F23)</f>
        <v>5967093803735.0117</v>
      </c>
      <c r="H63" s="462">
        <f>SUM('BIFUbC-electricity'!G23,'BIFUbC-coal'!G23,'BIFUbC-natural-gas'!G23,'BIFUbC-biomass'!G23,'BIFUbC-petroleum-diesel'!G23,'BIFUbC-heavy-or-residual-oil'!G23,'BIFUbC-LPG-propane-or-butane'!G23)</f>
        <v>5946966223330.2822</v>
      </c>
      <c r="I63" s="462">
        <f>SUM('BIFUbC-electricity'!H23,'BIFUbC-coal'!H23,'BIFUbC-natural-gas'!H23,'BIFUbC-biomass'!H23,'BIFUbC-petroleum-diesel'!H23,'BIFUbC-heavy-or-residual-oil'!H23,'BIFUbC-LPG-propane-or-butane'!H23)</f>
        <v>5873343691547.2959</v>
      </c>
      <c r="J63" s="462">
        <f>SUM('BIFUbC-electricity'!I23,'BIFUbC-coal'!I23,'BIFUbC-natural-gas'!I23,'BIFUbC-biomass'!I23,'BIFUbC-petroleum-diesel'!I23,'BIFUbC-heavy-or-residual-oil'!I23,'BIFUbC-LPG-propane-or-butane'!I23)</f>
        <v>5799757118410.5449</v>
      </c>
      <c r="K63" s="462">
        <f>SUM('BIFUbC-electricity'!J23,'BIFUbC-coal'!J23,'BIFUbC-natural-gas'!J23,'BIFUbC-biomass'!J23,'BIFUbC-petroleum-diesel'!J23,'BIFUbC-heavy-or-residual-oil'!J23,'BIFUbC-LPG-propane-or-butane'!J23)</f>
        <v>5726730067658.46</v>
      </c>
      <c r="L63" s="462">
        <f>SUM('BIFUbC-electricity'!K23,'BIFUbC-coal'!K23,'BIFUbC-natural-gas'!K23,'BIFUbC-biomass'!K23,'BIFUbC-petroleum-diesel'!K23,'BIFUbC-heavy-or-residual-oil'!K23,'BIFUbC-LPG-propane-or-butane'!K23)</f>
        <v>5653759070199.5879</v>
      </c>
      <c r="M63" s="462">
        <f>SUM('BIFUbC-electricity'!L23,'BIFUbC-coal'!L23,'BIFUbC-natural-gas'!L23,'BIFUbC-biomass'!L23,'BIFUbC-petroleum-diesel'!L23,'BIFUbC-heavy-or-residual-oil'!L23,'BIFUbC-LPG-propane-or-butane'!L23)</f>
        <v>5580875784602.9609</v>
      </c>
      <c r="N63" s="462">
        <f>SUM('BIFUbC-electricity'!M23,'BIFUbC-coal'!M23,'BIFUbC-natural-gas'!M23,'BIFUbC-biomass'!M23,'BIFUbC-petroleum-diesel'!M23,'BIFUbC-heavy-or-residual-oil'!M23,'BIFUbC-LPG-propane-or-butane'!M23)</f>
        <v>5540190190343.5293</v>
      </c>
      <c r="O63" s="462">
        <f>SUM('BIFUbC-electricity'!N23,'BIFUbC-coal'!N23,'BIFUbC-natural-gas'!N23,'BIFUbC-biomass'!N23,'BIFUbC-petroleum-diesel'!N23,'BIFUbC-heavy-or-residual-oil'!N23,'BIFUbC-LPG-propane-or-butane'!N23)</f>
        <v>5498188793169.8818</v>
      </c>
      <c r="P63" s="462">
        <f>SUM('BIFUbC-electricity'!O23,'BIFUbC-coal'!O23,'BIFUbC-natural-gas'!O23,'BIFUbC-biomass'!O23,'BIFUbC-petroleum-diesel'!O23,'BIFUbC-heavy-or-residual-oil'!O23,'BIFUbC-LPG-propane-or-butane'!O23)</f>
        <v>5456187395996.2354</v>
      </c>
      <c r="Q63" s="462">
        <f>SUM('BIFUbC-electricity'!P23,'BIFUbC-coal'!P23,'BIFUbC-natural-gas'!P23,'BIFUbC-biomass'!P23,'BIFUbC-petroleum-diesel'!P23,'BIFUbC-heavy-or-residual-oil'!P23,'BIFUbC-LPG-propane-or-butane'!P23)</f>
        <v>5414185998822.5889</v>
      </c>
      <c r="R63" s="462">
        <f>SUM('BIFUbC-electricity'!Q23,'BIFUbC-coal'!Q23,'BIFUbC-natural-gas'!Q23,'BIFUbC-biomass'!Q23,'BIFUbC-petroleum-diesel'!Q23,'BIFUbC-heavy-or-residual-oil'!Q23,'BIFUbC-LPG-propane-or-butane'!Q23)</f>
        <v>5372184601648.9414</v>
      </c>
      <c r="S63" s="462">
        <f>SUM('BIFUbC-electricity'!R23,'BIFUbC-coal'!R23,'BIFUbC-natural-gas'!R23,'BIFUbC-biomass'!R23,'BIFUbC-petroleum-diesel'!R23,'BIFUbC-heavy-or-residual-oil'!R23,'BIFUbC-LPG-propane-or-butane'!R23)</f>
        <v>5330183204475.2959</v>
      </c>
      <c r="T63" s="462">
        <f>SUM('BIFUbC-electricity'!S23,'BIFUbC-coal'!S23,'BIFUbC-natural-gas'!S23,'BIFUbC-biomass'!S23,'BIFUbC-petroleum-diesel'!S23,'BIFUbC-heavy-or-residual-oil'!S23,'BIFUbC-LPG-propane-or-butane'!S23)</f>
        <v>5288181807301.6484</v>
      </c>
      <c r="U63" s="462">
        <f>SUM('BIFUbC-electricity'!T23,'BIFUbC-coal'!T23,'BIFUbC-natural-gas'!T23,'BIFUbC-biomass'!T23,'BIFUbC-petroleum-diesel'!T23,'BIFUbC-heavy-or-residual-oil'!T23,'BIFUbC-LPG-propane-or-butane'!T23)</f>
        <v>5246180410128.002</v>
      </c>
      <c r="V63" s="462">
        <f>SUM('BIFUbC-electricity'!U23,'BIFUbC-coal'!U23,'BIFUbC-natural-gas'!U23,'BIFUbC-biomass'!U23,'BIFUbC-petroleum-diesel'!U23,'BIFUbC-heavy-or-residual-oil'!U23,'BIFUbC-LPG-propane-or-butane'!U23)</f>
        <v>5204179012954.3545</v>
      </c>
      <c r="W63" s="462">
        <f>SUM('BIFUbC-electricity'!V23,'BIFUbC-coal'!V23,'BIFUbC-natural-gas'!V23,'BIFUbC-biomass'!V23,'BIFUbC-petroleum-diesel'!V23,'BIFUbC-heavy-or-residual-oil'!V23,'BIFUbC-LPG-propane-or-butane'!V23)</f>
        <v>5162177615780.708</v>
      </c>
      <c r="X63" s="462">
        <f>SUM('BIFUbC-electricity'!W23,'BIFUbC-coal'!W23,'BIFUbC-natural-gas'!W23,'BIFUbC-biomass'!W23,'BIFUbC-petroleum-diesel'!W23,'BIFUbC-heavy-or-residual-oil'!W23,'BIFUbC-LPG-propane-or-butane'!W23)</f>
        <v>5120176218607.0615</v>
      </c>
      <c r="Y63" s="462">
        <f>SUM('BIFUbC-electricity'!X23,'BIFUbC-coal'!X23,'BIFUbC-natural-gas'!X23,'BIFUbC-biomass'!X23,'BIFUbC-petroleum-diesel'!X23,'BIFUbC-heavy-or-residual-oil'!X23,'BIFUbC-LPG-propane-or-butane'!X23)</f>
        <v>5078174821433.4131</v>
      </c>
      <c r="Z63" s="462">
        <f>SUM('BIFUbC-electricity'!Y23,'BIFUbC-coal'!Y23,'BIFUbC-natural-gas'!Y23,'BIFUbC-biomass'!Y23,'BIFUbC-petroleum-diesel'!Y23,'BIFUbC-heavy-or-residual-oil'!Y23,'BIFUbC-LPG-propane-or-butane'!Y23)</f>
        <v>5036173424259.7666</v>
      </c>
      <c r="AA63" s="462">
        <f>SUM('BIFUbC-electricity'!Z23,'BIFUbC-coal'!Z23,'BIFUbC-natural-gas'!Z23,'BIFUbC-biomass'!Z23,'BIFUbC-petroleum-diesel'!Z23,'BIFUbC-heavy-or-residual-oil'!Z23,'BIFUbC-LPG-propane-or-butane'!Z23)</f>
        <v>4994172027086.1201</v>
      </c>
      <c r="AB63" s="462">
        <f>SUM('BIFUbC-electricity'!AA23,'BIFUbC-coal'!AA23,'BIFUbC-natural-gas'!AA23,'BIFUbC-biomass'!AA23,'BIFUbC-petroleum-diesel'!AA23,'BIFUbC-heavy-or-residual-oil'!AA23,'BIFUbC-LPG-propane-or-butane'!AA23)</f>
        <v>4952170629912.4736</v>
      </c>
      <c r="AC63" s="462">
        <f>SUM('BIFUbC-electricity'!AB23,'BIFUbC-coal'!AB23,'BIFUbC-natural-gas'!AB23,'BIFUbC-biomass'!AB23,'BIFUbC-petroleum-diesel'!AB23,'BIFUbC-heavy-or-residual-oil'!AB23,'BIFUbC-LPG-propane-or-butane'!AB23)</f>
        <v>4910169232738.8262</v>
      </c>
      <c r="AD63" s="462">
        <f>SUM('BIFUbC-electricity'!AC23,'BIFUbC-coal'!AC23,'BIFUbC-natural-gas'!AC23,'BIFUbC-biomass'!AC23,'BIFUbC-petroleum-diesel'!AC23,'BIFUbC-heavy-or-residual-oil'!AC23,'BIFUbC-LPG-propane-or-butane'!AC23)</f>
        <v>4868167835565.1787</v>
      </c>
      <c r="AE63" s="462">
        <f>SUM('BIFUbC-electricity'!AD23,'BIFUbC-coal'!AD23,'BIFUbC-natural-gas'!AD23,'BIFUbC-biomass'!AD23,'BIFUbC-petroleum-diesel'!AD23,'BIFUbC-heavy-or-residual-oil'!AD23,'BIFUbC-LPG-propane-or-butane'!AD23)</f>
        <v>4826166438391.5332</v>
      </c>
      <c r="AF63" s="462">
        <f>SUM('BIFUbC-electricity'!AE23,'BIFUbC-coal'!AE23,'BIFUbC-natural-gas'!AE23,'BIFUbC-biomass'!AE23,'BIFUbC-petroleum-diesel'!AE23,'BIFUbC-heavy-or-residual-oil'!AE23,'BIFUbC-LPG-propane-or-butane'!AE23)</f>
        <v>4784165041217.8867</v>
      </c>
      <c r="AG63" s="462">
        <f>SUM('BIFUbC-electricity'!AF23,'BIFUbC-coal'!AF23,'BIFUbC-natural-gas'!AF23,'BIFUbC-biomass'!AF23,'BIFUbC-petroleum-diesel'!AF23,'BIFUbC-heavy-or-residual-oil'!AF23,'BIFUbC-LPG-propane-or-butane'!AF23)</f>
        <v>4742163644044.2383</v>
      </c>
    </row>
    <row r="64" spans="2:33" x14ac:dyDescent="0.2">
      <c r="B64" s="7" t="s">
        <v>74</v>
      </c>
      <c r="C64" s="462">
        <f>SUM('BIFUbC-electricity'!B24,'BIFUbC-coal'!B24,'BIFUbC-natural-gas'!B24,'BIFUbC-biomass'!B24,'BIFUbC-petroleum-diesel'!B24,'BIFUbC-heavy-or-residual-oil'!B24,'BIFUbC-LPG-propane-or-butane'!B24)</f>
        <v>20866049997000</v>
      </c>
      <c r="D64" s="462">
        <f>SUM('BIFUbC-electricity'!C24,'BIFUbC-coal'!C24,'BIFUbC-natural-gas'!C24,'BIFUbC-biomass'!C24,'BIFUbC-petroleum-diesel'!C24,'BIFUbC-heavy-or-residual-oil'!C24,'BIFUbC-LPG-propane-or-butane'!C24)</f>
        <v>22436612900000</v>
      </c>
      <c r="E64" s="462">
        <f>SUM('BIFUbC-electricity'!D24,'BIFUbC-coal'!D24,'BIFUbC-natural-gas'!D24,'BIFUbC-biomass'!D24,'BIFUbC-petroleum-diesel'!D24,'BIFUbC-heavy-or-residual-oil'!D24,'BIFUbC-LPG-propane-or-butane'!D24)</f>
        <v>22436612900000</v>
      </c>
      <c r="F64" s="462">
        <f>SUM('BIFUbC-electricity'!E24,'BIFUbC-coal'!E24,'BIFUbC-natural-gas'!E24,'BIFUbC-biomass'!E24,'BIFUbC-petroleum-diesel'!E24,'BIFUbC-heavy-or-residual-oil'!E24,'BIFUbC-LPG-propane-or-butane'!E24)</f>
        <v>22436612900000</v>
      </c>
      <c r="G64" s="462">
        <f>SUM('BIFUbC-electricity'!F24,'BIFUbC-coal'!F24,'BIFUbC-natural-gas'!F24,'BIFUbC-biomass'!F24,'BIFUbC-petroleum-diesel'!F24,'BIFUbC-heavy-or-residual-oil'!F24,'BIFUbC-LPG-propane-or-butane'!F24)</f>
        <v>22436612900000</v>
      </c>
      <c r="H64" s="462">
        <f>SUM('BIFUbC-electricity'!G24,'BIFUbC-coal'!G24,'BIFUbC-natural-gas'!G24,'BIFUbC-biomass'!G24,'BIFUbC-petroleum-diesel'!G24,'BIFUbC-heavy-or-residual-oil'!G24,'BIFUbC-LPG-propane-or-butane'!G24)</f>
        <v>22436612900000</v>
      </c>
      <c r="I64" s="462">
        <f>SUM('BIFUbC-electricity'!H24,'BIFUbC-coal'!H24,'BIFUbC-natural-gas'!H24,'BIFUbC-biomass'!H24,'BIFUbC-petroleum-diesel'!H24,'BIFUbC-heavy-or-residual-oil'!H24,'BIFUbC-LPG-propane-or-butane'!H24)</f>
        <v>22436612900000</v>
      </c>
      <c r="J64" s="462">
        <f>SUM('BIFUbC-electricity'!I24,'BIFUbC-coal'!I24,'BIFUbC-natural-gas'!I24,'BIFUbC-biomass'!I24,'BIFUbC-petroleum-diesel'!I24,'BIFUbC-heavy-or-residual-oil'!I24,'BIFUbC-LPG-propane-or-butane'!I24)</f>
        <v>22436612900000</v>
      </c>
      <c r="K64" s="462">
        <f>SUM('BIFUbC-electricity'!J24,'BIFUbC-coal'!J24,'BIFUbC-natural-gas'!J24,'BIFUbC-biomass'!J24,'BIFUbC-petroleum-diesel'!J24,'BIFUbC-heavy-or-residual-oil'!J24,'BIFUbC-LPG-propane-or-butane'!J24)</f>
        <v>22436612900000</v>
      </c>
      <c r="L64" s="462">
        <f>SUM('BIFUbC-electricity'!K24,'BIFUbC-coal'!K24,'BIFUbC-natural-gas'!K24,'BIFUbC-biomass'!K24,'BIFUbC-petroleum-diesel'!K24,'BIFUbC-heavy-or-residual-oil'!K24,'BIFUbC-LPG-propane-or-butane'!K24)</f>
        <v>22436612900000</v>
      </c>
      <c r="M64" s="462">
        <f>SUM('BIFUbC-electricity'!L24,'BIFUbC-coal'!L24,'BIFUbC-natural-gas'!L24,'BIFUbC-biomass'!L24,'BIFUbC-petroleum-diesel'!L24,'BIFUbC-heavy-or-residual-oil'!L24,'BIFUbC-LPG-propane-or-butane'!L24)</f>
        <v>22436612900000</v>
      </c>
      <c r="N64" s="462">
        <f>SUM('BIFUbC-electricity'!M24,'BIFUbC-coal'!M24,'BIFUbC-natural-gas'!M24,'BIFUbC-biomass'!M24,'BIFUbC-petroleum-diesel'!M24,'BIFUbC-heavy-or-residual-oil'!M24,'BIFUbC-LPG-propane-or-butane'!M24)</f>
        <v>22436612900000</v>
      </c>
      <c r="O64" s="462">
        <f>SUM('BIFUbC-electricity'!N24,'BIFUbC-coal'!N24,'BIFUbC-natural-gas'!N24,'BIFUbC-biomass'!N24,'BIFUbC-petroleum-diesel'!N24,'BIFUbC-heavy-or-residual-oil'!N24,'BIFUbC-LPG-propane-or-butane'!N24)</f>
        <v>22436612900000</v>
      </c>
      <c r="P64" s="462">
        <f>SUM('BIFUbC-electricity'!O24,'BIFUbC-coal'!O24,'BIFUbC-natural-gas'!O24,'BIFUbC-biomass'!O24,'BIFUbC-petroleum-diesel'!O24,'BIFUbC-heavy-or-residual-oil'!O24,'BIFUbC-LPG-propane-or-butane'!O24)</f>
        <v>22436612900000</v>
      </c>
      <c r="Q64" s="462">
        <f>SUM('BIFUbC-electricity'!P24,'BIFUbC-coal'!P24,'BIFUbC-natural-gas'!P24,'BIFUbC-biomass'!P24,'BIFUbC-petroleum-diesel'!P24,'BIFUbC-heavy-or-residual-oil'!P24,'BIFUbC-LPG-propane-or-butane'!P24)</f>
        <v>22436612900000</v>
      </c>
      <c r="R64" s="462">
        <f>SUM('BIFUbC-electricity'!Q24,'BIFUbC-coal'!Q24,'BIFUbC-natural-gas'!Q24,'BIFUbC-biomass'!Q24,'BIFUbC-petroleum-diesel'!Q24,'BIFUbC-heavy-or-residual-oil'!Q24,'BIFUbC-LPG-propane-or-butane'!Q24)</f>
        <v>22436612900000</v>
      </c>
      <c r="S64" s="462">
        <f>SUM('BIFUbC-electricity'!R24,'BIFUbC-coal'!R24,'BIFUbC-natural-gas'!R24,'BIFUbC-biomass'!R24,'BIFUbC-petroleum-diesel'!R24,'BIFUbC-heavy-or-residual-oil'!R24,'BIFUbC-LPG-propane-or-butane'!R24)</f>
        <v>22436612900000</v>
      </c>
      <c r="T64" s="462">
        <f>SUM('BIFUbC-electricity'!S24,'BIFUbC-coal'!S24,'BIFUbC-natural-gas'!S24,'BIFUbC-biomass'!S24,'BIFUbC-petroleum-diesel'!S24,'BIFUbC-heavy-or-residual-oil'!S24,'BIFUbC-LPG-propane-or-butane'!S24)</f>
        <v>22436612900000</v>
      </c>
      <c r="U64" s="462">
        <f>SUM('BIFUbC-electricity'!T24,'BIFUbC-coal'!T24,'BIFUbC-natural-gas'!T24,'BIFUbC-biomass'!T24,'BIFUbC-petroleum-diesel'!T24,'BIFUbC-heavy-or-residual-oil'!T24,'BIFUbC-LPG-propane-or-butane'!T24)</f>
        <v>22436612900000</v>
      </c>
      <c r="V64" s="462">
        <f>SUM('BIFUbC-electricity'!U24,'BIFUbC-coal'!U24,'BIFUbC-natural-gas'!U24,'BIFUbC-biomass'!U24,'BIFUbC-petroleum-diesel'!U24,'BIFUbC-heavy-or-residual-oil'!U24,'BIFUbC-LPG-propane-or-butane'!U24)</f>
        <v>22436612900000</v>
      </c>
      <c r="W64" s="462">
        <f>SUM('BIFUbC-electricity'!V24,'BIFUbC-coal'!V24,'BIFUbC-natural-gas'!V24,'BIFUbC-biomass'!V24,'BIFUbC-petroleum-diesel'!V24,'BIFUbC-heavy-or-residual-oil'!V24,'BIFUbC-LPG-propane-or-butane'!V24)</f>
        <v>22436612900000</v>
      </c>
      <c r="X64" s="462">
        <f>SUM('BIFUbC-electricity'!W24,'BIFUbC-coal'!W24,'BIFUbC-natural-gas'!W24,'BIFUbC-biomass'!W24,'BIFUbC-petroleum-diesel'!W24,'BIFUbC-heavy-or-residual-oil'!W24,'BIFUbC-LPG-propane-or-butane'!W24)</f>
        <v>22436612900000</v>
      </c>
      <c r="Y64" s="462">
        <f>SUM('BIFUbC-electricity'!X24,'BIFUbC-coal'!X24,'BIFUbC-natural-gas'!X24,'BIFUbC-biomass'!X24,'BIFUbC-petroleum-diesel'!X24,'BIFUbC-heavy-or-residual-oil'!X24,'BIFUbC-LPG-propane-or-butane'!X24)</f>
        <v>22436612900000</v>
      </c>
      <c r="Z64" s="462">
        <f>SUM('BIFUbC-electricity'!Y24,'BIFUbC-coal'!Y24,'BIFUbC-natural-gas'!Y24,'BIFUbC-biomass'!Y24,'BIFUbC-petroleum-diesel'!Y24,'BIFUbC-heavy-or-residual-oil'!Y24,'BIFUbC-LPG-propane-or-butane'!Y24)</f>
        <v>22436612900000</v>
      </c>
      <c r="AA64" s="462">
        <f>SUM('BIFUbC-electricity'!Z24,'BIFUbC-coal'!Z24,'BIFUbC-natural-gas'!Z24,'BIFUbC-biomass'!Z24,'BIFUbC-petroleum-diesel'!Z24,'BIFUbC-heavy-or-residual-oil'!Z24,'BIFUbC-LPG-propane-or-butane'!Z24)</f>
        <v>22436612900000</v>
      </c>
      <c r="AB64" s="462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62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62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62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62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62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2">
      <c r="B65" s="7" t="s">
        <v>75</v>
      </c>
      <c r="C65" s="462">
        <f>SUM('BIFUbC-electricity'!B25,'BIFUbC-coal'!B25,'BIFUbC-natural-gas'!B25,'BIFUbC-biomass'!B25,'BIFUbC-petroleum-diesel'!B25,'BIFUbC-heavy-or-residual-oil'!B25,'BIFUbC-LPG-propane-or-butane'!B25)</f>
        <v>245286528940.11594</v>
      </c>
      <c r="D65" s="462">
        <f>SUM('BIFUbC-electricity'!C25,'BIFUbC-coal'!C25,'BIFUbC-natural-gas'!C25,'BIFUbC-biomass'!C25,'BIFUbC-petroleum-diesel'!C25,'BIFUbC-heavy-or-residual-oil'!C25,'BIFUbC-LPG-propane-or-butane'!C25)</f>
        <v>263748955849.58704</v>
      </c>
      <c r="E65" s="462">
        <f>SUM('BIFUbC-electricity'!D25,'BIFUbC-coal'!D25,'BIFUbC-natural-gas'!D25,'BIFUbC-biomass'!D25,'BIFUbC-petroleum-diesel'!D25,'BIFUbC-heavy-or-residual-oil'!D25,'BIFUbC-LPG-propane-or-butane'!D25)</f>
        <v>263748955849.58704</v>
      </c>
      <c r="F65" s="462">
        <f>SUM('BIFUbC-electricity'!E25,'BIFUbC-coal'!E25,'BIFUbC-natural-gas'!E25,'BIFUbC-biomass'!E25,'BIFUbC-petroleum-diesel'!E25,'BIFUbC-heavy-or-residual-oil'!E25,'BIFUbC-LPG-propane-or-butane'!E25)</f>
        <v>263748955849.58704</v>
      </c>
      <c r="G65" s="462">
        <f>SUM('BIFUbC-electricity'!F25,'BIFUbC-coal'!F25,'BIFUbC-natural-gas'!F25,'BIFUbC-biomass'!F25,'BIFUbC-petroleum-diesel'!F25,'BIFUbC-heavy-or-residual-oil'!F25,'BIFUbC-LPG-propane-or-butane'!F25)</f>
        <v>263748955849.58704</v>
      </c>
      <c r="H65" s="462">
        <f>SUM('BIFUbC-electricity'!G25,'BIFUbC-coal'!G25,'BIFUbC-natural-gas'!G25,'BIFUbC-biomass'!G25,'BIFUbC-petroleum-diesel'!G25,'BIFUbC-heavy-or-residual-oil'!G25,'BIFUbC-LPG-propane-or-butane'!G25)</f>
        <v>263748955849.58704</v>
      </c>
      <c r="I65" s="462">
        <f>SUM('BIFUbC-electricity'!H25,'BIFUbC-coal'!H25,'BIFUbC-natural-gas'!H25,'BIFUbC-biomass'!H25,'BIFUbC-petroleum-diesel'!H25,'BIFUbC-heavy-or-residual-oil'!H25,'BIFUbC-LPG-propane-or-butane'!H25)</f>
        <v>263748955849.58704</v>
      </c>
      <c r="J65" s="462">
        <f>SUM('BIFUbC-electricity'!I25,'BIFUbC-coal'!I25,'BIFUbC-natural-gas'!I25,'BIFUbC-biomass'!I25,'BIFUbC-petroleum-diesel'!I25,'BIFUbC-heavy-or-residual-oil'!I25,'BIFUbC-LPG-propane-or-butane'!I25)</f>
        <v>263748955849.58704</v>
      </c>
      <c r="K65" s="462">
        <f>SUM('BIFUbC-electricity'!J25,'BIFUbC-coal'!J25,'BIFUbC-natural-gas'!J25,'BIFUbC-biomass'!J25,'BIFUbC-petroleum-diesel'!J25,'BIFUbC-heavy-or-residual-oil'!J25,'BIFUbC-LPG-propane-or-butane'!J25)</f>
        <v>263748955849.58704</v>
      </c>
      <c r="L65" s="462">
        <f>SUM('BIFUbC-electricity'!K25,'BIFUbC-coal'!K25,'BIFUbC-natural-gas'!K25,'BIFUbC-biomass'!K25,'BIFUbC-petroleum-diesel'!K25,'BIFUbC-heavy-or-residual-oil'!K25,'BIFUbC-LPG-propane-or-butane'!K25)</f>
        <v>263748955849.58704</v>
      </c>
      <c r="M65" s="462">
        <f>SUM('BIFUbC-electricity'!L25,'BIFUbC-coal'!L25,'BIFUbC-natural-gas'!L25,'BIFUbC-biomass'!L25,'BIFUbC-petroleum-diesel'!L25,'BIFUbC-heavy-or-residual-oil'!L25,'BIFUbC-LPG-propane-or-butane'!L25)</f>
        <v>263748955849.58704</v>
      </c>
      <c r="N65" s="462">
        <f>SUM('BIFUbC-electricity'!M25,'BIFUbC-coal'!M25,'BIFUbC-natural-gas'!M25,'BIFUbC-biomass'!M25,'BIFUbC-petroleum-diesel'!M25,'BIFUbC-heavy-or-residual-oil'!M25,'BIFUbC-LPG-propane-or-butane'!M25)</f>
        <v>263748955849.58704</v>
      </c>
      <c r="O65" s="462">
        <f>SUM('BIFUbC-electricity'!N25,'BIFUbC-coal'!N25,'BIFUbC-natural-gas'!N25,'BIFUbC-biomass'!N25,'BIFUbC-petroleum-diesel'!N25,'BIFUbC-heavy-or-residual-oil'!N25,'BIFUbC-LPG-propane-or-butane'!N25)</f>
        <v>263748955849.58704</v>
      </c>
      <c r="P65" s="462">
        <f>SUM('BIFUbC-electricity'!O25,'BIFUbC-coal'!O25,'BIFUbC-natural-gas'!O25,'BIFUbC-biomass'!O25,'BIFUbC-petroleum-diesel'!O25,'BIFUbC-heavy-or-residual-oil'!O25,'BIFUbC-LPG-propane-or-butane'!O25)</f>
        <v>263748955849.58704</v>
      </c>
      <c r="Q65" s="462">
        <f>SUM('BIFUbC-electricity'!P25,'BIFUbC-coal'!P25,'BIFUbC-natural-gas'!P25,'BIFUbC-biomass'!P25,'BIFUbC-petroleum-diesel'!P25,'BIFUbC-heavy-or-residual-oil'!P25,'BIFUbC-LPG-propane-or-butane'!P25)</f>
        <v>263748955849.58704</v>
      </c>
      <c r="R65" s="462">
        <f>SUM('BIFUbC-electricity'!Q25,'BIFUbC-coal'!Q25,'BIFUbC-natural-gas'!Q25,'BIFUbC-biomass'!Q25,'BIFUbC-petroleum-diesel'!Q25,'BIFUbC-heavy-or-residual-oil'!Q25,'BIFUbC-LPG-propane-or-butane'!Q25)</f>
        <v>263748955849.58704</v>
      </c>
      <c r="S65" s="462">
        <f>SUM('BIFUbC-electricity'!R25,'BIFUbC-coal'!R25,'BIFUbC-natural-gas'!R25,'BIFUbC-biomass'!R25,'BIFUbC-petroleum-diesel'!R25,'BIFUbC-heavy-or-residual-oil'!R25,'BIFUbC-LPG-propane-or-butane'!R25)</f>
        <v>263748955849.58704</v>
      </c>
      <c r="T65" s="462">
        <f>SUM('BIFUbC-electricity'!S25,'BIFUbC-coal'!S25,'BIFUbC-natural-gas'!S25,'BIFUbC-biomass'!S25,'BIFUbC-petroleum-diesel'!S25,'BIFUbC-heavy-or-residual-oil'!S25,'BIFUbC-LPG-propane-or-butane'!S25)</f>
        <v>263748955849.58704</v>
      </c>
      <c r="U65" s="462">
        <f>SUM('BIFUbC-electricity'!T25,'BIFUbC-coal'!T25,'BIFUbC-natural-gas'!T25,'BIFUbC-biomass'!T25,'BIFUbC-petroleum-diesel'!T25,'BIFUbC-heavy-or-residual-oil'!T25,'BIFUbC-LPG-propane-or-butane'!T25)</f>
        <v>263748955849.58704</v>
      </c>
      <c r="V65" s="462">
        <f>SUM('BIFUbC-electricity'!U25,'BIFUbC-coal'!U25,'BIFUbC-natural-gas'!U25,'BIFUbC-biomass'!U25,'BIFUbC-petroleum-diesel'!U25,'BIFUbC-heavy-or-residual-oil'!U25,'BIFUbC-LPG-propane-or-butane'!U25)</f>
        <v>263748955849.58704</v>
      </c>
      <c r="W65" s="462">
        <f>SUM('BIFUbC-electricity'!V25,'BIFUbC-coal'!V25,'BIFUbC-natural-gas'!V25,'BIFUbC-biomass'!V25,'BIFUbC-petroleum-diesel'!V25,'BIFUbC-heavy-or-residual-oil'!V25,'BIFUbC-LPG-propane-or-butane'!V25)</f>
        <v>263748955849.58704</v>
      </c>
      <c r="X65" s="462">
        <f>SUM('BIFUbC-electricity'!W25,'BIFUbC-coal'!W25,'BIFUbC-natural-gas'!W25,'BIFUbC-biomass'!W25,'BIFUbC-petroleum-diesel'!W25,'BIFUbC-heavy-or-residual-oil'!W25,'BIFUbC-LPG-propane-or-butane'!W25)</f>
        <v>263748955849.58704</v>
      </c>
      <c r="Y65" s="462">
        <f>SUM('BIFUbC-electricity'!X25,'BIFUbC-coal'!X25,'BIFUbC-natural-gas'!X25,'BIFUbC-biomass'!X25,'BIFUbC-petroleum-diesel'!X25,'BIFUbC-heavy-or-residual-oil'!X25,'BIFUbC-LPG-propane-or-butane'!X25)</f>
        <v>263748955849.58704</v>
      </c>
      <c r="Z65" s="462">
        <f>SUM('BIFUbC-electricity'!Y25,'BIFUbC-coal'!Y25,'BIFUbC-natural-gas'!Y25,'BIFUbC-biomass'!Y25,'BIFUbC-petroleum-diesel'!Y25,'BIFUbC-heavy-or-residual-oil'!Y25,'BIFUbC-LPG-propane-or-butane'!Y25)</f>
        <v>263748955849.58704</v>
      </c>
      <c r="AA65" s="462">
        <f>SUM('BIFUbC-electricity'!Z25,'BIFUbC-coal'!Z25,'BIFUbC-natural-gas'!Z25,'BIFUbC-biomass'!Z25,'BIFUbC-petroleum-diesel'!Z25,'BIFUbC-heavy-or-residual-oil'!Z25,'BIFUbC-LPG-propane-or-butane'!Z25)</f>
        <v>263748955849.58704</v>
      </c>
      <c r="AB65" s="462">
        <f>SUM('BIFUbC-electricity'!AA25,'BIFUbC-coal'!AA25,'BIFUbC-natural-gas'!AA25,'BIFUbC-biomass'!AA25,'BIFUbC-petroleum-diesel'!AA25,'BIFUbC-heavy-or-residual-oil'!AA25,'BIFUbC-LPG-propane-or-butane'!AA25)</f>
        <v>263748955849.58704</v>
      </c>
      <c r="AC65" s="462">
        <f>SUM('BIFUbC-electricity'!AB25,'BIFUbC-coal'!AB25,'BIFUbC-natural-gas'!AB25,'BIFUbC-biomass'!AB25,'BIFUbC-petroleum-diesel'!AB25,'BIFUbC-heavy-or-residual-oil'!AB25,'BIFUbC-LPG-propane-or-butane'!AB25)</f>
        <v>263748955849.58704</v>
      </c>
      <c r="AD65" s="462">
        <f>SUM('BIFUbC-electricity'!AC25,'BIFUbC-coal'!AC25,'BIFUbC-natural-gas'!AC25,'BIFUbC-biomass'!AC25,'BIFUbC-petroleum-diesel'!AC25,'BIFUbC-heavy-or-residual-oil'!AC25,'BIFUbC-LPG-propane-or-butane'!AC25)</f>
        <v>263748955849.58704</v>
      </c>
      <c r="AE65" s="462">
        <f>SUM('BIFUbC-electricity'!AD25,'BIFUbC-coal'!AD25,'BIFUbC-natural-gas'!AD25,'BIFUbC-biomass'!AD25,'BIFUbC-petroleum-diesel'!AD25,'BIFUbC-heavy-or-residual-oil'!AD25,'BIFUbC-LPG-propane-or-butane'!AD25)</f>
        <v>263748955849.58704</v>
      </c>
      <c r="AF65" s="462">
        <f>SUM('BIFUbC-electricity'!AE25,'BIFUbC-coal'!AE25,'BIFUbC-natural-gas'!AE25,'BIFUbC-biomass'!AE25,'BIFUbC-petroleum-diesel'!AE25,'BIFUbC-heavy-or-residual-oil'!AE25,'BIFUbC-LPG-propane-or-butane'!AE25)</f>
        <v>263748955849.58704</v>
      </c>
      <c r="AG65" s="462">
        <f>SUM('BIFUbC-electricity'!AF25,'BIFUbC-coal'!AF25,'BIFUbC-natural-gas'!AF25,'BIFUbC-biomass'!AF25,'BIFUbC-petroleum-diesel'!AF25,'BIFUbC-heavy-or-residual-oil'!AF25,'BIFUbC-LPG-propane-or-butane'!AF25)</f>
        <v>263748955849.58704</v>
      </c>
    </row>
    <row r="66" spans="2:33" x14ac:dyDescent="0.2">
      <c r="B66" s="7" t="s">
        <v>76</v>
      </c>
      <c r="C66" s="462">
        <f>SUM('BIFUbC-electricity'!B26,'BIFUbC-coal'!B26,'BIFUbC-natural-gas'!B26,'BIFUbC-biomass'!B26,'BIFUbC-petroleum-diesel'!B26,'BIFUbC-heavy-or-residual-oil'!B26,'BIFUbC-LPG-propane-or-butane'!B26)</f>
        <v>37361776408293.453</v>
      </c>
      <c r="D66" s="462">
        <f>SUM('BIFUbC-electricity'!C26,'BIFUbC-coal'!C26,'BIFUbC-natural-gas'!C26,'BIFUbC-biomass'!C26,'BIFUbC-petroleum-diesel'!C26,'BIFUbC-heavy-or-residual-oil'!C26,'BIFUbC-LPG-propane-or-butane'!C26)</f>
        <v>38604029255377.734</v>
      </c>
      <c r="E66" s="462">
        <f>SUM('BIFUbC-electricity'!D26,'BIFUbC-coal'!D26,'BIFUbC-natural-gas'!D26,'BIFUbC-biomass'!D26,'BIFUbC-petroleum-diesel'!D26,'BIFUbC-heavy-or-residual-oil'!D26,'BIFUbC-LPG-propane-or-butane'!D26)</f>
        <v>44916285458156.938</v>
      </c>
      <c r="F66" s="462">
        <f>SUM('BIFUbC-electricity'!E26,'BIFUbC-coal'!E26,'BIFUbC-natural-gas'!E26,'BIFUbC-biomass'!E26,'BIFUbC-petroleum-diesel'!E26,'BIFUbC-heavy-or-residual-oil'!E26,'BIFUbC-LPG-propane-or-butane'!E26)</f>
        <v>46222896681682.68</v>
      </c>
      <c r="G66" s="462">
        <f>SUM('BIFUbC-electricity'!F26,'BIFUbC-coal'!F26,'BIFUbC-natural-gas'!F26,'BIFUbC-biomass'!F26,'BIFUbC-petroleum-diesel'!F26,'BIFUbC-heavy-or-residual-oil'!F26,'BIFUbC-LPG-propane-or-butane'!F26)</f>
        <v>47355192317248.883</v>
      </c>
      <c r="H66" s="462">
        <f>SUM('BIFUbC-electricity'!G26,'BIFUbC-coal'!G26,'BIFUbC-natural-gas'!G26,'BIFUbC-biomass'!G26,'BIFUbC-petroleum-diesel'!G26,'BIFUbC-heavy-or-residual-oil'!G26,'BIFUbC-LPG-propane-or-butane'!G26)</f>
        <v>47984966417375.813</v>
      </c>
      <c r="I66" s="462">
        <f>SUM('BIFUbC-electricity'!H26,'BIFUbC-coal'!H26,'BIFUbC-natural-gas'!H26,'BIFUbC-biomass'!H26,'BIFUbC-petroleum-diesel'!H26,'BIFUbC-heavy-or-residual-oil'!H26,'BIFUbC-LPG-propane-or-butane'!H26)</f>
        <v>48452209249068.563</v>
      </c>
      <c r="J66" s="462">
        <f>SUM('BIFUbC-electricity'!I26,'BIFUbC-coal'!I26,'BIFUbC-natural-gas'!I26,'BIFUbC-biomass'!I26,'BIFUbC-petroleum-diesel'!I26,'BIFUbC-heavy-or-residual-oil'!I26,'BIFUbC-LPG-propane-or-butane'!I26)</f>
        <v>48916844221212.031</v>
      </c>
      <c r="K66" s="462">
        <f>SUM('BIFUbC-electricity'!J26,'BIFUbC-coal'!J26,'BIFUbC-natural-gas'!J26,'BIFUbC-biomass'!J26,'BIFUbC-petroleum-diesel'!J26,'BIFUbC-heavy-or-residual-oil'!J26,'BIFUbC-LPG-propane-or-butane'!J26)</f>
        <v>49382272983757.305</v>
      </c>
      <c r="L66" s="462">
        <f>SUM('BIFUbC-electricity'!K26,'BIFUbC-coal'!K26,'BIFUbC-natural-gas'!K26,'BIFUbC-biomass'!K26,'BIFUbC-petroleum-diesel'!K26,'BIFUbC-heavy-or-residual-oil'!K26,'BIFUbC-LPG-propane-or-butane'!K26)</f>
        <v>49845224443837.063</v>
      </c>
      <c r="M66" s="462">
        <f>SUM('BIFUbC-electricity'!L26,'BIFUbC-coal'!L26,'BIFUbC-natural-gas'!L26,'BIFUbC-biomass'!L26,'BIFUbC-petroleum-diesel'!L26,'BIFUbC-heavy-or-residual-oil'!L26,'BIFUbC-LPG-propane-or-butane'!L26)</f>
        <v>50305904290581.219</v>
      </c>
      <c r="N66" s="462">
        <f>SUM('BIFUbC-electricity'!M26,'BIFUbC-coal'!M26,'BIFUbC-natural-gas'!M26,'BIFUbC-biomass'!M26,'BIFUbC-petroleum-diesel'!M26,'BIFUbC-heavy-or-residual-oil'!M26,'BIFUbC-LPG-propane-or-butane'!M26)</f>
        <v>50790793540028.156</v>
      </c>
      <c r="O66" s="462">
        <f>SUM('BIFUbC-electricity'!N26,'BIFUbC-coal'!N26,'BIFUbC-natural-gas'!N26,'BIFUbC-biomass'!N26,'BIFUbC-petroleum-diesel'!N26,'BIFUbC-heavy-or-residual-oil'!N26,'BIFUbC-LPG-propane-or-butane'!N26)</f>
        <v>51267133876342.813</v>
      </c>
      <c r="P66" s="462">
        <f>SUM('BIFUbC-electricity'!O26,'BIFUbC-coal'!O26,'BIFUbC-natural-gas'!O26,'BIFUbC-biomass'!O26,'BIFUbC-petroleum-diesel'!O26,'BIFUbC-heavy-or-residual-oil'!O26,'BIFUbC-LPG-propane-or-butane'!O26)</f>
        <v>51743474212657.453</v>
      </c>
      <c r="Q66" s="462">
        <f>SUM('BIFUbC-electricity'!P26,'BIFUbC-coal'!P26,'BIFUbC-natural-gas'!P26,'BIFUbC-biomass'!P26,'BIFUbC-petroleum-diesel'!P26,'BIFUbC-heavy-or-residual-oil'!P26,'BIFUbC-LPG-propane-or-butane'!P26)</f>
        <v>52219814548972.094</v>
      </c>
      <c r="R66" s="462">
        <f>SUM('BIFUbC-electricity'!Q26,'BIFUbC-coal'!Q26,'BIFUbC-natural-gas'!Q26,'BIFUbC-biomass'!Q26,'BIFUbC-petroleum-diesel'!Q26,'BIFUbC-heavy-or-residual-oil'!Q26,'BIFUbC-LPG-propane-or-butane'!Q26)</f>
        <v>52696154885286.734</v>
      </c>
      <c r="S66" s="462">
        <f>SUM('BIFUbC-electricity'!R26,'BIFUbC-coal'!R26,'BIFUbC-natural-gas'!R26,'BIFUbC-biomass'!R26,'BIFUbC-petroleum-diesel'!R26,'BIFUbC-heavy-or-residual-oil'!R26,'BIFUbC-LPG-propane-or-butane'!R26)</f>
        <v>53172495221601.375</v>
      </c>
      <c r="T66" s="462">
        <f>SUM('BIFUbC-electricity'!S26,'BIFUbC-coal'!S26,'BIFUbC-natural-gas'!S26,'BIFUbC-biomass'!S26,'BIFUbC-petroleum-diesel'!S26,'BIFUbC-heavy-or-residual-oil'!S26,'BIFUbC-LPG-propane-or-butane'!S26)</f>
        <v>53648835557916.023</v>
      </c>
      <c r="U66" s="462">
        <f>SUM('BIFUbC-electricity'!T26,'BIFUbC-coal'!T26,'BIFUbC-natural-gas'!T26,'BIFUbC-biomass'!T26,'BIFUbC-petroleum-diesel'!T26,'BIFUbC-heavy-or-residual-oil'!T26,'BIFUbC-LPG-propane-or-butane'!T26)</f>
        <v>54125175894230.664</v>
      </c>
      <c r="V66" s="462">
        <f>SUM('BIFUbC-electricity'!U26,'BIFUbC-coal'!U26,'BIFUbC-natural-gas'!U26,'BIFUbC-biomass'!U26,'BIFUbC-petroleum-diesel'!U26,'BIFUbC-heavy-or-residual-oil'!U26,'BIFUbC-LPG-propane-or-butane'!U26)</f>
        <v>54601516230545.305</v>
      </c>
      <c r="W66" s="462">
        <f>SUM('BIFUbC-electricity'!V26,'BIFUbC-coal'!V26,'BIFUbC-natural-gas'!V26,'BIFUbC-biomass'!V26,'BIFUbC-petroleum-diesel'!V26,'BIFUbC-heavy-or-residual-oil'!V26,'BIFUbC-LPG-propane-or-butane'!V26)</f>
        <v>55077856566859.953</v>
      </c>
      <c r="X66" s="462">
        <f>SUM('BIFUbC-electricity'!W26,'BIFUbC-coal'!W26,'BIFUbC-natural-gas'!W26,'BIFUbC-biomass'!W26,'BIFUbC-petroleum-diesel'!W26,'BIFUbC-heavy-or-residual-oil'!W26,'BIFUbC-LPG-propane-or-butane'!W26)</f>
        <v>55554196903174.602</v>
      </c>
      <c r="Y66" s="462">
        <f>SUM('BIFUbC-electricity'!X26,'BIFUbC-coal'!X26,'BIFUbC-natural-gas'!X26,'BIFUbC-biomass'!X26,'BIFUbC-petroleum-diesel'!X26,'BIFUbC-heavy-or-residual-oil'!X26,'BIFUbC-LPG-propane-or-butane'!X26)</f>
        <v>56030537239489.242</v>
      </c>
      <c r="Z66" s="462">
        <f>SUM('BIFUbC-electricity'!Y26,'BIFUbC-coal'!Y26,'BIFUbC-natural-gas'!Y26,'BIFUbC-biomass'!Y26,'BIFUbC-petroleum-diesel'!Y26,'BIFUbC-heavy-or-residual-oil'!Y26,'BIFUbC-LPG-propane-or-butane'!Y26)</f>
        <v>56506877575803.883</v>
      </c>
      <c r="AA66" s="462">
        <f>SUM('BIFUbC-electricity'!Z26,'BIFUbC-coal'!Z26,'BIFUbC-natural-gas'!Z26,'BIFUbC-biomass'!Z26,'BIFUbC-petroleum-diesel'!Z26,'BIFUbC-heavy-or-residual-oil'!Z26,'BIFUbC-LPG-propane-or-butane'!Z26)</f>
        <v>56983217912118.531</v>
      </c>
      <c r="AB66" s="462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62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62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62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62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62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1503</v>
      </c>
      <c r="B1">
        <v>2020</v>
      </c>
    </row>
    <row r="2" spans="1:32" x14ac:dyDescent="0.2">
      <c r="A2" t="s">
        <v>1504</v>
      </c>
      <c r="B2" s="208">
        <v>2.931E-7</v>
      </c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</row>
    <row r="3" spans="1:32" x14ac:dyDescent="0.2">
      <c r="B3" s="208">
        <f>1/B2</f>
        <v>3411804.8447628794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1" sqref="B1:AF1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61" t="s">
        <v>51</v>
      </c>
      <c r="B1" s="262">
        <v>2020</v>
      </c>
      <c r="C1" s="262">
        <v>2021</v>
      </c>
      <c r="D1" s="262">
        <v>2022</v>
      </c>
      <c r="E1" s="262">
        <v>2023</v>
      </c>
      <c r="F1" s="262">
        <v>2024</v>
      </c>
      <c r="G1" s="262">
        <v>2025</v>
      </c>
      <c r="H1" s="262">
        <v>2026</v>
      </c>
      <c r="I1" s="262">
        <v>2027</v>
      </c>
      <c r="J1" s="262">
        <v>2028</v>
      </c>
      <c r="K1" s="262">
        <v>2029</v>
      </c>
      <c r="L1" s="262">
        <v>2030</v>
      </c>
      <c r="M1" s="262">
        <v>2031</v>
      </c>
      <c r="N1" s="262">
        <v>2032</v>
      </c>
      <c r="O1" s="262">
        <v>2033</v>
      </c>
      <c r="P1" s="262">
        <v>2034</v>
      </c>
      <c r="Q1" s="262">
        <v>2035</v>
      </c>
      <c r="R1" s="262">
        <v>2036</v>
      </c>
      <c r="S1" s="262">
        <v>2037</v>
      </c>
      <c r="T1" s="262">
        <v>2038</v>
      </c>
      <c r="U1" s="262">
        <v>2039</v>
      </c>
      <c r="V1" s="262">
        <v>2040</v>
      </c>
      <c r="W1" s="262">
        <v>2041</v>
      </c>
      <c r="X1" s="262">
        <v>2042</v>
      </c>
      <c r="Y1" s="262">
        <v>2043</v>
      </c>
      <c r="Z1" s="262">
        <v>2044</v>
      </c>
      <c r="AA1" s="262">
        <v>2045</v>
      </c>
      <c r="AB1" s="262">
        <v>2046</v>
      </c>
      <c r="AC1" s="262">
        <v>2047</v>
      </c>
      <c r="AD1" s="262">
        <v>2048</v>
      </c>
      <c r="AE1" s="262">
        <v>2049</v>
      </c>
      <c r="AF1" s="262">
        <v>2050</v>
      </c>
      <c r="AH1" s="6"/>
      <c r="AI1" s="6"/>
    </row>
    <row r="2" spans="1:35" ht="14.1" customHeight="1" x14ac:dyDescent="0.2">
      <c r="A2" s="7" t="s">
        <v>52</v>
      </c>
      <c r="B2" s="208">
        <f>calcs!F4</f>
        <v>63149327072173.617</v>
      </c>
      <c r="C2" s="208">
        <f>calcs!G4</f>
        <v>66821602849524.875</v>
      </c>
      <c r="D2" s="208">
        <f>calcs!H4</f>
        <v>67612710206043.969</v>
      </c>
      <c r="E2" s="208">
        <f>calcs!I4</f>
        <v>68872936390349.148</v>
      </c>
      <c r="F2" s="208">
        <f>calcs!J4</f>
        <v>69992524159293.719</v>
      </c>
      <c r="G2" s="208">
        <f>calcs!K4</f>
        <v>71051090862870.156</v>
      </c>
      <c r="H2" s="208">
        <f>calcs!L4</f>
        <v>72058758774655.281</v>
      </c>
      <c r="I2" s="208">
        <f>calcs!M4</f>
        <v>73074827716821.969</v>
      </c>
      <c r="J2" s="208">
        <f>calcs!N4</f>
        <v>74120390338407</v>
      </c>
      <c r="K2" s="208">
        <f>calcs!O4</f>
        <v>75154373498616.109</v>
      </c>
      <c r="L2" s="208">
        <f>calcs!P4</f>
        <v>76184527145543.797</v>
      </c>
      <c r="M2" s="208">
        <f>calcs!Q4</f>
        <v>77235875897520.75</v>
      </c>
      <c r="N2" s="208">
        <f>calcs!R4</f>
        <v>78274141961232</v>
      </c>
      <c r="O2" s="208">
        <f>calcs!S4</f>
        <v>79312408024943.25</v>
      </c>
      <c r="P2" s="208">
        <f>calcs!T4</f>
        <v>80350674088654.75</v>
      </c>
      <c r="Q2" s="208">
        <f>calcs!U4</f>
        <v>81388940152366</v>
      </c>
      <c r="R2" s="208">
        <f>calcs!V4</f>
        <v>82427206216077.25</v>
      </c>
      <c r="S2" s="208">
        <f>calcs!W4</f>
        <v>83465472279788.5</v>
      </c>
      <c r="T2" s="208">
        <f>calcs!X4</f>
        <v>84503738343500</v>
      </c>
      <c r="U2" s="208">
        <f>calcs!Y4</f>
        <v>85542004407211.25</v>
      </c>
      <c r="V2" s="208">
        <f>calcs!Z4</f>
        <v>86580270470922.5</v>
      </c>
      <c r="W2" s="208">
        <f>calcs!AA4</f>
        <v>87618536534634</v>
      </c>
      <c r="X2" s="208">
        <f>calcs!AB4</f>
        <v>88656802598345.25</v>
      </c>
      <c r="Y2" s="208">
        <f>calcs!AC4</f>
        <v>89695068662056.5</v>
      </c>
      <c r="Z2" s="208">
        <f>calcs!AD4</f>
        <v>90733334725768</v>
      </c>
      <c r="AA2" s="208">
        <f>calcs!AE4</f>
        <v>91771600789479.25</v>
      </c>
      <c r="AB2" s="208">
        <f>calcs!AF4</f>
        <v>92809866853190.5</v>
      </c>
      <c r="AC2" s="208">
        <f>calcs!AG4</f>
        <v>93848132916902</v>
      </c>
      <c r="AD2" s="208">
        <f>calcs!AH4</f>
        <v>94886398980613.25</v>
      </c>
      <c r="AE2" s="208">
        <f>calcs!AI4</f>
        <v>95924665044324.5</v>
      </c>
      <c r="AF2" s="208">
        <f>calcs!AJ4</f>
        <v>96962931108036</v>
      </c>
      <c r="AG2" s="24"/>
    </row>
    <row r="3" spans="1:35" ht="14.1" customHeight="1" x14ac:dyDescent="0.2">
      <c r="A3" s="7" t="s">
        <v>53</v>
      </c>
      <c r="B3" s="208">
        <f>calcs!F5</f>
        <v>0</v>
      </c>
      <c r="C3" s="208">
        <f>calcs!G5</f>
        <v>0</v>
      </c>
      <c r="D3" s="208">
        <f>calcs!H5</f>
        <v>0</v>
      </c>
      <c r="E3" s="208">
        <f>calcs!I5</f>
        <v>0</v>
      </c>
      <c r="F3" s="208">
        <f>calcs!J5</f>
        <v>0</v>
      </c>
      <c r="G3" s="208">
        <f>calcs!K5</f>
        <v>0</v>
      </c>
      <c r="H3" s="208">
        <f>calcs!L5</f>
        <v>0</v>
      </c>
      <c r="I3" s="208">
        <f>calcs!M5</f>
        <v>0</v>
      </c>
      <c r="J3" s="208">
        <f>calcs!N5</f>
        <v>0</v>
      </c>
      <c r="K3" s="208">
        <f>calcs!O5</f>
        <v>0</v>
      </c>
      <c r="L3" s="208">
        <f>calcs!P5</f>
        <v>0</v>
      </c>
      <c r="M3" s="208">
        <f>calcs!Q5</f>
        <v>0</v>
      </c>
      <c r="N3" s="208">
        <f>calcs!R5</f>
        <v>0</v>
      </c>
      <c r="O3" s="208">
        <f>calcs!S5</f>
        <v>0</v>
      </c>
      <c r="P3" s="208">
        <f>calcs!T5</f>
        <v>0</v>
      </c>
      <c r="Q3" s="208">
        <f>calcs!U5</f>
        <v>0</v>
      </c>
      <c r="R3" s="208">
        <f>calcs!V5</f>
        <v>0</v>
      </c>
      <c r="S3" s="208">
        <f>calcs!W5</f>
        <v>0</v>
      </c>
      <c r="T3" s="208">
        <f>calcs!X5</f>
        <v>0</v>
      </c>
      <c r="U3" s="208">
        <f>calcs!Y5</f>
        <v>0</v>
      </c>
      <c r="V3" s="208">
        <f>calcs!Z5</f>
        <v>0</v>
      </c>
      <c r="W3" s="208">
        <f>calcs!AA5</f>
        <v>0</v>
      </c>
      <c r="X3" s="208">
        <f>calcs!AB5</f>
        <v>0</v>
      </c>
      <c r="Y3" s="208">
        <f>calcs!AC5</f>
        <v>0</v>
      </c>
      <c r="Z3" s="208">
        <f>calcs!AD5</f>
        <v>0</v>
      </c>
      <c r="AA3" s="208">
        <f>calcs!AE5</f>
        <v>0</v>
      </c>
      <c r="AB3" s="208">
        <f>calcs!AF5</f>
        <v>0</v>
      </c>
      <c r="AC3" s="208">
        <f>calcs!AG5</f>
        <v>0</v>
      </c>
      <c r="AD3" s="208">
        <f>calcs!AH5</f>
        <v>0</v>
      </c>
      <c r="AE3" s="208">
        <f>calcs!AI5</f>
        <v>0</v>
      </c>
      <c r="AF3" s="208">
        <f>calcs!AJ5</f>
        <v>0</v>
      </c>
    </row>
    <row r="4" spans="1:35" ht="14.1" customHeight="1" x14ac:dyDescent="0.2">
      <c r="A4" s="7" t="s">
        <v>54</v>
      </c>
      <c r="B4" s="208">
        <f>calcs!F6</f>
        <v>16376874468656.803</v>
      </c>
      <c r="C4" s="208">
        <f>calcs!G6</f>
        <v>16156392081390.152</v>
      </c>
      <c r="D4" s="208">
        <f>calcs!H6</f>
        <v>16711931521785.486</v>
      </c>
      <c r="E4" s="208">
        <f>calcs!I6</f>
        <v>16960802238883.102</v>
      </c>
      <c r="F4" s="208">
        <f>calcs!J6</f>
        <v>16907584114704.252</v>
      </c>
      <c r="G4" s="208">
        <f>calcs!K6</f>
        <v>16745083065129.885</v>
      </c>
      <c r="H4" s="208">
        <f>calcs!L6</f>
        <v>16503722970246.254</v>
      </c>
      <c r="I4" s="208">
        <f>calcs!M6</f>
        <v>16242855283777.244</v>
      </c>
      <c r="J4" s="208">
        <f>calcs!N6</f>
        <v>15947292723016.76</v>
      </c>
      <c r="K4" s="208">
        <f>calcs!O6</f>
        <v>15689861778250.426</v>
      </c>
      <c r="L4" s="208">
        <f>calcs!P6</f>
        <v>15410114481842.131</v>
      </c>
      <c r="M4" s="208">
        <f>calcs!Q6</f>
        <v>15251039687640.34</v>
      </c>
      <c r="N4" s="208">
        <f>calcs!R6</f>
        <v>15017734155564.615</v>
      </c>
      <c r="O4" s="208">
        <f>calcs!S6</f>
        <v>14784428623488.83</v>
      </c>
      <c r="P4" s="208">
        <f>calcs!T6</f>
        <v>14551123091413.045</v>
      </c>
      <c r="Q4" s="208">
        <f>calcs!U6</f>
        <v>14317817559337.318</v>
      </c>
      <c r="R4" s="208">
        <f>calcs!V6</f>
        <v>14084512027261.533</v>
      </c>
      <c r="S4" s="208">
        <f>calcs!W6</f>
        <v>13851206495185.748</v>
      </c>
      <c r="T4" s="208">
        <f>calcs!X6</f>
        <v>13617900963110.021</v>
      </c>
      <c r="U4" s="208">
        <f>calcs!Y6</f>
        <v>13384595431034.236</v>
      </c>
      <c r="V4" s="208">
        <f>calcs!Z6</f>
        <v>13151289898958.451</v>
      </c>
      <c r="W4" s="208">
        <f>calcs!AA6</f>
        <v>12917984366882.725</v>
      </c>
      <c r="X4" s="208">
        <f>calcs!AB6</f>
        <v>12684678834806.939</v>
      </c>
      <c r="Y4" s="208">
        <f>calcs!AC6</f>
        <v>12451373302731.154</v>
      </c>
      <c r="Z4" s="208">
        <f>calcs!AD6</f>
        <v>12218067770655.428</v>
      </c>
      <c r="AA4" s="208">
        <f>calcs!AE6</f>
        <v>11984762238579.643</v>
      </c>
      <c r="AB4" s="208">
        <f>calcs!AF6</f>
        <v>11751456706503.859</v>
      </c>
      <c r="AC4" s="208">
        <f>calcs!AG6</f>
        <v>11518151174428.133</v>
      </c>
      <c r="AD4" s="208">
        <f>calcs!AH6</f>
        <v>11284845642352.348</v>
      </c>
      <c r="AE4" s="208">
        <f>calcs!AI6</f>
        <v>11051540110276.563</v>
      </c>
      <c r="AF4" s="208">
        <f>calcs!AJ6</f>
        <v>10818234578200.836</v>
      </c>
    </row>
    <row r="5" spans="1:35" ht="14.1" customHeight="1" x14ac:dyDescent="0.2">
      <c r="A5" s="7" t="s">
        <v>55</v>
      </c>
      <c r="B5" s="208">
        <f>calcs!F7</f>
        <v>1043893023998.9846</v>
      </c>
      <c r="C5" s="208">
        <f>calcs!G7</f>
        <v>1029839058669.8374</v>
      </c>
      <c r="D5" s="208">
        <f>calcs!H7</f>
        <v>1065250195727.4541</v>
      </c>
      <c r="E5" s="208">
        <f>calcs!I7</f>
        <v>1081113687015.3086</v>
      </c>
      <c r="F5" s="208">
        <f>calcs!J7</f>
        <v>1077721462895.4417</v>
      </c>
      <c r="G5" s="208">
        <f>calcs!K7</f>
        <v>1067363337945.0518</v>
      </c>
      <c r="H5" s="208">
        <f>calcs!L7</f>
        <v>1051978587954.8774</v>
      </c>
      <c r="I5" s="208">
        <f>calcs!M7</f>
        <v>1035350387096.8361</v>
      </c>
      <c r="J5" s="208">
        <f>calcs!N7</f>
        <v>1016510669180.9637</v>
      </c>
      <c r="K5" s="208">
        <f>calcs!O7</f>
        <v>1000101532754.0248</v>
      </c>
      <c r="L5" s="208">
        <f>calcs!P7</f>
        <v>982269909768.69287</v>
      </c>
      <c r="M5" s="208">
        <f>calcs!Q7</f>
        <v>972130180830.84619</v>
      </c>
      <c r="N5" s="208">
        <f>calcs!R7</f>
        <v>957258843942.94751</v>
      </c>
      <c r="O5" s="208">
        <f>calcs!S7</f>
        <v>942387507055.04504</v>
      </c>
      <c r="P5" s="208">
        <f>calcs!T7</f>
        <v>927516170167.14258</v>
      </c>
      <c r="Q5" s="208">
        <f>calcs!U7</f>
        <v>912644833279.2439</v>
      </c>
      <c r="R5" s="208">
        <f>calcs!V7</f>
        <v>897773496391.34155</v>
      </c>
      <c r="S5" s="208">
        <f>calcs!W7</f>
        <v>882902159503.43909</v>
      </c>
      <c r="T5" s="208">
        <f>calcs!X7</f>
        <v>868030822615.54041</v>
      </c>
      <c r="U5" s="208">
        <f>calcs!Y7</f>
        <v>853159485727.63794</v>
      </c>
      <c r="V5" s="208">
        <f>calcs!Z7</f>
        <v>838288148839.73547</v>
      </c>
      <c r="W5" s="208">
        <f>calcs!AA7</f>
        <v>823416811951.83679</v>
      </c>
      <c r="X5" s="208">
        <f>calcs!AB7</f>
        <v>808545475063.93445</v>
      </c>
      <c r="Y5" s="208">
        <f>calcs!AC7</f>
        <v>793674138176.03198</v>
      </c>
      <c r="Z5" s="208">
        <f>calcs!AD7</f>
        <v>778802801288.1333</v>
      </c>
      <c r="AA5" s="208">
        <f>calcs!AE7</f>
        <v>763931464400.23083</v>
      </c>
      <c r="AB5" s="208">
        <f>calcs!AF7</f>
        <v>749060127512.32849</v>
      </c>
      <c r="AC5" s="208">
        <f>calcs!AG7</f>
        <v>734188790624.42981</v>
      </c>
      <c r="AD5" s="208">
        <f>calcs!AH7</f>
        <v>719317453736.52734</v>
      </c>
      <c r="AE5" s="208">
        <f>calcs!AI7</f>
        <v>704446116848.62488</v>
      </c>
      <c r="AF5" s="208">
        <f>calcs!AJ7</f>
        <v>689574779960.7262</v>
      </c>
    </row>
    <row r="6" spans="1:35" ht="14.1" customHeight="1" x14ac:dyDescent="0.2">
      <c r="A6" s="7" t="s">
        <v>56</v>
      </c>
      <c r="B6" s="208">
        <f>calcs!F8</f>
        <v>13500645112219.094</v>
      </c>
      <c r="C6" s="208">
        <f>calcs!G8</f>
        <v>13590629743750.947</v>
      </c>
      <c r="D6" s="208">
        <f>calcs!H8</f>
        <v>13917208793636.975</v>
      </c>
      <c r="E6" s="208">
        <f>calcs!I8</f>
        <v>14229992761732.752</v>
      </c>
      <c r="F6" s="208">
        <f>calcs!J8</f>
        <v>14361142442387.824</v>
      </c>
      <c r="G6" s="208">
        <f>calcs!K8</f>
        <v>14403602607102.43</v>
      </c>
      <c r="H6" s="208">
        <f>calcs!L8</f>
        <v>14450686971737.396</v>
      </c>
      <c r="I6" s="208">
        <f>calcs!M8</f>
        <v>14483924409889.441</v>
      </c>
      <c r="J6" s="208">
        <f>calcs!N8</f>
        <v>14518809525033.348</v>
      </c>
      <c r="K6" s="208">
        <f>calcs!O8</f>
        <v>14540442404586.295</v>
      </c>
      <c r="L6" s="208">
        <f>calcs!P8</f>
        <v>14549759967852.98</v>
      </c>
      <c r="M6" s="208">
        <f>calcs!Q8</f>
        <v>14630530588742.754</v>
      </c>
      <c r="N6" s="208">
        <f>calcs!R8</f>
        <v>14672360689287.73</v>
      </c>
      <c r="O6" s="208">
        <f>calcs!S8</f>
        <v>14714190789832.723</v>
      </c>
      <c r="P6" s="208">
        <f>calcs!T8</f>
        <v>14756020890377.699</v>
      </c>
      <c r="Q6" s="208">
        <f>calcs!U8</f>
        <v>14797850990922.691</v>
      </c>
      <c r="R6" s="208">
        <f>calcs!V8</f>
        <v>14839681091467.686</v>
      </c>
      <c r="S6" s="208">
        <f>calcs!W8</f>
        <v>14881511192012.66</v>
      </c>
      <c r="T6" s="208">
        <f>calcs!X8</f>
        <v>14923341292557.654</v>
      </c>
      <c r="U6" s="208">
        <f>calcs!Y8</f>
        <v>14965171393102.631</v>
      </c>
      <c r="V6" s="208">
        <f>calcs!Z8</f>
        <v>15007001493647.623</v>
      </c>
      <c r="W6" s="208">
        <f>calcs!AA8</f>
        <v>15048831594192.6</v>
      </c>
      <c r="X6" s="208">
        <f>calcs!AB8</f>
        <v>15090661694737.592</v>
      </c>
      <c r="Y6" s="208">
        <f>calcs!AC8</f>
        <v>15132491795282.568</v>
      </c>
      <c r="Z6" s="208">
        <f>calcs!AD8</f>
        <v>15174321895827.561</v>
      </c>
      <c r="AA6" s="208">
        <f>calcs!AE8</f>
        <v>15216151996372.537</v>
      </c>
      <c r="AB6" s="208">
        <f>calcs!AF8</f>
        <v>15257982096917.531</v>
      </c>
      <c r="AC6" s="208">
        <f>calcs!AG8</f>
        <v>15299812197462.508</v>
      </c>
      <c r="AD6" s="208">
        <f>calcs!AH8</f>
        <v>15341642298007.5</v>
      </c>
      <c r="AE6" s="208">
        <f>calcs!AI8</f>
        <v>15383472398552.492</v>
      </c>
      <c r="AF6" s="208">
        <f>calcs!AJ8</f>
        <v>15425302499097.469</v>
      </c>
    </row>
    <row r="7" spans="1:35" ht="14.1" customHeight="1" x14ac:dyDescent="0.2">
      <c r="A7" s="7" t="s">
        <v>57</v>
      </c>
      <c r="B7" s="208">
        <f>calcs!F9</f>
        <v>903143806294.63245</v>
      </c>
      <c r="C7" s="208">
        <f>calcs!G9</f>
        <v>909163449204.5957</v>
      </c>
      <c r="D7" s="208">
        <f>calcs!H9</f>
        <v>931010393829.72327</v>
      </c>
      <c r="E7" s="208">
        <f>calcs!I9</f>
        <v>951934497911.11169</v>
      </c>
      <c r="F7" s="208">
        <f>calcs!J9</f>
        <v>960707932128.26208</v>
      </c>
      <c r="G7" s="208">
        <f>calcs!K9</f>
        <v>963548361934.20801</v>
      </c>
      <c r="H7" s="208">
        <f>calcs!L9</f>
        <v>966698133811.02747</v>
      </c>
      <c r="I7" s="208">
        <f>calcs!M9</f>
        <v>968921596923.68665</v>
      </c>
      <c r="J7" s="208">
        <f>calcs!N9</f>
        <v>971255283604.00513</v>
      </c>
      <c r="K7" s="208">
        <f>calcs!O9</f>
        <v>972702444166.93848</v>
      </c>
      <c r="L7" s="208">
        <f>calcs!P9</f>
        <v>973325755089.05505</v>
      </c>
      <c r="M7" s="208">
        <f>calcs!Q9</f>
        <v>978729014368.95032</v>
      </c>
      <c r="N7" s="208">
        <f>calcs!R9</f>
        <v>981527295185.15259</v>
      </c>
      <c r="O7" s="208">
        <f>calcs!S9</f>
        <v>984325576001.35596</v>
      </c>
      <c r="P7" s="208">
        <f>calcs!T9</f>
        <v>987123856817.55811</v>
      </c>
      <c r="Q7" s="208">
        <f>calcs!U9</f>
        <v>989922137633.76147</v>
      </c>
      <c r="R7" s="208">
        <f>calcs!V9</f>
        <v>992720418449.96484</v>
      </c>
      <c r="S7" s="208">
        <f>calcs!W9</f>
        <v>995518699266.16699</v>
      </c>
      <c r="T7" s="208">
        <f>calcs!X9</f>
        <v>998316980082.37036</v>
      </c>
      <c r="U7" s="208">
        <f>calcs!Y9</f>
        <v>1001115260898.5726</v>
      </c>
      <c r="V7" s="208">
        <f>calcs!Z9</f>
        <v>1003913541714.776</v>
      </c>
      <c r="W7" s="208">
        <f>calcs!AA9</f>
        <v>1006711822530.9781</v>
      </c>
      <c r="X7" s="208">
        <f>calcs!AB9</f>
        <v>1009510103347.1815</v>
      </c>
      <c r="Y7" s="208">
        <f>calcs!AC9</f>
        <v>1012308384163.3838</v>
      </c>
      <c r="Z7" s="208">
        <f>calcs!AD9</f>
        <v>1015106664979.587</v>
      </c>
      <c r="AA7" s="208">
        <f>calcs!AE9</f>
        <v>1017904945795.7893</v>
      </c>
      <c r="AB7" s="208">
        <f>calcs!AF9</f>
        <v>1020703226611.9927</v>
      </c>
      <c r="AC7" s="208">
        <f>calcs!AG9</f>
        <v>1023501507428.1948</v>
      </c>
      <c r="AD7" s="208">
        <f>calcs!AH9</f>
        <v>1026299788244.3982</v>
      </c>
      <c r="AE7" s="208">
        <f>calcs!AI9</f>
        <v>1029098069060.6016</v>
      </c>
      <c r="AF7" s="208">
        <f>calcs!AJ9</f>
        <v>1031896349876.8038</v>
      </c>
    </row>
    <row r="8" spans="1:35" ht="14.1" customHeight="1" x14ac:dyDescent="0.2">
      <c r="A8" s="7" t="s">
        <v>58</v>
      </c>
      <c r="B8" s="208">
        <f>calcs!F10</f>
        <v>1095084331716.217</v>
      </c>
      <c r="C8" s="208">
        <f>calcs!G10</f>
        <v>1102383298489.0422</v>
      </c>
      <c r="D8" s="208">
        <f>calcs!H10</f>
        <v>1128873262311.0874</v>
      </c>
      <c r="E8" s="208">
        <f>calcs!I10</f>
        <v>1154244259017.2893</v>
      </c>
      <c r="F8" s="208">
        <f>calcs!J10</f>
        <v>1164882266253.3264</v>
      </c>
      <c r="G8" s="208">
        <f>calcs!K10</f>
        <v>1168326358051.5005</v>
      </c>
      <c r="H8" s="208">
        <f>calcs!L10</f>
        <v>1172145534805.7949</v>
      </c>
      <c r="I8" s="208">
        <f>calcs!M10</f>
        <v>1174841539140.71</v>
      </c>
      <c r="J8" s="208">
        <f>calcs!N10</f>
        <v>1177671192293.3308</v>
      </c>
      <c r="K8" s="208">
        <f>calcs!O10</f>
        <v>1179425910475.4194</v>
      </c>
      <c r="L8" s="208">
        <f>calcs!P10</f>
        <v>1180181690473.9536</v>
      </c>
      <c r="M8" s="208">
        <f>calcs!Q10</f>
        <v>1186733276762.1768</v>
      </c>
      <c r="N8" s="208">
        <f>calcs!R10</f>
        <v>1190126261861.7893</v>
      </c>
      <c r="O8" s="208">
        <f>calcs!S10</f>
        <v>1193519246961.4033</v>
      </c>
      <c r="P8" s="208">
        <f>calcs!T10</f>
        <v>1196912232061.0159</v>
      </c>
      <c r="Q8" s="208">
        <f>calcs!U10</f>
        <v>1200305217160.6299</v>
      </c>
      <c r="R8" s="208">
        <f>calcs!V10</f>
        <v>1203698202260.2439</v>
      </c>
      <c r="S8" s="208">
        <f>calcs!W10</f>
        <v>1207091187359.8564</v>
      </c>
      <c r="T8" s="208">
        <f>calcs!X10</f>
        <v>1210484172459.4705</v>
      </c>
      <c r="U8" s="208">
        <f>calcs!Y10</f>
        <v>1213877157559.0833</v>
      </c>
      <c r="V8" s="208">
        <f>calcs!Z10</f>
        <v>1217270142658.6973</v>
      </c>
      <c r="W8" s="208">
        <f>calcs!AA10</f>
        <v>1220663127758.3098</v>
      </c>
      <c r="X8" s="208">
        <f>calcs!AB10</f>
        <v>1224056112857.9238</v>
      </c>
      <c r="Y8" s="208">
        <f>calcs!AC10</f>
        <v>1227449097957.5364</v>
      </c>
      <c r="Z8" s="208">
        <f>calcs!AD10</f>
        <v>1230842083057.1504</v>
      </c>
      <c r="AA8" s="208">
        <f>calcs!AE10</f>
        <v>1234235068156.7629</v>
      </c>
      <c r="AB8" s="208">
        <f>calcs!AF10</f>
        <v>1237628053256.377</v>
      </c>
      <c r="AC8" s="208">
        <f>calcs!AG10</f>
        <v>1241021038355.9897</v>
      </c>
      <c r="AD8" s="208">
        <f>calcs!AH10</f>
        <v>1244414023455.6035</v>
      </c>
      <c r="AE8" s="208">
        <f>calcs!AI10</f>
        <v>1247807008555.2175</v>
      </c>
      <c r="AF8" s="208">
        <f>calcs!AJ10</f>
        <v>1251199993654.8303</v>
      </c>
    </row>
    <row r="9" spans="1:35" ht="14.1" customHeight="1" x14ac:dyDescent="0.2">
      <c r="A9" s="7" t="s">
        <v>59</v>
      </c>
      <c r="B9" s="208">
        <f>calcs!F11</f>
        <v>4992409677196.4756</v>
      </c>
      <c r="C9" s="208">
        <f>calcs!G11</f>
        <v>5025685134889.3818</v>
      </c>
      <c r="D9" s="208">
        <f>calcs!H11</f>
        <v>5146450949816.624</v>
      </c>
      <c r="E9" s="208">
        <f>calcs!I11</f>
        <v>5262115475194.0049</v>
      </c>
      <c r="F9" s="208">
        <f>calcs!J11</f>
        <v>5310613375066.2861</v>
      </c>
      <c r="G9" s="208">
        <f>calcs!K11</f>
        <v>5326314738627.4023</v>
      </c>
      <c r="H9" s="208">
        <f>calcs!L11</f>
        <v>5343726087173.665</v>
      </c>
      <c r="I9" s="208">
        <f>calcs!M11</f>
        <v>5356016974497.6582</v>
      </c>
      <c r="J9" s="208">
        <f>calcs!N11</f>
        <v>5368917157043.5215</v>
      </c>
      <c r="K9" s="208">
        <f>calcs!O11</f>
        <v>5376916789381.6836</v>
      </c>
      <c r="L9" s="208">
        <f>calcs!P11</f>
        <v>5380362335326.625</v>
      </c>
      <c r="M9" s="208">
        <f>calcs!Q11</f>
        <v>5410230539846.5928</v>
      </c>
      <c r="N9" s="208">
        <f>calcs!R11</f>
        <v>5425698911692.752</v>
      </c>
      <c r="O9" s="208">
        <f>calcs!S11</f>
        <v>5441167283538.918</v>
      </c>
      <c r="P9" s="208">
        <f>calcs!T11</f>
        <v>5456635655385.0771</v>
      </c>
      <c r="Q9" s="208">
        <f>calcs!U11</f>
        <v>5472104027231.2432</v>
      </c>
      <c r="R9" s="208">
        <f>calcs!V11</f>
        <v>5487572399077.4092</v>
      </c>
      <c r="S9" s="208">
        <f>calcs!W11</f>
        <v>5503040770923.5684</v>
      </c>
      <c r="T9" s="208">
        <f>calcs!X11</f>
        <v>5518509142769.7344</v>
      </c>
      <c r="U9" s="208">
        <f>calcs!Y11</f>
        <v>5533977514615.8936</v>
      </c>
      <c r="V9" s="208">
        <f>calcs!Z11</f>
        <v>5549445886462.0596</v>
      </c>
      <c r="W9" s="208">
        <f>calcs!AA11</f>
        <v>5564914258308.2188</v>
      </c>
      <c r="X9" s="208">
        <f>calcs!AB11</f>
        <v>5580382630154.3848</v>
      </c>
      <c r="Y9" s="208">
        <f>calcs!AC11</f>
        <v>5595851002000.5439</v>
      </c>
      <c r="Z9" s="208">
        <f>calcs!AD11</f>
        <v>5611319373846.71</v>
      </c>
      <c r="AA9" s="208">
        <f>calcs!AE11</f>
        <v>5626787745692.8691</v>
      </c>
      <c r="AB9" s="208">
        <f>calcs!AF11</f>
        <v>5642256117539.0352</v>
      </c>
      <c r="AC9" s="208">
        <f>calcs!AG11</f>
        <v>5657724489385.1943</v>
      </c>
      <c r="AD9" s="208">
        <f>calcs!AH11</f>
        <v>5673192861231.3604</v>
      </c>
      <c r="AE9" s="208">
        <f>calcs!AI11</f>
        <v>5688661233077.5264</v>
      </c>
      <c r="AF9" s="208">
        <f>calcs!AJ11</f>
        <v>5704129604923.6855</v>
      </c>
      <c r="AG9" s="24"/>
    </row>
    <row r="10" spans="1:35" ht="14.1" customHeight="1" x14ac:dyDescent="0.2">
      <c r="A10" s="7" t="s">
        <v>60</v>
      </c>
      <c r="B10" s="208">
        <f>calcs!F12</f>
        <v>19792150088754.578</v>
      </c>
      <c r="C10" s="208">
        <f>calcs!G12</f>
        <v>19924068920644.16</v>
      </c>
      <c r="D10" s="208">
        <f>calcs!H12</f>
        <v>20402838751082.629</v>
      </c>
      <c r="E10" s="208">
        <f>calcs!I12</f>
        <v>20861384782805.578</v>
      </c>
      <c r="F10" s="208">
        <f>calcs!J12</f>
        <v>21053652199809.828</v>
      </c>
      <c r="G10" s="208">
        <f>calcs!K12</f>
        <v>21115899443985.152</v>
      </c>
      <c r="H10" s="208">
        <f>calcs!L12</f>
        <v>21184925835238.52</v>
      </c>
      <c r="I10" s="208">
        <f>calcs!M12</f>
        <v>21233652422672.152</v>
      </c>
      <c r="J10" s="208">
        <f>calcs!N12</f>
        <v>21284794529516.125</v>
      </c>
      <c r="K10" s="208">
        <f>calcs!O12</f>
        <v>21316508658389.594</v>
      </c>
      <c r="L10" s="208">
        <f>calcs!P12</f>
        <v>21330168347175.043</v>
      </c>
      <c r="M10" s="208">
        <f>calcs!Q12</f>
        <v>21448579299994.285</v>
      </c>
      <c r="N10" s="208">
        <f>calcs!R12</f>
        <v>21509902860559.887</v>
      </c>
      <c r="O10" s="208">
        <f>calcs!S12</f>
        <v>21571226421125.512</v>
      </c>
      <c r="P10" s="208">
        <f>calcs!T12</f>
        <v>21632549981691.113</v>
      </c>
      <c r="Q10" s="208">
        <f>calcs!U12</f>
        <v>21693873542256.742</v>
      </c>
      <c r="R10" s="208">
        <f>calcs!V12</f>
        <v>21755197102822.367</v>
      </c>
      <c r="S10" s="208">
        <f>calcs!W12</f>
        <v>21816520663387.969</v>
      </c>
      <c r="T10" s="208">
        <f>calcs!X12</f>
        <v>21877844223953.594</v>
      </c>
      <c r="U10" s="208">
        <f>calcs!Y12</f>
        <v>21939167784519.195</v>
      </c>
      <c r="V10" s="208">
        <f>calcs!Z12</f>
        <v>22000491345084.824</v>
      </c>
      <c r="W10" s="208">
        <f>calcs!AA12</f>
        <v>22061814905650.426</v>
      </c>
      <c r="X10" s="208">
        <f>calcs!AB12</f>
        <v>22123138466216.051</v>
      </c>
      <c r="Y10" s="208">
        <f>calcs!AC12</f>
        <v>22184462026781.652</v>
      </c>
      <c r="Z10" s="208">
        <f>calcs!AD12</f>
        <v>22245785587347.281</v>
      </c>
      <c r="AA10" s="208">
        <f>calcs!AE12</f>
        <v>22307109147912.883</v>
      </c>
      <c r="AB10" s="208">
        <f>calcs!AF12</f>
        <v>22368432708478.508</v>
      </c>
      <c r="AC10" s="208">
        <f>calcs!AG12</f>
        <v>22429756269044.109</v>
      </c>
      <c r="AD10" s="208">
        <f>calcs!AH12</f>
        <v>22491079829609.734</v>
      </c>
      <c r="AE10" s="208">
        <f>calcs!AI12</f>
        <v>22552403390175.363</v>
      </c>
      <c r="AF10" s="208">
        <f>calcs!AJ12</f>
        <v>22613726950740.965</v>
      </c>
    </row>
    <row r="11" spans="1:35" ht="14.1" customHeight="1" x14ac:dyDescent="0.2">
      <c r="A11" s="7" t="s">
        <v>61</v>
      </c>
      <c r="B11" s="208">
        <f>calcs!F13</f>
        <v>7489709989749.6787</v>
      </c>
      <c r="C11" s="208">
        <f>calcs!G13</f>
        <v>7539630477852.7314</v>
      </c>
      <c r="D11" s="208">
        <f>calcs!H13</f>
        <v>7720805699632.3584</v>
      </c>
      <c r="E11" s="208">
        <f>calcs!I13</f>
        <v>7894327867721.9561</v>
      </c>
      <c r="F11" s="208">
        <f>calcs!J13</f>
        <v>7967085359322.542</v>
      </c>
      <c r="G11" s="208">
        <f>calcs!K13</f>
        <v>7990640849981.3975</v>
      </c>
      <c r="H11" s="208">
        <f>calcs!L13</f>
        <v>8016761693336.3828</v>
      </c>
      <c r="I11" s="208">
        <f>calcs!M13</f>
        <v>8035200721285.9258</v>
      </c>
      <c r="J11" s="208">
        <f>calcs!N13</f>
        <v>8054553825764.6445</v>
      </c>
      <c r="K11" s="208">
        <f>calcs!O13</f>
        <v>8066555029614.3857</v>
      </c>
      <c r="L11" s="208">
        <f>calcs!P13</f>
        <v>8071724104580.6973</v>
      </c>
      <c r="M11" s="208">
        <f>calcs!Q13</f>
        <v>8116532965277.9463</v>
      </c>
      <c r="N11" s="208">
        <f>calcs!R13</f>
        <v>8139738917239.4854</v>
      </c>
      <c r="O11" s="208">
        <f>calcs!S13</f>
        <v>8162944869201.0332</v>
      </c>
      <c r="P11" s="208">
        <f>calcs!T13</f>
        <v>8186150821162.5723</v>
      </c>
      <c r="Q11" s="208">
        <f>calcs!U13</f>
        <v>8209356773124.1201</v>
      </c>
      <c r="R11" s="208">
        <f>calcs!V13</f>
        <v>8232562725085.6689</v>
      </c>
      <c r="S11" s="208">
        <f>calcs!W13</f>
        <v>8255768677047.207</v>
      </c>
      <c r="T11" s="208">
        <f>calcs!X13</f>
        <v>8278974629008.7559</v>
      </c>
      <c r="U11" s="208">
        <f>calcs!Y13</f>
        <v>8302180580970.2949</v>
      </c>
      <c r="V11" s="208">
        <f>calcs!Z13</f>
        <v>8325386532931.8428</v>
      </c>
      <c r="W11" s="208">
        <f>calcs!AA13</f>
        <v>8348592484893.3818</v>
      </c>
      <c r="X11" s="208">
        <f>calcs!AB13</f>
        <v>8371798436854.9297</v>
      </c>
      <c r="Y11" s="208">
        <f>calcs!AC13</f>
        <v>8395004388816.4688</v>
      </c>
      <c r="Z11" s="208">
        <f>calcs!AD13</f>
        <v>8418210340778.0176</v>
      </c>
      <c r="AA11" s="208">
        <f>calcs!AE13</f>
        <v>8441416292739.5566</v>
      </c>
      <c r="AB11" s="208">
        <f>calcs!AF13</f>
        <v>8464622244701.1045</v>
      </c>
      <c r="AC11" s="208">
        <f>calcs!AG13</f>
        <v>8487828196662.6436</v>
      </c>
      <c r="AD11" s="208">
        <f>calcs!AH13</f>
        <v>8511034148624.1914</v>
      </c>
      <c r="AE11" s="208">
        <f>calcs!AI13</f>
        <v>8534240100585.7402</v>
      </c>
      <c r="AF11" s="208">
        <f>calcs!AJ13</f>
        <v>8557446052547.2783</v>
      </c>
    </row>
    <row r="12" spans="1:35" ht="14.1" customHeight="1" x14ac:dyDescent="0.2">
      <c r="A12" s="7" t="s">
        <v>62</v>
      </c>
      <c r="B12" s="208">
        <f>calcs!F14</f>
        <v>5382165675681.7129</v>
      </c>
      <c r="C12" s="208">
        <f>calcs!G14</f>
        <v>5418038938858.6904</v>
      </c>
      <c r="D12" s="208">
        <f>calcs!H14</f>
        <v>5548232906486.3896</v>
      </c>
      <c r="E12" s="208">
        <f>calcs!I14</f>
        <v>5672927328345.1621</v>
      </c>
      <c r="F12" s="208">
        <f>calcs!J14</f>
        <v>5725211445417.4258</v>
      </c>
      <c r="G12" s="208">
        <f>calcs!K14</f>
        <v>5742138609950.0234</v>
      </c>
      <c r="H12" s="208">
        <f>calcs!L14</f>
        <v>5760909257507.4678</v>
      </c>
      <c r="I12" s="208">
        <f>calcs!M14</f>
        <v>5774159690896.583</v>
      </c>
      <c r="J12" s="208">
        <f>calcs!N14</f>
        <v>5788066987011.625</v>
      </c>
      <c r="K12" s="208">
        <f>calcs!O14</f>
        <v>5796691148363.0449</v>
      </c>
      <c r="L12" s="208">
        <f>calcs!P14</f>
        <v>5800405687096.4238</v>
      </c>
      <c r="M12" s="208">
        <f>calcs!Q14</f>
        <v>5832605693817.8057</v>
      </c>
      <c r="N12" s="208">
        <f>calcs!R14</f>
        <v>5849281677038.7646</v>
      </c>
      <c r="O12" s="208">
        <f>calcs!S14</f>
        <v>5865957660259.7295</v>
      </c>
      <c r="P12" s="208">
        <f>calcs!T14</f>
        <v>5882633643480.6885</v>
      </c>
      <c r="Q12" s="208">
        <f>calcs!U14</f>
        <v>5899309626701.6543</v>
      </c>
      <c r="R12" s="208">
        <f>calcs!V14</f>
        <v>5915985609922.6191</v>
      </c>
      <c r="S12" s="208">
        <f>calcs!W14</f>
        <v>5932661593143.5781</v>
      </c>
      <c r="T12" s="208">
        <f>calcs!X14</f>
        <v>5949337576364.5439</v>
      </c>
      <c r="U12" s="208">
        <f>calcs!Y14</f>
        <v>5966013559585.5029</v>
      </c>
      <c r="V12" s="208">
        <f>calcs!Z14</f>
        <v>5982689542806.4688</v>
      </c>
      <c r="W12" s="208">
        <f>calcs!AA14</f>
        <v>5999365526027.4277</v>
      </c>
      <c r="X12" s="208">
        <f>calcs!AB14</f>
        <v>6016041509248.3926</v>
      </c>
      <c r="Y12" s="208">
        <f>calcs!AC14</f>
        <v>6032717492469.3516</v>
      </c>
      <c r="Z12" s="208">
        <f>calcs!AD14</f>
        <v>6049393475690.3174</v>
      </c>
      <c r="AA12" s="208">
        <f>calcs!AE14</f>
        <v>6066069458911.2764</v>
      </c>
      <c r="AB12" s="208">
        <f>calcs!AF14</f>
        <v>6082745442132.2412</v>
      </c>
      <c r="AC12" s="208">
        <f>calcs!AG14</f>
        <v>6099421425353.2002</v>
      </c>
      <c r="AD12" s="208">
        <f>calcs!AH14</f>
        <v>6116097408574.166</v>
      </c>
      <c r="AE12" s="208">
        <f>calcs!AI14</f>
        <v>6132773391795.1318</v>
      </c>
      <c r="AF12" s="208">
        <f>calcs!AJ14</f>
        <v>6149449375016.0908</v>
      </c>
    </row>
    <row r="13" spans="1:35" ht="14.1" customHeight="1" x14ac:dyDescent="0.2">
      <c r="A13" s="7" t="s">
        <v>63</v>
      </c>
      <c r="B13" s="208">
        <f>calcs!F15</f>
        <v>10182026354874.602</v>
      </c>
      <c r="C13" s="208">
        <f>calcs!G15</f>
        <v>10249891696284.234</v>
      </c>
      <c r="D13" s="208">
        <f>calcs!H15</f>
        <v>10496193740760.6</v>
      </c>
      <c r="E13" s="208">
        <f>calcs!I15</f>
        <v>10732091698233.092</v>
      </c>
      <c r="F13" s="208">
        <f>calcs!J15</f>
        <v>10831003231257.148</v>
      </c>
      <c r="G13" s="208">
        <f>calcs!K15</f>
        <v>10863026183683.705</v>
      </c>
      <c r="H13" s="208">
        <f>calcs!L15</f>
        <v>10898536652822.832</v>
      </c>
      <c r="I13" s="208">
        <f>calcs!M15</f>
        <v>10923603934306.023</v>
      </c>
      <c r="J13" s="208">
        <f>calcs!N15</f>
        <v>10949913874226.344</v>
      </c>
      <c r="K13" s="208">
        <f>calcs!O15</f>
        <v>10966229135305.283</v>
      </c>
      <c r="L13" s="208">
        <f>calcs!P15</f>
        <v>10973256330965.641</v>
      </c>
      <c r="M13" s="208">
        <f>calcs!Q15</f>
        <v>11034172574875.711</v>
      </c>
      <c r="N13" s="208">
        <f>calcs!R15</f>
        <v>11065720340381.414</v>
      </c>
      <c r="O13" s="208">
        <f>calcs!S15</f>
        <v>11097268105887.129</v>
      </c>
      <c r="P13" s="208">
        <f>calcs!T15</f>
        <v>11128815871392.832</v>
      </c>
      <c r="Q13" s="208">
        <f>calcs!U15</f>
        <v>11160363636898.549</v>
      </c>
      <c r="R13" s="208">
        <f>calcs!V15</f>
        <v>11191911402404.264</v>
      </c>
      <c r="S13" s="208">
        <f>calcs!W15</f>
        <v>11223459167909.967</v>
      </c>
      <c r="T13" s="208">
        <f>calcs!X15</f>
        <v>11255006933415.682</v>
      </c>
      <c r="U13" s="208">
        <f>calcs!Y15</f>
        <v>11286554698921.385</v>
      </c>
      <c r="V13" s="208">
        <f>calcs!Z15</f>
        <v>11318102464427.102</v>
      </c>
      <c r="W13" s="208">
        <f>calcs!AA15</f>
        <v>11349650229932.803</v>
      </c>
      <c r="X13" s="208">
        <f>calcs!AB15</f>
        <v>11381197995438.52</v>
      </c>
      <c r="Y13" s="208">
        <f>calcs!AC15</f>
        <v>11412745760944.223</v>
      </c>
      <c r="Z13" s="208">
        <f>calcs!AD15</f>
        <v>11444293526449.938</v>
      </c>
      <c r="AA13" s="208">
        <f>calcs!AE15</f>
        <v>11475841291955.641</v>
      </c>
      <c r="AB13" s="208">
        <f>calcs!AF15</f>
        <v>11507389057461.355</v>
      </c>
      <c r="AC13" s="208">
        <f>calcs!AG15</f>
        <v>11538936822967.059</v>
      </c>
      <c r="AD13" s="208">
        <f>calcs!AH15</f>
        <v>11570484588472.775</v>
      </c>
      <c r="AE13" s="208">
        <f>calcs!AI15</f>
        <v>11602032353978.49</v>
      </c>
      <c r="AF13" s="208">
        <f>calcs!AJ15</f>
        <v>11633580119484.193</v>
      </c>
    </row>
    <row r="14" spans="1:35" ht="14.1" customHeight="1" x14ac:dyDescent="0.2">
      <c r="A14" s="7" t="s">
        <v>64</v>
      </c>
      <c r="B14" s="208">
        <f>calcs!F16</f>
        <v>12552499690824.109</v>
      </c>
      <c r="C14" s="208">
        <f>calcs!G16</f>
        <v>12636164734241.938</v>
      </c>
      <c r="D14" s="208">
        <f>calcs!H16</f>
        <v>12939808255618.092</v>
      </c>
      <c r="E14" s="208">
        <f>calcs!I16</f>
        <v>13230625518806.758</v>
      </c>
      <c r="F14" s="208">
        <f>calcs!J16</f>
        <v>13352564604842.32</v>
      </c>
      <c r="G14" s="208">
        <f>calcs!K16</f>
        <v>13392042807552.059</v>
      </c>
      <c r="H14" s="208">
        <f>calcs!L16</f>
        <v>13435820454294.891</v>
      </c>
      <c r="I14" s="208">
        <f>calcs!M16</f>
        <v>13466723639191.568</v>
      </c>
      <c r="J14" s="208">
        <f>calcs!N16</f>
        <v>13499158785321.135</v>
      </c>
      <c r="K14" s="208">
        <f>calcs!O16</f>
        <v>13519272395570.34</v>
      </c>
      <c r="L14" s="208">
        <f>calcs!P16</f>
        <v>13527935589740.109</v>
      </c>
      <c r="M14" s="208">
        <f>calcs!Q16</f>
        <v>13603033719149.416</v>
      </c>
      <c r="N14" s="208">
        <f>calcs!R16</f>
        <v>13641926106868.186</v>
      </c>
      <c r="O14" s="208">
        <f>calcs!S16</f>
        <v>13680818494586.973</v>
      </c>
      <c r="P14" s="208">
        <f>calcs!T16</f>
        <v>13719710882305.744</v>
      </c>
      <c r="Q14" s="208">
        <f>calcs!U16</f>
        <v>13758603270024.531</v>
      </c>
      <c r="R14" s="208">
        <f>calcs!V16</f>
        <v>13797495657743.316</v>
      </c>
      <c r="S14" s="208">
        <f>calcs!W16</f>
        <v>13836388045462.088</v>
      </c>
      <c r="T14" s="208">
        <f>calcs!X16</f>
        <v>13875280433180.875</v>
      </c>
      <c r="U14" s="208">
        <f>calcs!Y16</f>
        <v>13914172820899.645</v>
      </c>
      <c r="V14" s="208">
        <f>calcs!Z16</f>
        <v>13953065208618.432</v>
      </c>
      <c r="W14" s="208">
        <f>calcs!AA16</f>
        <v>13991957596337.203</v>
      </c>
      <c r="X14" s="208">
        <f>calcs!AB16</f>
        <v>14030849984055.99</v>
      </c>
      <c r="Y14" s="208">
        <f>calcs!AC16</f>
        <v>14069742371774.76</v>
      </c>
      <c r="Z14" s="208">
        <f>calcs!AD16</f>
        <v>14108634759493.547</v>
      </c>
      <c r="AA14" s="208">
        <f>calcs!AE16</f>
        <v>14147527147212.318</v>
      </c>
      <c r="AB14" s="208">
        <f>calcs!AF16</f>
        <v>14186419534931.105</v>
      </c>
      <c r="AC14" s="208">
        <f>calcs!AG16</f>
        <v>14225311922649.875</v>
      </c>
      <c r="AD14" s="208">
        <f>calcs!AH16</f>
        <v>14264204310368.662</v>
      </c>
      <c r="AE14" s="208">
        <f>calcs!AI16</f>
        <v>14303096698087.449</v>
      </c>
      <c r="AF14" s="208">
        <f>calcs!AJ16</f>
        <v>14341989085806.219</v>
      </c>
    </row>
    <row r="15" spans="1:35" ht="14.1" customHeight="1" x14ac:dyDescent="0.2">
      <c r="A15" s="7" t="s">
        <v>65</v>
      </c>
      <c r="B15" s="208">
        <f>calcs!F17</f>
        <v>0</v>
      </c>
      <c r="C15" s="208">
        <f>calcs!G17</f>
        <v>0</v>
      </c>
      <c r="D15" s="208">
        <f>calcs!H17</f>
        <v>0</v>
      </c>
      <c r="E15" s="208">
        <f>calcs!I17</f>
        <v>0</v>
      </c>
      <c r="F15" s="208">
        <f>calcs!J17</f>
        <v>0</v>
      </c>
      <c r="G15" s="208">
        <f>calcs!K17</f>
        <v>0</v>
      </c>
      <c r="H15" s="208">
        <f>calcs!L17</f>
        <v>0</v>
      </c>
      <c r="I15" s="208">
        <f>calcs!M17</f>
        <v>0</v>
      </c>
      <c r="J15" s="208">
        <f>calcs!N17</f>
        <v>0</v>
      </c>
      <c r="K15" s="208">
        <f>calcs!O17</f>
        <v>0</v>
      </c>
      <c r="L15" s="208">
        <f>calcs!P17</f>
        <v>0</v>
      </c>
      <c r="M15" s="208">
        <f>calcs!Q17</f>
        <v>0</v>
      </c>
      <c r="N15" s="208">
        <f>calcs!R17</f>
        <v>0</v>
      </c>
      <c r="O15" s="208">
        <f>calcs!S17</f>
        <v>0</v>
      </c>
      <c r="P15" s="208">
        <f>calcs!T17</f>
        <v>0</v>
      </c>
      <c r="Q15" s="208">
        <f>calcs!U17</f>
        <v>0</v>
      </c>
      <c r="R15" s="208">
        <f>calcs!V17</f>
        <v>0</v>
      </c>
      <c r="S15" s="208">
        <f>calcs!W17</f>
        <v>0</v>
      </c>
      <c r="T15" s="208">
        <f>calcs!X17</f>
        <v>0</v>
      </c>
      <c r="U15" s="208">
        <f>calcs!Y17</f>
        <v>0</v>
      </c>
      <c r="V15" s="208">
        <f>calcs!Z17</f>
        <v>0</v>
      </c>
      <c r="W15" s="208">
        <f>calcs!AA17</f>
        <v>0</v>
      </c>
      <c r="X15" s="208">
        <f>calcs!AB17</f>
        <v>0</v>
      </c>
      <c r="Y15" s="208">
        <f>calcs!AC17</f>
        <v>0</v>
      </c>
      <c r="Z15" s="208">
        <f>calcs!AD17</f>
        <v>0</v>
      </c>
      <c r="AA15" s="208">
        <f>calcs!AE17</f>
        <v>0</v>
      </c>
      <c r="AB15" s="208">
        <f>calcs!AF17</f>
        <v>0</v>
      </c>
      <c r="AC15" s="208">
        <f>calcs!AG17</f>
        <v>0</v>
      </c>
      <c r="AD15" s="208">
        <f>calcs!AH17</f>
        <v>0</v>
      </c>
      <c r="AE15" s="208">
        <f>calcs!AI17</f>
        <v>0</v>
      </c>
      <c r="AF15" s="208">
        <f>calcs!AJ17</f>
        <v>0</v>
      </c>
      <c r="AG15" s="24"/>
    </row>
    <row r="16" spans="1:35" ht="14.1" customHeight="1" x14ac:dyDescent="0.2">
      <c r="A16" s="7" t="s">
        <v>66</v>
      </c>
      <c r="B16" s="208">
        <f>calcs!F18</f>
        <v>6440362749095.7324</v>
      </c>
      <c r="C16" s="208">
        <f>calcs!G18</f>
        <v>6483289117731.5791</v>
      </c>
      <c r="D16" s="208">
        <f>calcs!H18</f>
        <v>6639080750652.6914</v>
      </c>
      <c r="E16" s="208">
        <f>calcs!I18</f>
        <v>6788291562424.5801</v>
      </c>
      <c r="F16" s="208">
        <f>calcs!J18</f>
        <v>6850855351845.4463</v>
      </c>
      <c r="G16" s="208">
        <f>calcs!K18</f>
        <v>6871110596011.5879</v>
      </c>
      <c r="H16" s="208">
        <f>calcs!L18</f>
        <v>6893571773647.123</v>
      </c>
      <c r="I16" s="208">
        <f>calcs!M18</f>
        <v>6909427398083.623</v>
      </c>
      <c r="J16" s="208">
        <f>calcs!N18</f>
        <v>6926069032183.5645</v>
      </c>
      <c r="K16" s="208">
        <f>calcs!O18</f>
        <v>6936388805088.5186</v>
      </c>
      <c r="L16" s="208">
        <f>calcs!P18</f>
        <v>6940833665824.8994</v>
      </c>
      <c r="M16" s="208">
        <f>calcs!Q18</f>
        <v>6979364572583.4971</v>
      </c>
      <c r="N16" s="208">
        <f>calcs!R18</f>
        <v>6999319250237.8975</v>
      </c>
      <c r="O16" s="208">
        <f>calcs!S18</f>
        <v>7019273927892.3066</v>
      </c>
      <c r="P16" s="208">
        <f>calcs!T18</f>
        <v>7039228605546.707</v>
      </c>
      <c r="Q16" s="208">
        <f>calcs!U18</f>
        <v>7059183283201.1162</v>
      </c>
      <c r="R16" s="208">
        <f>calcs!V18</f>
        <v>7079137960855.5244</v>
      </c>
      <c r="S16" s="208">
        <f>calcs!W18</f>
        <v>7099092638509.9258</v>
      </c>
      <c r="T16" s="208">
        <f>calcs!X18</f>
        <v>7119047316164.334</v>
      </c>
      <c r="U16" s="208">
        <f>calcs!Y18</f>
        <v>7139001993818.7354</v>
      </c>
      <c r="V16" s="208">
        <f>calcs!Z18</f>
        <v>7158956671473.1436</v>
      </c>
      <c r="W16" s="208">
        <f>calcs!AA18</f>
        <v>7178911349127.5449</v>
      </c>
      <c r="X16" s="208">
        <f>calcs!AB18</f>
        <v>7198866026781.9531</v>
      </c>
      <c r="Y16" s="208">
        <f>calcs!AC18</f>
        <v>7218820704436.3545</v>
      </c>
      <c r="Z16" s="208">
        <f>calcs!AD18</f>
        <v>7238775382090.7627</v>
      </c>
      <c r="AA16" s="208">
        <f>calcs!AE18</f>
        <v>7258730059745.1641</v>
      </c>
      <c r="AB16" s="208">
        <f>calcs!AF18</f>
        <v>7278684737399.5732</v>
      </c>
      <c r="AC16" s="208">
        <f>calcs!AG18</f>
        <v>7298639415053.9736</v>
      </c>
      <c r="AD16" s="208">
        <f>calcs!AH18</f>
        <v>7318594092708.3828</v>
      </c>
      <c r="AE16" s="208">
        <f>calcs!AI18</f>
        <v>7338548770362.791</v>
      </c>
      <c r="AF16" s="208">
        <f>calcs!AJ18</f>
        <v>7358503448017.1924</v>
      </c>
    </row>
    <row r="17" spans="1:33" ht="14.1" customHeight="1" x14ac:dyDescent="0.2">
      <c r="A17" s="7" t="s">
        <v>67</v>
      </c>
      <c r="B17" s="208">
        <f>calcs!F19</f>
        <v>0</v>
      </c>
      <c r="C17" s="208">
        <f>calcs!G19</f>
        <v>0</v>
      </c>
      <c r="D17" s="208">
        <f>calcs!H19</f>
        <v>0</v>
      </c>
      <c r="E17" s="208">
        <f>calcs!I19</f>
        <v>0</v>
      </c>
      <c r="F17" s="208">
        <f>calcs!J19</f>
        <v>0</v>
      </c>
      <c r="G17" s="208">
        <f>calcs!K19</f>
        <v>0</v>
      </c>
      <c r="H17" s="208">
        <f>calcs!L19</f>
        <v>0</v>
      </c>
      <c r="I17" s="208">
        <f>calcs!M19</f>
        <v>0</v>
      </c>
      <c r="J17" s="208">
        <f>calcs!N19</f>
        <v>0</v>
      </c>
      <c r="K17" s="208">
        <f>calcs!O19</f>
        <v>0</v>
      </c>
      <c r="L17" s="208">
        <f>calcs!P19</f>
        <v>0</v>
      </c>
      <c r="M17" s="208">
        <f>calcs!Q19</f>
        <v>0</v>
      </c>
      <c r="N17" s="208">
        <f>calcs!R19</f>
        <v>0</v>
      </c>
      <c r="O17" s="208">
        <f>calcs!S19</f>
        <v>0</v>
      </c>
      <c r="P17" s="208">
        <f>calcs!T19</f>
        <v>0</v>
      </c>
      <c r="Q17" s="208">
        <f>calcs!U19</f>
        <v>0</v>
      </c>
      <c r="R17" s="208">
        <f>calcs!V19</f>
        <v>0</v>
      </c>
      <c r="S17" s="208">
        <f>calcs!W19</f>
        <v>0</v>
      </c>
      <c r="T17" s="208">
        <f>calcs!X19</f>
        <v>0</v>
      </c>
      <c r="U17" s="208">
        <f>calcs!Y19</f>
        <v>0</v>
      </c>
      <c r="V17" s="208">
        <f>calcs!Z19</f>
        <v>0</v>
      </c>
      <c r="W17" s="208">
        <f>calcs!AA19</f>
        <v>0</v>
      </c>
      <c r="X17" s="208">
        <f>calcs!AB19</f>
        <v>0</v>
      </c>
      <c r="Y17" s="208">
        <f>calcs!AC19</f>
        <v>0</v>
      </c>
      <c r="Z17" s="208">
        <f>calcs!AD19</f>
        <v>0</v>
      </c>
      <c r="AA17" s="208">
        <f>calcs!AE19</f>
        <v>0</v>
      </c>
      <c r="AB17" s="208">
        <f>calcs!AF19</f>
        <v>0</v>
      </c>
      <c r="AC17" s="208">
        <f>calcs!AG19</f>
        <v>0</v>
      </c>
      <c r="AD17" s="208">
        <f>calcs!AH19</f>
        <v>0</v>
      </c>
      <c r="AE17" s="208">
        <f>calcs!AI19</f>
        <v>0</v>
      </c>
      <c r="AF17" s="208">
        <f>calcs!AJ19</f>
        <v>0</v>
      </c>
    </row>
    <row r="18" spans="1:33" ht="14.1" customHeight="1" x14ac:dyDescent="0.2">
      <c r="A18" s="7" t="s">
        <v>68</v>
      </c>
      <c r="B18" s="208">
        <f>calcs!F20</f>
        <v>0</v>
      </c>
      <c r="C18" s="208">
        <f>calcs!G20</f>
        <v>0</v>
      </c>
      <c r="D18" s="208">
        <f>calcs!H20</f>
        <v>0</v>
      </c>
      <c r="E18" s="208">
        <f>calcs!I20</f>
        <v>0</v>
      </c>
      <c r="F18" s="208">
        <f>calcs!J20</f>
        <v>0</v>
      </c>
      <c r="G18" s="208">
        <f>calcs!K20</f>
        <v>0</v>
      </c>
      <c r="H18" s="208">
        <f>calcs!L20</f>
        <v>0</v>
      </c>
      <c r="I18" s="208">
        <f>calcs!M20</f>
        <v>0</v>
      </c>
      <c r="J18" s="208">
        <f>calcs!N20</f>
        <v>0</v>
      </c>
      <c r="K18" s="208">
        <f>calcs!O20</f>
        <v>0</v>
      </c>
      <c r="L18" s="208">
        <f>calcs!P20</f>
        <v>0</v>
      </c>
      <c r="M18" s="208">
        <f>calcs!Q20</f>
        <v>0</v>
      </c>
      <c r="N18" s="208">
        <f>calcs!R20</f>
        <v>0</v>
      </c>
      <c r="O18" s="208">
        <f>calcs!S20</f>
        <v>0</v>
      </c>
      <c r="P18" s="208">
        <f>calcs!T20</f>
        <v>0</v>
      </c>
      <c r="Q18" s="208">
        <f>calcs!U20</f>
        <v>0</v>
      </c>
      <c r="R18" s="208">
        <f>calcs!V20</f>
        <v>0</v>
      </c>
      <c r="S18" s="208">
        <f>calcs!W20</f>
        <v>0</v>
      </c>
      <c r="T18" s="208">
        <f>calcs!X20</f>
        <v>0</v>
      </c>
      <c r="U18" s="208">
        <f>calcs!Y20</f>
        <v>0</v>
      </c>
      <c r="V18" s="208">
        <f>calcs!Z20</f>
        <v>0</v>
      </c>
      <c r="W18" s="208">
        <f>calcs!AA20</f>
        <v>0</v>
      </c>
      <c r="X18" s="208">
        <f>calcs!AB20</f>
        <v>0</v>
      </c>
      <c r="Y18" s="208">
        <f>calcs!AC20</f>
        <v>0</v>
      </c>
      <c r="Z18" s="208">
        <f>calcs!AD20</f>
        <v>0</v>
      </c>
      <c r="AA18" s="208">
        <f>calcs!AE20</f>
        <v>0</v>
      </c>
      <c r="AB18" s="208">
        <f>calcs!AF20</f>
        <v>0</v>
      </c>
      <c r="AC18" s="208">
        <f>calcs!AG20</f>
        <v>0</v>
      </c>
      <c r="AD18" s="208">
        <f>calcs!AH20</f>
        <v>0</v>
      </c>
      <c r="AE18" s="208">
        <f>calcs!AI20</f>
        <v>0</v>
      </c>
      <c r="AF18" s="208">
        <f>calcs!AJ20</f>
        <v>0</v>
      </c>
      <c r="AG18" s="7"/>
    </row>
    <row r="19" spans="1:33" ht="14.1" customHeight="1" x14ac:dyDescent="0.2">
      <c r="A19" s="7" t="s">
        <v>69</v>
      </c>
      <c r="B19" s="208">
        <f>calcs!F21</f>
        <v>11103513365617.168</v>
      </c>
      <c r="C19" s="208">
        <f>calcs!G21</f>
        <v>11177520611242.029</v>
      </c>
      <c r="D19" s="208">
        <f>calcs!H21</f>
        <v>11446113320345.84</v>
      </c>
      <c r="E19" s="208">
        <f>calcs!I21</f>
        <v>11703360358649.137</v>
      </c>
      <c r="F19" s="208">
        <f>calcs!J21</f>
        <v>11811223517775.662</v>
      </c>
      <c r="G19" s="208">
        <f>calcs!K21</f>
        <v>11846144590250.059</v>
      </c>
      <c r="H19" s="208">
        <f>calcs!L21</f>
        <v>11884868804366.521</v>
      </c>
      <c r="I19" s="208">
        <f>calcs!M21</f>
        <v>11912204708369.072</v>
      </c>
      <c r="J19" s="208">
        <f>calcs!N21</f>
        <v>11940895733060.244</v>
      </c>
      <c r="K19" s="208">
        <f>calcs!O21</f>
        <v>11958687547099.971</v>
      </c>
      <c r="L19" s="208">
        <f>calcs!P21</f>
        <v>11966350713371.41</v>
      </c>
      <c r="M19" s="208">
        <f>calcs!Q21</f>
        <v>12032779958873.693</v>
      </c>
      <c r="N19" s="208">
        <f>calcs!R21</f>
        <v>12067182839375.002</v>
      </c>
      <c r="O19" s="208">
        <f>calcs!S21</f>
        <v>12101585719876.324</v>
      </c>
      <c r="P19" s="208">
        <f>calcs!T21</f>
        <v>12135988600377.633</v>
      </c>
      <c r="Q19" s="208">
        <f>calcs!U21</f>
        <v>12170391480878.955</v>
      </c>
      <c r="R19" s="208">
        <f>calcs!V21</f>
        <v>12204794361380.279</v>
      </c>
      <c r="S19" s="208">
        <f>calcs!W21</f>
        <v>12239197241881.588</v>
      </c>
      <c r="T19" s="208">
        <f>calcs!X21</f>
        <v>12273600122382.91</v>
      </c>
      <c r="U19" s="208">
        <f>calcs!Y21</f>
        <v>12308003002884.219</v>
      </c>
      <c r="V19" s="208">
        <f>calcs!Z21</f>
        <v>12342405883385.541</v>
      </c>
      <c r="W19" s="208">
        <f>calcs!AA21</f>
        <v>12376808763886.85</v>
      </c>
      <c r="X19" s="208">
        <f>calcs!AB21</f>
        <v>12411211644388.174</v>
      </c>
      <c r="Y19" s="208">
        <f>calcs!AC21</f>
        <v>12445614524889.482</v>
      </c>
      <c r="Z19" s="208">
        <f>calcs!AD21</f>
        <v>12480017405390.805</v>
      </c>
      <c r="AA19" s="208">
        <f>calcs!AE21</f>
        <v>12514420285892.113</v>
      </c>
      <c r="AB19" s="208">
        <f>calcs!AF21</f>
        <v>12548823166393.436</v>
      </c>
      <c r="AC19" s="208">
        <f>calcs!AG21</f>
        <v>12583226046894.746</v>
      </c>
      <c r="AD19" s="208">
        <f>calcs!AH21</f>
        <v>12617628927396.068</v>
      </c>
      <c r="AE19" s="208">
        <f>calcs!AI21</f>
        <v>12652031807897.391</v>
      </c>
      <c r="AF19" s="208">
        <f>calcs!AJ21</f>
        <v>12686434688398.699</v>
      </c>
    </row>
    <row r="20" spans="1:33" ht="14.1" customHeight="1" x14ac:dyDescent="0.2">
      <c r="A20" s="7" t="s">
        <v>70</v>
      </c>
      <c r="B20" s="208">
        <f>calcs!F22</f>
        <v>2213300217587.2285</v>
      </c>
      <c r="C20" s="208">
        <f>calcs!G22</f>
        <v>2228052327793.333</v>
      </c>
      <c r="D20" s="208">
        <f>calcs!H22</f>
        <v>2281591805067.4941</v>
      </c>
      <c r="E20" s="208">
        <f>calcs!I22</f>
        <v>2332869712077.8496</v>
      </c>
      <c r="F20" s="208">
        <f>calcs!J22</f>
        <v>2354370434029.8433</v>
      </c>
      <c r="G20" s="208">
        <f>calcs!K22</f>
        <v>2361331367453.4302</v>
      </c>
      <c r="H20" s="208">
        <f>calcs!L22</f>
        <v>2369050393738.8633</v>
      </c>
      <c r="I20" s="208">
        <f>calcs!M22</f>
        <v>2374499350324.4556</v>
      </c>
      <c r="J20" s="208">
        <f>calcs!N22</f>
        <v>2380218427620.1528</v>
      </c>
      <c r="K20" s="208">
        <f>calcs!O22</f>
        <v>2383764929037.2031</v>
      </c>
      <c r="L20" s="208">
        <f>calcs!P22</f>
        <v>2385292453435.7871</v>
      </c>
      <c r="M20" s="208">
        <f>calcs!Q22</f>
        <v>2398534015694.7778</v>
      </c>
      <c r="N20" s="208">
        <f>calcs!R22</f>
        <v>2405391656190.3491</v>
      </c>
      <c r="O20" s="208">
        <f>calcs!S22</f>
        <v>2412249296685.9233</v>
      </c>
      <c r="P20" s="208">
        <f>calcs!T22</f>
        <v>2419106937181.4946</v>
      </c>
      <c r="Q20" s="208">
        <f>calcs!U22</f>
        <v>2425964577677.0688</v>
      </c>
      <c r="R20" s="208">
        <f>calcs!V22</f>
        <v>2432822218172.6431</v>
      </c>
      <c r="S20" s="208">
        <f>calcs!W22</f>
        <v>2439679858668.2144</v>
      </c>
      <c r="T20" s="208">
        <f>calcs!X22</f>
        <v>2446537499163.7886</v>
      </c>
      <c r="U20" s="208">
        <f>calcs!Y22</f>
        <v>2453395139659.3599</v>
      </c>
      <c r="V20" s="208">
        <f>calcs!Z22</f>
        <v>2460252780154.9341</v>
      </c>
      <c r="W20" s="208">
        <f>calcs!AA22</f>
        <v>2467110420650.5054</v>
      </c>
      <c r="X20" s="208">
        <f>calcs!AB22</f>
        <v>2473968061146.0796</v>
      </c>
      <c r="Y20" s="208">
        <f>calcs!AC22</f>
        <v>2480825701641.6509</v>
      </c>
      <c r="Z20" s="208">
        <f>calcs!AD22</f>
        <v>2487683342137.2251</v>
      </c>
      <c r="AA20" s="208">
        <f>calcs!AE22</f>
        <v>2494540982632.7964</v>
      </c>
      <c r="AB20" s="208">
        <f>calcs!AF22</f>
        <v>2501398623128.3706</v>
      </c>
      <c r="AC20" s="208">
        <f>calcs!AG22</f>
        <v>2508256263623.9419</v>
      </c>
      <c r="AD20" s="208">
        <f>calcs!AH22</f>
        <v>2515113904119.5161</v>
      </c>
      <c r="AE20" s="208">
        <f>calcs!AI22</f>
        <v>2521971544615.0903</v>
      </c>
      <c r="AF20" s="208">
        <f>calcs!AJ22</f>
        <v>2528829185110.6616</v>
      </c>
      <c r="AG20" s="24"/>
    </row>
    <row r="21" spans="1:33" ht="14.1" customHeight="1" x14ac:dyDescent="0.2">
      <c r="A21" s="7" t="s">
        <v>71</v>
      </c>
      <c r="B21" s="208">
        <f>calcs!F23</f>
        <v>3222550507659.2749</v>
      </c>
      <c r="C21" s="208">
        <f>calcs!G23</f>
        <v>3244029482746.3286</v>
      </c>
      <c r="D21" s="208">
        <f>calcs!H23</f>
        <v>3321982608263.9072</v>
      </c>
      <c r="E21" s="208">
        <f>calcs!I23</f>
        <v>3396642902405.144</v>
      </c>
      <c r="F21" s="208">
        <f>calcs!J23</f>
        <v>3427947811649.2095</v>
      </c>
      <c r="G21" s="208">
        <f>calcs!K23</f>
        <v>3438082884767.4937</v>
      </c>
      <c r="H21" s="208">
        <f>calcs!L23</f>
        <v>3449321736088.7466</v>
      </c>
      <c r="I21" s="208">
        <f>calcs!M23</f>
        <v>3457255380910.8911</v>
      </c>
      <c r="J21" s="208">
        <f>calcs!N23</f>
        <v>3465582319703.9858</v>
      </c>
      <c r="K21" s="208">
        <f>calcs!O23</f>
        <v>3470746002358.1123</v>
      </c>
      <c r="L21" s="208">
        <f>calcs!P23</f>
        <v>3472970067799.8467</v>
      </c>
      <c r="M21" s="208">
        <f>calcs!Q23</f>
        <v>3492249695046.4526</v>
      </c>
      <c r="N21" s="208">
        <f>calcs!R23</f>
        <v>3502234374343.3438</v>
      </c>
      <c r="O21" s="208">
        <f>calcs!S23</f>
        <v>3512219053640.2393</v>
      </c>
      <c r="P21" s="208">
        <f>calcs!T23</f>
        <v>3522203732937.1304</v>
      </c>
      <c r="Q21" s="208">
        <f>calcs!U23</f>
        <v>3532188412234.0259</v>
      </c>
      <c r="R21" s="208">
        <f>calcs!V23</f>
        <v>3542173091530.9214</v>
      </c>
      <c r="S21" s="208">
        <f>calcs!W23</f>
        <v>3552157770827.8125</v>
      </c>
      <c r="T21" s="208">
        <f>calcs!X23</f>
        <v>3562142450124.708</v>
      </c>
      <c r="U21" s="208">
        <f>calcs!Y23</f>
        <v>3572127129421.5996</v>
      </c>
      <c r="V21" s="208">
        <f>calcs!Z23</f>
        <v>3582111808718.4946</v>
      </c>
      <c r="W21" s="208">
        <f>calcs!AA23</f>
        <v>3592096488015.3862</v>
      </c>
      <c r="X21" s="208">
        <f>calcs!AB23</f>
        <v>3602081167312.2813</v>
      </c>
      <c r="Y21" s="208">
        <f>calcs!AC23</f>
        <v>3612065846609.1729</v>
      </c>
      <c r="Z21" s="208">
        <f>calcs!AD23</f>
        <v>3622050525906.0684</v>
      </c>
      <c r="AA21" s="208">
        <f>calcs!AE23</f>
        <v>3632035205202.9595</v>
      </c>
      <c r="AB21" s="208">
        <f>calcs!AF23</f>
        <v>3642019884499.855</v>
      </c>
      <c r="AC21" s="208">
        <f>calcs!AG23</f>
        <v>3652004563796.7466</v>
      </c>
      <c r="AD21" s="208">
        <f>calcs!AH23</f>
        <v>3661989243093.6416</v>
      </c>
      <c r="AE21" s="208">
        <f>calcs!AI23</f>
        <v>3671973922390.5371</v>
      </c>
      <c r="AF21" s="208">
        <f>calcs!AJ23</f>
        <v>3681958601687.4282</v>
      </c>
    </row>
    <row r="22" spans="1:33" ht="14.1" customHeight="1" x14ac:dyDescent="0.2">
      <c r="A22" s="7" t="s">
        <v>72</v>
      </c>
      <c r="B22" s="208">
        <f>calcs!F24</f>
        <v>0</v>
      </c>
      <c r="C22" s="208">
        <f>calcs!G24</f>
        <v>0</v>
      </c>
      <c r="D22" s="208">
        <f>calcs!H24</f>
        <v>0</v>
      </c>
      <c r="E22" s="208">
        <f>calcs!I24</f>
        <v>0</v>
      </c>
      <c r="F22" s="208">
        <f>calcs!J24</f>
        <v>0</v>
      </c>
      <c r="G22" s="208">
        <f>calcs!K24</f>
        <v>0</v>
      </c>
      <c r="H22" s="208">
        <f>calcs!L24</f>
        <v>0</v>
      </c>
      <c r="I22" s="208">
        <f>calcs!M24</f>
        <v>0</v>
      </c>
      <c r="J22" s="208">
        <f>calcs!N24</f>
        <v>0</v>
      </c>
      <c r="K22" s="208">
        <f>calcs!O24</f>
        <v>0</v>
      </c>
      <c r="L22" s="208">
        <f>calcs!P24</f>
        <v>0</v>
      </c>
      <c r="M22" s="208">
        <f>calcs!Q24</f>
        <v>0</v>
      </c>
      <c r="N22" s="208">
        <f>calcs!R24</f>
        <v>0</v>
      </c>
      <c r="O22" s="208">
        <f>calcs!S24</f>
        <v>0</v>
      </c>
      <c r="P22" s="208">
        <f>calcs!T24</f>
        <v>0</v>
      </c>
      <c r="Q22" s="208">
        <f>calcs!U24</f>
        <v>0</v>
      </c>
      <c r="R22" s="208">
        <f>calcs!V24</f>
        <v>0</v>
      </c>
      <c r="S22" s="208">
        <f>calcs!W24</f>
        <v>0</v>
      </c>
      <c r="T22" s="208">
        <f>calcs!X24</f>
        <v>0</v>
      </c>
      <c r="U22" s="208">
        <f>calcs!Y24</f>
        <v>0</v>
      </c>
      <c r="V22" s="208">
        <f>calcs!Z24</f>
        <v>0</v>
      </c>
      <c r="W22" s="208">
        <f>calcs!AA24</f>
        <v>0</v>
      </c>
      <c r="X22" s="208">
        <f>calcs!AB24</f>
        <v>0</v>
      </c>
      <c r="Y22" s="208">
        <f>calcs!AC24</f>
        <v>0</v>
      </c>
      <c r="Z22" s="208">
        <f>calcs!AD24</f>
        <v>0</v>
      </c>
      <c r="AA22" s="208">
        <f>calcs!AE24</f>
        <v>0</v>
      </c>
      <c r="AB22" s="208">
        <f>calcs!AF24</f>
        <v>0</v>
      </c>
      <c r="AC22" s="208">
        <f>calcs!AG24</f>
        <v>0</v>
      </c>
      <c r="AD22" s="208">
        <f>calcs!AH24</f>
        <v>0</v>
      </c>
      <c r="AE22" s="208">
        <f>calcs!AI24</f>
        <v>0</v>
      </c>
      <c r="AF22" s="208">
        <f>calcs!AJ24</f>
        <v>0</v>
      </c>
    </row>
    <row r="23" spans="1:33" ht="14.1" customHeight="1" x14ac:dyDescent="0.2">
      <c r="A23" s="7" t="s">
        <v>73</v>
      </c>
      <c r="B23" s="208">
        <f>calcs!F25</f>
        <v>456187745442.79199</v>
      </c>
      <c r="C23" s="208">
        <f>calcs!G25</f>
        <v>459228332454.87958</v>
      </c>
      <c r="D23" s="208">
        <f>calcs!H25</f>
        <v>470263461460.79022</v>
      </c>
      <c r="E23" s="208">
        <f>calcs!I25</f>
        <v>480832453685.25214</v>
      </c>
      <c r="F23" s="208">
        <f>calcs!J25</f>
        <v>485264010595.03491</v>
      </c>
      <c r="G23" s="208">
        <f>calcs!K25</f>
        <v>486698742539.4184</v>
      </c>
      <c r="H23" s="208">
        <f>calcs!L25</f>
        <v>488289726523.50897</v>
      </c>
      <c r="I23" s="208">
        <f>calcs!M25</f>
        <v>489412821890.34839</v>
      </c>
      <c r="J23" s="208">
        <f>calcs!N25</f>
        <v>490591592378.33093</v>
      </c>
      <c r="K23" s="208">
        <f>calcs!O25</f>
        <v>491322568896.02069</v>
      </c>
      <c r="L23" s="208">
        <f>calcs!P25</f>
        <v>491637410012.45026</v>
      </c>
      <c r="M23" s="208">
        <f>calcs!Q25</f>
        <v>494366654958.55811</v>
      </c>
      <c r="N23" s="208">
        <f>calcs!R25</f>
        <v>495780096990.4494</v>
      </c>
      <c r="O23" s="208">
        <f>calcs!S25</f>
        <v>497193539022.34125</v>
      </c>
      <c r="P23" s="208">
        <f>calcs!T25</f>
        <v>498606981054.23248</v>
      </c>
      <c r="Q23" s="208">
        <f>calcs!U25</f>
        <v>500020423086.12433</v>
      </c>
      <c r="R23" s="208">
        <f>calcs!V25</f>
        <v>501433865118.01617</v>
      </c>
      <c r="S23" s="208">
        <f>calcs!W25</f>
        <v>502847307149.90747</v>
      </c>
      <c r="T23" s="208">
        <f>calcs!X25</f>
        <v>504260749181.79932</v>
      </c>
      <c r="U23" s="208">
        <f>calcs!Y25</f>
        <v>505674191213.69061</v>
      </c>
      <c r="V23" s="208">
        <f>calcs!Z25</f>
        <v>507087633245.58246</v>
      </c>
      <c r="W23" s="208">
        <f>calcs!AA25</f>
        <v>508501075277.47369</v>
      </c>
      <c r="X23" s="208">
        <f>calcs!AB25</f>
        <v>509914517309.36554</v>
      </c>
      <c r="Y23" s="208">
        <f>calcs!AC25</f>
        <v>511327959341.25684</v>
      </c>
      <c r="Z23" s="208">
        <f>calcs!AD25</f>
        <v>512741401373.14868</v>
      </c>
      <c r="AA23" s="208">
        <f>calcs!AE25</f>
        <v>514154843405.03998</v>
      </c>
      <c r="AB23" s="208">
        <f>calcs!AF25</f>
        <v>515568285436.93182</v>
      </c>
      <c r="AC23" s="208">
        <f>calcs!AG25</f>
        <v>516981727468.82306</v>
      </c>
      <c r="AD23" s="208">
        <f>calcs!AH25</f>
        <v>518395169500.7149</v>
      </c>
      <c r="AE23" s="208">
        <f>calcs!AI25</f>
        <v>519808611532.60675</v>
      </c>
      <c r="AF23" s="208">
        <f>calcs!AJ25</f>
        <v>521222053564.49805</v>
      </c>
    </row>
    <row r="24" spans="1:33" ht="14.1" customHeight="1" x14ac:dyDescent="0.2">
      <c r="A24" s="7" t="s">
        <v>74</v>
      </c>
      <c r="B24" s="208">
        <f>calcs!F26</f>
        <v>0</v>
      </c>
      <c r="C24" s="208">
        <f>calcs!G26</f>
        <v>0</v>
      </c>
      <c r="D24" s="208">
        <f>calcs!H26</f>
        <v>0</v>
      </c>
      <c r="E24" s="208">
        <f>calcs!I26</f>
        <v>0</v>
      </c>
      <c r="F24" s="208">
        <f>calcs!J26</f>
        <v>0</v>
      </c>
      <c r="G24" s="208">
        <f>calcs!K26</f>
        <v>0</v>
      </c>
      <c r="H24" s="208">
        <f>calcs!L26</f>
        <v>0</v>
      </c>
      <c r="I24" s="208">
        <f>calcs!M26</f>
        <v>0</v>
      </c>
      <c r="J24" s="208">
        <f>calcs!N26</f>
        <v>0</v>
      </c>
      <c r="K24" s="208">
        <f>calcs!O26</f>
        <v>0</v>
      </c>
      <c r="L24" s="208">
        <f>calcs!P26</f>
        <v>0</v>
      </c>
      <c r="M24" s="208">
        <f>calcs!Q26</f>
        <v>0</v>
      </c>
      <c r="N24" s="208">
        <f>calcs!R26</f>
        <v>0</v>
      </c>
      <c r="O24" s="208">
        <f>calcs!S26</f>
        <v>0</v>
      </c>
      <c r="P24" s="208">
        <f>calcs!T26</f>
        <v>0</v>
      </c>
      <c r="Q24" s="208">
        <f>calcs!U26</f>
        <v>0</v>
      </c>
      <c r="R24" s="208">
        <f>calcs!V26</f>
        <v>0</v>
      </c>
      <c r="S24" s="208">
        <f>calcs!W26</f>
        <v>0</v>
      </c>
      <c r="T24" s="208">
        <f>calcs!X26</f>
        <v>0</v>
      </c>
      <c r="U24" s="208">
        <f>calcs!Y26</f>
        <v>0</v>
      </c>
      <c r="V24" s="208">
        <f>calcs!Z26</f>
        <v>0</v>
      </c>
      <c r="W24" s="208">
        <f>calcs!AA26</f>
        <v>0</v>
      </c>
      <c r="X24" s="208">
        <f>calcs!AB26</f>
        <v>0</v>
      </c>
      <c r="Y24" s="208">
        <f>calcs!AC26</f>
        <v>0</v>
      </c>
      <c r="Z24" s="208">
        <f>calcs!AD26</f>
        <v>0</v>
      </c>
      <c r="AA24" s="208">
        <f>calcs!AE26</f>
        <v>0</v>
      </c>
      <c r="AB24" s="208">
        <f>calcs!AF26</f>
        <v>0</v>
      </c>
      <c r="AC24" s="208">
        <f>calcs!AG26</f>
        <v>0</v>
      </c>
      <c r="AD24" s="208">
        <f>calcs!AH26</f>
        <v>0</v>
      </c>
      <c r="AE24" s="208">
        <f>calcs!AI26</f>
        <v>0</v>
      </c>
      <c r="AF24" s="208">
        <f>calcs!AJ26</f>
        <v>0</v>
      </c>
    </row>
    <row r="25" spans="1:33" ht="14.1" customHeight="1" x14ac:dyDescent="0.2">
      <c r="A25" s="7" t="s">
        <v>75</v>
      </c>
      <c r="B25" s="208">
        <f>calcs!F27</f>
        <v>0</v>
      </c>
      <c r="C25" s="208">
        <f>calcs!G27</f>
        <v>0</v>
      </c>
      <c r="D25" s="208">
        <f>calcs!H27</f>
        <v>0</v>
      </c>
      <c r="E25" s="208">
        <f>calcs!I27</f>
        <v>0</v>
      </c>
      <c r="F25" s="208">
        <f>calcs!J27</f>
        <v>0</v>
      </c>
      <c r="G25" s="208">
        <f>calcs!K27</f>
        <v>0</v>
      </c>
      <c r="H25" s="208">
        <f>calcs!L27</f>
        <v>0</v>
      </c>
      <c r="I25" s="208">
        <f>calcs!M27</f>
        <v>0</v>
      </c>
      <c r="J25" s="208">
        <f>calcs!N27</f>
        <v>0</v>
      </c>
      <c r="K25" s="208">
        <f>calcs!O27</f>
        <v>0</v>
      </c>
      <c r="L25" s="208">
        <f>calcs!P27</f>
        <v>0</v>
      </c>
      <c r="M25" s="208">
        <f>calcs!Q27</f>
        <v>0</v>
      </c>
      <c r="N25" s="208">
        <f>calcs!R27</f>
        <v>0</v>
      </c>
      <c r="O25" s="208">
        <f>calcs!S27</f>
        <v>0</v>
      </c>
      <c r="P25" s="208">
        <f>calcs!T27</f>
        <v>0</v>
      </c>
      <c r="Q25" s="208">
        <f>calcs!U27</f>
        <v>0</v>
      </c>
      <c r="R25" s="208">
        <f>calcs!V27</f>
        <v>0</v>
      </c>
      <c r="S25" s="208">
        <f>calcs!W27</f>
        <v>0</v>
      </c>
      <c r="T25" s="208">
        <f>calcs!X27</f>
        <v>0</v>
      </c>
      <c r="U25" s="208">
        <f>calcs!Y27</f>
        <v>0</v>
      </c>
      <c r="V25" s="208">
        <f>calcs!Z27</f>
        <v>0</v>
      </c>
      <c r="W25" s="208">
        <f>calcs!AA27</f>
        <v>0</v>
      </c>
      <c r="X25" s="208">
        <f>calcs!AB27</f>
        <v>0</v>
      </c>
      <c r="Y25" s="208">
        <f>calcs!AC27</f>
        <v>0</v>
      </c>
      <c r="Z25" s="208">
        <f>calcs!AD27</f>
        <v>0</v>
      </c>
      <c r="AA25" s="208">
        <f>calcs!AE27</f>
        <v>0</v>
      </c>
      <c r="AB25" s="208">
        <f>calcs!AF27</f>
        <v>0</v>
      </c>
      <c r="AC25" s="208">
        <f>calcs!AG27</f>
        <v>0</v>
      </c>
      <c r="AD25" s="208">
        <f>calcs!AH27</f>
        <v>0</v>
      </c>
      <c r="AE25" s="208">
        <f>calcs!AI27</f>
        <v>0</v>
      </c>
      <c r="AF25" s="208">
        <f>calcs!AJ27</f>
        <v>0</v>
      </c>
    </row>
    <row r="26" spans="1:33" ht="14.1" customHeight="1" x14ac:dyDescent="0.2">
      <c r="A26" s="7" t="s">
        <v>76</v>
      </c>
      <c r="B26" s="208">
        <f>calcs!F28</f>
        <v>2963900874269.3936</v>
      </c>
      <c r="C26" s="208">
        <f>calcs!G28</f>
        <v>2983655895296.2544</v>
      </c>
      <c r="D26" s="208">
        <f>calcs!H28</f>
        <v>3055352315980.5659</v>
      </c>
      <c r="E26" s="208">
        <f>calcs!I28</f>
        <v>3124020195833.0234</v>
      </c>
      <c r="F26" s="208">
        <f>calcs!J28</f>
        <v>3152812497972.8599</v>
      </c>
      <c r="G26" s="208">
        <f>calcs!K28</f>
        <v>3162134105812.5728</v>
      </c>
      <c r="H26" s="208">
        <f>calcs!L28</f>
        <v>3172470899969.1489</v>
      </c>
      <c r="I26" s="208">
        <f>calcs!M28</f>
        <v>3179767771428.1406</v>
      </c>
      <c r="J26" s="208">
        <f>calcs!N28</f>
        <v>3187426370140.6143</v>
      </c>
      <c r="K26" s="208">
        <f>calcs!O28</f>
        <v>3192175603239.2549</v>
      </c>
      <c r="L26" s="208">
        <f>calcs!P28</f>
        <v>3194221159853.9678</v>
      </c>
      <c r="M26" s="208">
        <f>calcs!Q28</f>
        <v>3211953357973.4346</v>
      </c>
      <c r="N26" s="208">
        <f>calcs!R28</f>
        <v>3221136642960.5957</v>
      </c>
      <c r="O26" s="208">
        <f>calcs!S28</f>
        <v>3230319927947.7603</v>
      </c>
      <c r="P26" s="208">
        <f>calcs!T28</f>
        <v>3239503212934.9214</v>
      </c>
      <c r="Q26" s="208">
        <f>calcs!U28</f>
        <v>3248686497922.0859</v>
      </c>
      <c r="R26" s="208">
        <f>calcs!V28</f>
        <v>3257869782909.251</v>
      </c>
      <c r="S26" s="208">
        <f>calcs!W28</f>
        <v>3267053067896.4121</v>
      </c>
      <c r="T26" s="208">
        <f>calcs!X28</f>
        <v>3276236352883.5767</v>
      </c>
      <c r="U26" s="208">
        <f>calcs!Y28</f>
        <v>3285419637870.7378</v>
      </c>
      <c r="V26" s="208">
        <f>calcs!Z28</f>
        <v>3294602922857.9028</v>
      </c>
      <c r="W26" s="208">
        <f>calcs!AA28</f>
        <v>3303786207845.064</v>
      </c>
      <c r="X26" s="208">
        <f>calcs!AB28</f>
        <v>3312969492832.2285</v>
      </c>
      <c r="Y26" s="208">
        <f>calcs!AC28</f>
        <v>3322152777819.3896</v>
      </c>
      <c r="Z26" s="208">
        <f>calcs!AD28</f>
        <v>3331336062806.5547</v>
      </c>
      <c r="AA26" s="208">
        <f>calcs!AE28</f>
        <v>3340519347793.7158</v>
      </c>
      <c r="AB26" s="208">
        <f>calcs!AF28</f>
        <v>3349702632780.8804</v>
      </c>
      <c r="AC26" s="208">
        <f>calcs!AG28</f>
        <v>3358885917768.0415</v>
      </c>
      <c r="AD26" s="208">
        <f>calcs!AH28</f>
        <v>3368069202755.2065</v>
      </c>
      <c r="AE26" s="208">
        <f>calcs!AI28</f>
        <v>3377252487742.3711</v>
      </c>
      <c r="AF26" s="208">
        <f>calcs!AJ28</f>
        <v>3386435772729.5322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19128832510825.402</v>
      </c>
      <c r="C14" s="3">
        <f>calcs!G42</f>
        <v>19932195276582.781</v>
      </c>
      <c r="D14" s="3">
        <f>calcs!H42</f>
        <v>20118374364823.191</v>
      </c>
      <c r="E14" s="3">
        <f>calcs!I42</f>
        <v>20025974372881.652</v>
      </c>
      <c r="F14" s="3">
        <f>calcs!J42</f>
        <v>19774287827667.766</v>
      </c>
      <c r="G14" s="3">
        <f>calcs!K42</f>
        <v>19519153521560.531</v>
      </c>
      <c r="H14" s="3">
        <f>calcs!L42</f>
        <v>19239195337021.246</v>
      </c>
      <c r="I14" s="3">
        <f>calcs!M42</f>
        <v>18917174469583.199</v>
      </c>
      <c r="J14" s="3">
        <f>calcs!N42</f>
        <v>18568950619355.766</v>
      </c>
      <c r="K14" s="3">
        <f>calcs!O42</f>
        <v>18264168556384.422</v>
      </c>
      <c r="L14" s="3">
        <f>calcs!P42</f>
        <v>17950422315090.395</v>
      </c>
      <c r="M14" s="3">
        <f>calcs!Q42</f>
        <v>17691840248089.82</v>
      </c>
      <c r="N14" s="3">
        <f>calcs!R42</f>
        <v>17393953706905.164</v>
      </c>
      <c r="O14" s="3">
        <f>calcs!S42</f>
        <v>17113995522365.877</v>
      </c>
      <c r="P14" s="3">
        <f>calcs!T42</f>
        <v>16849897037935.959</v>
      </c>
      <c r="Q14" s="3">
        <f>calcs!U42</f>
        <v>16791285102749.162</v>
      </c>
      <c r="R14" s="3">
        <f>calcs!V42</f>
        <v>16721640332703.676</v>
      </c>
      <c r="S14" s="3">
        <f>calcs!W42</f>
        <v>16660270188802.203</v>
      </c>
      <c r="T14" s="3">
        <f>calcs!X42</f>
        <v>16715434363095.662</v>
      </c>
      <c r="U14" s="3">
        <f>calcs!Y42</f>
        <v>16683025410698.256</v>
      </c>
      <c r="V14" s="3">
        <f>calcs!Z42</f>
        <v>16661649293159.541</v>
      </c>
      <c r="W14" s="3">
        <f>calcs!AA42</f>
        <v>16665786606231.553</v>
      </c>
      <c r="X14" s="3">
        <f>calcs!AB42</f>
        <v>16691989589020.943</v>
      </c>
      <c r="Y14" s="3">
        <f>calcs!AC42</f>
        <v>16731983615383.697</v>
      </c>
      <c r="Z14" s="3">
        <f>calcs!AD42</f>
        <v>16768529880853.113</v>
      </c>
      <c r="AA14" s="3">
        <f>calcs!AE42</f>
        <v>16807834355037.201</v>
      </c>
      <c r="AB14" s="3">
        <f>calcs!AF42</f>
        <v>16864377633687.992</v>
      </c>
      <c r="AC14" s="3">
        <f>calcs!AG42</f>
        <v>16915404494909.438</v>
      </c>
      <c r="AD14" s="3">
        <f>calcs!AH42</f>
        <v>16962983595237.543</v>
      </c>
      <c r="AE14" s="3">
        <f>calcs!AI42</f>
        <v>17102962687507.186</v>
      </c>
      <c r="AF14" s="3">
        <f>calcs!AJ42</f>
        <v>17167780592301.996</v>
      </c>
    </row>
    <row r="15" spans="1:35" ht="14.1" customHeight="1" x14ac:dyDescent="0.2">
      <c r="A15" s="4" t="s">
        <v>65</v>
      </c>
      <c r="B15" s="3">
        <f>calcs!F43</f>
        <v>0</v>
      </c>
      <c r="C15" s="3">
        <f>calcs!G43</f>
        <v>0</v>
      </c>
      <c r="D15" s="3">
        <f>calcs!H43</f>
        <v>0</v>
      </c>
      <c r="E15" s="3">
        <f>calcs!I43</f>
        <v>0</v>
      </c>
      <c r="F15" s="3">
        <f>calcs!J43</f>
        <v>0</v>
      </c>
      <c r="G15" s="3">
        <f>calcs!K43</f>
        <v>0</v>
      </c>
      <c r="H15" s="3">
        <f>calcs!L43</f>
        <v>0</v>
      </c>
      <c r="I15" s="3">
        <f>calcs!M43</f>
        <v>0</v>
      </c>
      <c r="J15" s="3">
        <f>calcs!N43</f>
        <v>0</v>
      </c>
      <c r="K15" s="3">
        <f>calcs!O43</f>
        <v>0</v>
      </c>
      <c r="L15" s="3">
        <f>calcs!P43</f>
        <v>0</v>
      </c>
      <c r="M15" s="3">
        <f>calcs!Q43</f>
        <v>0</v>
      </c>
      <c r="N15" s="3">
        <f>calcs!R43</f>
        <v>0</v>
      </c>
      <c r="O15" s="3">
        <f>calcs!S43</f>
        <v>0</v>
      </c>
      <c r="P15" s="3">
        <f>calcs!T43</f>
        <v>0</v>
      </c>
      <c r="Q15" s="3">
        <f>calcs!U43</f>
        <v>0</v>
      </c>
      <c r="R15" s="3">
        <f>calcs!V43</f>
        <v>0</v>
      </c>
      <c r="S15" s="3">
        <f>calcs!W43</f>
        <v>0</v>
      </c>
      <c r="T15" s="3">
        <f>calcs!X43</f>
        <v>0</v>
      </c>
      <c r="U15" s="3">
        <f>calcs!Y43</f>
        <v>0</v>
      </c>
      <c r="V15" s="3">
        <f>calcs!Z43</f>
        <v>0</v>
      </c>
      <c r="W15" s="3">
        <f>calcs!AA43</f>
        <v>0</v>
      </c>
      <c r="X15" s="3">
        <f>calcs!AB43</f>
        <v>0</v>
      </c>
      <c r="Y15" s="3">
        <f>calcs!AC43</f>
        <v>0</v>
      </c>
      <c r="Z15" s="3">
        <f>calcs!AD43</f>
        <v>0</v>
      </c>
      <c r="AA15" s="3">
        <f>calcs!AE43</f>
        <v>0</v>
      </c>
      <c r="AB15" s="3">
        <f>calcs!AF43</f>
        <v>0</v>
      </c>
      <c r="AC15" s="3">
        <f>calcs!AG43</f>
        <v>0</v>
      </c>
      <c r="AD15" s="3">
        <f>calcs!AH43</f>
        <v>0</v>
      </c>
      <c r="AE15" s="3">
        <f>calcs!AI43</f>
        <v>0</v>
      </c>
      <c r="AF15" s="3">
        <f>calcs!AJ43</f>
        <v>0</v>
      </c>
      <c r="AG15" s="24"/>
    </row>
    <row r="16" spans="1:35" ht="14.1" customHeight="1" x14ac:dyDescent="0.2">
      <c r="A16" s="4" t="s">
        <v>66</v>
      </c>
      <c r="B16" s="3">
        <f>calcs!F44</f>
        <v>0</v>
      </c>
      <c r="C16" s="3">
        <f>calcs!G44</f>
        <v>0</v>
      </c>
      <c r="D16" s="3">
        <f>calcs!H44</f>
        <v>0</v>
      </c>
      <c r="E16" s="3">
        <f>calcs!I44</f>
        <v>0</v>
      </c>
      <c r="F16" s="3">
        <f>calcs!J44</f>
        <v>0</v>
      </c>
      <c r="G16" s="3">
        <f>calcs!K44</f>
        <v>0</v>
      </c>
      <c r="H16" s="3">
        <f>calcs!L44</f>
        <v>0</v>
      </c>
      <c r="I16" s="3">
        <f>calcs!M44</f>
        <v>0</v>
      </c>
      <c r="J16" s="3">
        <f>calcs!N44</f>
        <v>0</v>
      </c>
      <c r="K16" s="3">
        <f>calcs!O44</f>
        <v>0</v>
      </c>
      <c r="L16" s="3">
        <f>calcs!P44</f>
        <v>0</v>
      </c>
      <c r="M16" s="3">
        <f>calcs!Q44</f>
        <v>0</v>
      </c>
      <c r="N16" s="3">
        <f>calcs!R44</f>
        <v>0</v>
      </c>
      <c r="O16" s="3">
        <f>calcs!S44</f>
        <v>0</v>
      </c>
      <c r="P16" s="3">
        <f>calcs!T44</f>
        <v>0</v>
      </c>
      <c r="Q16" s="3">
        <f>calcs!U44</f>
        <v>0</v>
      </c>
      <c r="R16" s="3">
        <f>calcs!V44</f>
        <v>0</v>
      </c>
      <c r="S16" s="3">
        <f>calcs!W44</f>
        <v>0</v>
      </c>
      <c r="T16" s="3">
        <f>calcs!X44</f>
        <v>0</v>
      </c>
      <c r="U16" s="3">
        <f>calcs!Y44</f>
        <v>0</v>
      </c>
      <c r="V16" s="3">
        <f>calcs!Z44</f>
        <v>0</v>
      </c>
      <c r="W16" s="3">
        <f>calcs!AA44</f>
        <v>0</v>
      </c>
      <c r="X16" s="3">
        <f>calcs!AB44</f>
        <v>0</v>
      </c>
      <c r="Y16" s="3">
        <f>calcs!AC44</f>
        <v>0</v>
      </c>
      <c r="Z16" s="3">
        <f>calcs!AD44</f>
        <v>0</v>
      </c>
      <c r="AA16" s="3">
        <f>calcs!AE44</f>
        <v>0</v>
      </c>
      <c r="AB16" s="3">
        <f>calcs!AF44</f>
        <v>0</v>
      </c>
      <c r="AC16" s="3">
        <f>calcs!AG44</f>
        <v>0</v>
      </c>
      <c r="AD16" s="3">
        <f>calcs!AH44</f>
        <v>0</v>
      </c>
      <c r="AE16" s="3">
        <f>calcs!AI44</f>
        <v>0</v>
      </c>
      <c r="AF16" s="3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ht="14.1" customHeight="1" x14ac:dyDescent="0.2">
      <c r="A18" s="4" t="s">
        <v>68</v>
      </c>
      <c r="B18" s="3">
        <f>calcs!F46</f>
        <v>0</v>
      </c>
      <c r="C18" s="3">
        <f>calcs!G46</f>
        <v>0</v>
      </c>
      <c r="D18" s="3">
        <f>calcs!H46</f>
        <v>0</v>
      </c>
      <c r="E18" s="3">
        <f>calcs!I46</f>
        <v>0</v>
      </c>
      <c r="F18" s="3">
        <f>calcs!J46</f>
        <v>0</v>
      </c>
      <c r="G18" s="3">
        <f>calcs!K46</f>
        <v>0</v>
      </c>
      <c r="H18" s="3">
        <f>calcs!L46</f>
        <v>0</v>
      </c>
      <c r="I18" s="3">
        <f>calcs!M46</f>
        <v>0</v>
      </c>
      <c r="J18" s="3">
        <f>calcs!N46</f>
        <v>0</v>
      </c>
      <c r="K18" s="3">
        <f>calcs!O46</f>
        <v>0</v>
      </c>
      <c r="L18" s="3">
        <f>calcs!P46</f>
        <v>0</v>
      </c>
      <c r="M18" s="3">
        <f>calcs!Q46</f>
        <v>0</v>
      </c>
      <c r="N18" s="3">
        <f>calcs!R46</f>
        <v>0</v>
      </c>
      <c r="O18" s="3">
        <f>calcs!S46</f>
        <v>0</v>
      </c>
      <c r="P18" s="3">
        <f>calcs!T46</f>
        <v>0</v>
      </c>
      <c r="Q18" s="3">
        <f>calcs!U46</f>
        <v>0</v>
      </c>
      <c r="R18" s="3">
        <f>calcs!V46</f>
        <v>0</v>
      </c>
      <c r="S18" s="3">
        <f>calcs!W46</f>
        <v>0</v>
      </c>
      <c r="T18" s="3">
        <f>calcs!X46</f>
        <v>0</v>
      </c>
      <c r="U18" s="3">
        <f>calcs!Y46</f>
        <v>0</v>
      </c>
      <c r="V18" s="3">
        <f>calcs!Z46</f>
        <v>0</v>
      </c>
      <c r="W18" s="3">
        <f>calcs!AA46</f>
        <v>0</v>
      </c>
      <c r="X18" s="3">
        <f>calcs!AB46</f>
        <v>0</v>
      </c>
      <c r="Y18" s="3">
        <f>calcs!AC46</f>
        <v>0</v>
      </c>
      <c r="Z18" s="3">
        <f>calcs!AD46</f>
        <v>0</v>
      </c>
      <c r="AA18" s="3">
        <f>calcs!AE46</f>
        <v>0</v>
      </c>
      <c r="AB18" s="3">
        <f>calcs!AF46</f>
        <v>0</v>
      </c>
      <c r="AC18" s="3">
        <f>calcs!AG46</f>
        <v>0</v>
      </c>
      <c r="AD18" s="3">
        <f>calcs!AH46</f>
        <v>0</v>
      </c>
      <c r="AE18" s="3">
        <f>calcs!AI46</f>
        <v>0</v>
      </c>
      <c r="AF18" s="3">
        <f>calcs!AJ46</f>
        <v>0</v>
      </c>
      <c r="AG18" s="7"/>
    </row>
    <row r="19" spans="1:33" ht="14.1" customHeight="1" x14ac:dyDescent="0.2">
      <c r="A19" s="4" t="s">
        <v>69</v>
      </c>
      <c r="B19" s="3">
        <f>calcs!F47</f>
        <v>0</v>
      </c>
      <c r="C19" s="3">
        <f>calcs!G47</f>
        <v>0</v>
      </c>
      <c r="D19" s="3">
        <f>calcs!H47</f>
        <v>0</v>
      </c>
      <c r="E19" s="3">
        <f>calcs!I47</f>
        <v>0</v>
      </c>
      <c r="F19" s="3">
        <f>calcs!J47</f>
        <v>0</v>
      </c>
      <c r="G19" s="3">
        <f>calcs!K47</f>
        <v>0</v>
      </c>
      <c r="H19" s="3">
        <f>calcs!L47</f>
        <v>0</v>
      </c>
      <c r="I19" s="3">
        <f>calcs!M47</f>
        <v>0</v>
      </c>
      <c r="J19" s="3">
        <f>calcs!N47</f>
        <v>0</v>
      </c>
      <c r="K19" s="3">
        <f>calcs!O47</f>
        <v>0</v>
      </c>
      <c r="L19" s="3">
        <f>calcs!P47</f>
        <v>0</v>
      </c>
      <c r="M19" s="3">
        <f>calcs!Q47</f>
        <v>0</v>
      </c>
      <c r="N19" s="3">
        <f>calcs!R47</f>
        <v>0</v>
      </c>
      <c r="O19" s="3">
        <f>calcs!S47</f>
        <v>0</v>
      </c>
      <c r="P19" s="3">
        <f>calcs!T47</f>
        <v>0</v>
      </c>
      <c r="Q19" s="3">
        <f>calcs!U47</f>
        <v>0</v>
      </c>
      <c r="R19" s="3">
        <f>calcs!V47</f>
        <v>0</v>
      </c>
      <c r="S19" s="3">
        <f>calcs!W47</f>
        <v>0</v>
      </c>
      <c r="T19" s="3">
        <f>calcs!X47</f>
        <v>0</v>
      </c>
      <c r="U19" s="3">
        <f>calcs!Y47</f>
        <v>0</v>
      </c>
      <c r="V19" s="3">
        <f>calcs!Z47</f>
        <v>0</v>
      </c>
      <c r="W19" s="3">
        <f>calcs!AA47</f>
        <v>0</v>
      </c>
      <c r="X19" s="3">
        <f>calcs!AB47</f>
        <v>0</v>
      </c>
      <c r="Y19" s="3">
        <f>calcs!AC47</f>
        <v>0</v>
      </c>
      <c r="Z19" s="3">
        <f>calcs!AD47</f>
        <v>0</v>
      </c>
      <c r="AA19" s="3">
        <f>calcs!AE47</f>
        <v>0</v>
      </c>
      <c r="AB19" s="3">
        <f>calcs!AF47</f>
        <v>0</v>
      </c>
      <c r="AC19" s="3">
        <f>calcs!AG47</f>
        <v>0</v>
      </c>
      <c r="AD19" s="3">
        <f>calcs!AH47</f>
        <v>0</v>
      </c>
      <c r="AE19" s="3">
        <f>calcs!AI47</f>
        <v>0</v>
      </c>
      <c r="AF19" s="3">
        <f>calcs!AJ47</f>
        <v>0</v>
      </c>
    </row>
    <row r="20" spans="1:33" ht="14.1" customHeight="1" x14ac:dyDescent="0.2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ht="14.1" customHeight="1" x14ac:dyDescent="0.2">
      <c r="A21" s="4" t="s">
        <v>71</v>
      </c>
      <c r="B21" s="3">
        <f>calcs!F49</f>
        <v>0</v>
      </c>
      <c r="C21" s="3">
        <f>calcs!G49</f>
        <v>0</v>
      </c>
      <c r="D21" s="3">
        <f>calcs!H49</f>
        <v>0</v>
      </c>
      <c r="E21" s="3">
        <f>calcs!I49</f>
        <v>0</v>
      </c>
      <c r="F21" s="3">
        <f>calcs!J49</f>
        <v>0</v>
      </c>
      <c r="G21" s="3">
        <f>calcs!K49</f>
        <v>0</v>
      </c>
      <c r="H21" s="3">
        <f>calcs!L49</f>
        <v>0</v>
      </c>
      <c r="I21" s="3">
        <f>calcs!M49</f>
        <v>0</v>
      </c>
      <c r="J21" s="3">
        <f>calcs!N49</f>
        <v>0</v>
      </c>
      <c r="K21" s="3">
        <f>calcs!O49</f>
        <v>0</v>
      </c>
      <c r="L21" s="3">
        <f>calcs!P49</f>
        <v>0</v>
      </c>
      <c r="M21" s="3">
        <f>calcs!Q49</f>
        <v>0</v>
      </c>
      <c r="N21" s="3">
        <f>calcs!R49</f>
        <v>0</v>
      </c>
      <c r="O21" s="3">
        <f>calcs!S49</f>
        <v>0</v>
      </c>
      <c r="P21" s="3">
        <f>calcs!T49</f>
        <v>0</v>
      </c>
      <c r="Q21" s="3">
        <f>calcs!U49</f>
        <v>0</v>
      </c>
      <c r="R21" s="3">
        <f>calcs!V49</f>
        <v>0</v>
      </c>
      <c r="S21" s="3">
        <f>calcs!W49</f>
        <v>0</v>
      </c>
      <c r="T21" s="3">
        <f>calcs!X49</f>
        <v>0</v>
      </c>
      <c r="U21" s="3">
        <f>calcs!Y49</f>
        <v>0</v>
      </c>
      <c r="V21" s="3">
        <f>calcs!Z49</f>
        <v>0</v>
      </c>
      <c r="W21" s="3">
        <f>calcs!AA49</f>
        <v>0</v>
      </c>
      <c r="X21" s="3">
        <f>calcs!AB49</f>
        <v>0</v>
      </c>
      <c r="Y21" s="3">
        <f>calcs!AC49</f>
        <v>0</v>
      </c>
      <c r="Z21" s="3">
        <f>calcs!AD49</f>
        <v>0</v>
      </c>
      <c r="AA21" s="3">
        <f>calcs!AE49</f>
        <v>0</v>
      </c>
      <c r="AB21" s="3">
        <f>calcs!AF49</f>
        <v>0</v>
      </c>
      <c r="AC21" s="3">
        <f>calcs!AG49</f>
        <v>0</v>
      </c>
      <c r="AD21" s="3">
        <f>calcs!AH49</f>
        <v>0</v>
      </c>
      <c r="AE21" s="3">
        <f>calcs!AI49</f>
        <v>0</v>
      </c>
      <c r="AF21" s="3">
        <f>calcs!AJ49</f>
        <v>0</v>
      </c>
    </row>
    <row r="22" spans="1:33" ht="14.1" customHeight="1" x14ac:dyDescent="0.2">
      <c r="A22" s="4" t="s">
        <v>72</v>
      </c>
      <c r="B22" s="3">
        <f>calcs!F50</f>
        <v>0</v>
      </c>
      <c r="C22" s="3">
        <f>calcs!G50</f>
        <v>0</v>
      </c>
      <c r="D22" s="3">
        <f>calcs!H50</f>
        <v>0</v>
      </c>
      <c r="E22" s="3">
        <f>calcs!I50</f>
        <v>0</v>
      </c>
      <c r="F22" s="3">
        <f>calcs!J50</f>
        <v>0</v>
      </c>
      <c r="G22" s="3">
        <f>calcs!K50</f>
        <v>0</v>
      </c>
      <c r="H22" s="3">
        <f>calcs!L50</f>
        <v>0</v>
      </c>
      <c r="I22" s="3">
        <f>calcs!M50</f>
        <v>0</v>
      </c>
      <c r="J22" s="3">
        <f>calcs!N50</f>
        <v>0</v>
      </c>
      <c r="K22" s="3">
        <f>calcs!O50</f>
        <v>0</v>
      </c>
      <c r="L22" s="3">
        <f>calcs!P50</f>
        <v>0</v>
      </c>
      <c r="M22" s="3">
        <f>calcs!Q50</f>
        <v>0</v>
      </c>
      <c r="N22" s="3">
        <f>calcs!R50</f>
        <v>0</v>
      </c>
      <c r="O22" s="3">
        <f>calcs!S50</f>
        <v>0</v>
      </c>
      <c r="P22" s="3">
        <f>calcs!T50</f>
        <v>0</v>
      </c>
      <c r="Q22" s="3">
        <f>calcs!U50</f>
        <v>0</v>
      </c>
      <c r="R22" s="3">
        <f>calcs!V50</f>
        <v>0</v>
      </c>
      <c r="S22" s="3">
        <f>calcs!W50</f>
        <v>0</v>
      </c>
      <c r="T22" s="3">
        <f>calcs!X50</f>
        <v>0</v>
      </c>
      <c r="U22" s="3">
        <f>calcs!Y50</f>
        <v>0</v>
      </c>
      <c r="V22" s="3">
        <f>calcs!Z50</f>
        <v>0</v>
      </c>
      <c r="W22" s="3">
        <f>calcs!AA50</f>
        <v>0</v>
      </c>
      <c r="X22" s="3">
        <f>calcs!AB50</f>
        <v>0</v>
      </c>
      <c r="Y22" s="3">
        <f>calcs!AC50</f>
        <v>0</v>
      </c>
      <c r="Z22" s="3">
        <f>calcs!AD50</f>
        <v>0</v>
      </c>
      <c r="AA22" s="3">
        <f>calcs!AE50</f>
        <v>0</v>
      </c>
      <c r="AB22" s="3">
        <f>calcs!AF50</f>
        <v>0</v>
      </c>
      <c r="AC22" s="3">
        <f>calcs!AG50</f>
        <v>0</v>
      </c>
      <c r="AD22" s="3">
        <f>calcs!AH50</f>
        <v>0</v>
      </c>
      <c r="AE22" s="3">
        <f>calcs!AI50</f>
        <v>0</v>
      </c>
      <c r="AF22" s="3">
        <f>calcs!AJ50</f>
        <v>0</v>
      </c>
    </row>
    <row r="23" spans="1:33" ht="14.1" customHeight="1" x14ac:dyDescent="0.2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39383520559874.719</v>
      </c>
      <c r="C2" s="3">
        <f>calcs!G56</f>
        <v>41683869229103.32</v>
      </c>
      <c r="D2" s="3">
        <f>calcs!H56</f>
        <v>41193840804666.844</v>
      </c>
      <c r="E2" s="3">
        <f>calcs!I56</f>
        <v>40566116718182.445</v>
      </c>
      <c r="F2" s="3">
        <f>calcs!J56</f>
        <v>39817603149982.891</v>
      </c>
      <c r="G2" s="3">
        <f>calcs!K56</f>
        <v>39891248790626.82</v>
      </c>
      <c r="H2" s="3">
        <f>calcs!L56</f>
        <v>39964894431270.758</v>
      </c>
      <c r="I2" s="3">
        <f>calcs!M56</f>
        <v>40038540071914.688</v>
      </c>
      <c r="J2" s="3">
        <f>calcs!N56</f>
        <v>40112185712558.617</v>
      </c>
      <c r="K2" s="3">
        <f>calcs!O56</f>
        <v>40185831353202.555</v>
      </c>
      <c r="L2" s="3">
        <f>calcs!P56</f>
        <v>40259476993846.492</v>
      </c>
      <c r="M2" s="3">
        <f>calcs!Q56</f>
        <v>40333122634490.422</v>
      </c>
      <c r="N2" s="3">
        <f>calcs!R56</f>
        <v>40406768275134.352</v>
      </c>
      <c r="O2" s="3">
        <f>calcs!S56</f>
        <v>40480413915778.281</v>
      </c>
      <c r="P2" s="3">
        <f>calcs!T56</f>
        <v>40554059556422.211</v>
      </c>
      <c r="Q2" s="3">
        <f>calcs!U56</f>
        <v>40627705197066.148</v>
      </c>
      <c r="R2" s="3">
        <f>calcs!V56</f>
        <v>40701350837710.078</v>
      </c>
      <c r="S2" s="3">
        <f>calcs!W56</f>
        <v>40774996478354.016</v>
      </c>
      <c r="T2" s="3">
        <f>calcs!X56</f>
        <v>40848642118997.945</v>
      </c>
      <c r="U2" s="3">
        <f>calcs!Y56</f>
        <v>40922287759641.875</v>
      </c>
      <c r="V2" s="3">
        <f>calcs!Z56</f>
        <v>40995933400285.813</v>
      </c>
      <c r="W2" s="3">
        <f>calcs!AA56</f>
        <v>41069579040929.742</v>
      </c>
      <c r="X2" s="3">
        <f>calcs!AB56</f>
        <v>41143224681573.672</v>
      </c>
      <c r="Y2" s="3">
        <f>calcs!AC56</f>
        <v>41216870322217.609</v>
      </c>
      <c r="Z2" s="3">
        <f>calcs!AD56</f>
        <v>41290515962861.539</v>
      </c>
      <c r="AA2" s="3">
        <f>calcs!AE56</f>
        <v>41364161603505.469</v>
      </c>
      <c r="AB2" s="3">
        <f>calcs!AF56</f>
        <v>41437807244149.398</v>
      </c>
      <c r="AC2" s="3">
        <f>calcs!AG56</f>
        <v>41511452884793.336</v>
      </c>
      <c r="AD2" s="3">
        <f>calcs!AH56</f>
        <v>41585098525437.266</v>
      </c>
      <c r="AE2" s="3">
        <f>calcs!AI56</f>
        <v>41658744166081.203</v>
      </c>
      <c r="AF2" s="3">
        <f>calcs!AJ56</f>
        <v>41732389806725.133</v>
      </c>
      <c r="AG2" s="24"/>
    </row>
    <row r="3" spans="1:35" ht="14.1" customHeight="1" x14ac:dyDescent="0.2">
      <c r="A3" s="4" t="s">
        <v>53</v>
      </c>
      <c r="B3" s="208">
        <f>calcs!F57</f>
        <v>25050000.000000007</v>
      </c>
      <c r="C3" s="208">
        <f>calcs!G57</f>
        <v>33400000.000000007</v>
      </c>
      <c r="D3" s="208">
        <f>calcs!H57</f>
        <v>33400000.000000007</v>
      </c>
      <c r="E3" s="208">
        <f>calcs!I57</f>
        <v>33400000.000000007</v>
      </c>
      <c r="F3" s="208">
        <f>calcs!J57</f>
        <v>33400000.000000007</v>
      </c>
      <c r="G3" s="208">
        <f>calcs!K57</f>
        <v>33400000.000000007</v>
      </c>
      <c r="H3" s="208">
        <f>calcs!L57</f>
        <v>33400000.000000007</v>
      </c>
      <c r="I3" s="208">
        <f>calcs!M57</f>
        <v>33400000.000000007</v>
      </c>
      <c r="J3" s="208">
        <f>calcs!N57</f>
        <v>33400000.000000007</v>
      </c>
      <c r="K3" s="208">
        <f>calcs!O57</f>
        <v>33400000.000000007</v>
      </c>
      <c r="L3" s="208">
        <f>calcs!P57</f>
        <v>33400000.000000007</v>
      </c>
      <c r="M3" s="208">
        <f>calcs!Q57</f>
        <v>33400000.000000007</v>
      </c>
      <c r="N3" s="208">
        <f>calcs!R57</f>
        <v>33400000.000000007</v>
      </c>
      <c r="O3" s="208">
        <f>calcs!S57</f>
        <v>33400000.000000007</v>
      </c>
      <c r="P3" s="208">
        <f>calcs!T57</f>
        <v>33400000.000000007</v>
      </c>
      <c r="Q3" s="208">
        <f>calcs!U57</f>
        <v>33400000.000000007</v>
      </c>
      <c r="R3" s="208">
        <f>calcs!V57</f>
        <v>33400000.000000007</v>
      </c>
      <c r="S3" s="208">
        <f>calcs!W57</f>
        <v>33400000.000000007</v>
      </c>
      <c r="T3" s="208">
        <f>calcs!X57</f>
        <v>33400000.000000007</v>
      </c>
      <c r="U3" s="208">
        <f>calcs!Y57</f>
        <v>33400000.000000007</v>
      </c>
      <c r="V3" s="208">
        <f>calcs!Z57</f>
        <v>33400000.000000007</v>
      </c>
      <c r="W3" s="208">
        <f>calcs!AA57</f>
        <v>33400000.000000007</v>
      </c>
      <c r="X3" s="208">
        <f>calcs!AB57</f>
        <v>33400000.000000007</v>
      </c>
      <c r="Y3" s="208">
        <f>calcs!AC57</f>
        <v>33400000.000000007</v>
      </c>
      <c r="Z3" s="208">
        <f>calcs!AD57</f>
        <v>33400000.000000007</v>
      </c>
      <c r="AA3" s="208">
        <f>calcs!AE57</f>
        <v>33400000.000000007</v>
      </c>
      <c r="AB3" s="208">
        <f>calcs!AF57</f>
        <v>33400000.000000007</v>
      </c>
      <c r="AC3" s="208">
        <f>calcs!AG57</f>
        <v>33400000.000000007</v>
      </c>
      <c r="AD3" s="208">
        <f>calcs!AH57</f>
        <v>33400000.000000007</v>
      </c>
      <c r="AE3" s="208">
        <f>calcs!AI57</f>
        <v>33400000.000000007</v>
      </c>
      <c r="AF3" s="208">
        <f>calcs!AJ57</f>
        <v>33400000.000000007</v>
      </c>
    </row>
    <row r="4" spans="1:35" ht="14.1" customHeight="1" x14ac:dyDescent="0.2">
      <c r="A4" s="4" t="s">
        <v>54</v>
      </c>
      <c r="B4" s="3">
        <f>calcs!F58</f>
        <v>243649781629861.56</v>
      </c>
      <c r="C4" s="3">
        <f>calcs!G58</f>
        <v>247738616488511.44</v>
      </c>
      <c r="D4" s="3">
        <f>calcs!H58</f>
        <v>242996564181612</v>
      </c>
      <c r="E4" s="3">
        <f>calcs!I58</f>
        <v>238258551724048.78</v>
      </c>
      <c r="F4" s="3">
        <f>calcs!J58</f>
        <v>233524579115821.09</v>
      </c>
      <c r="G4" s="3">
        <f>calcs!K58</f>
        <v>233524579115821.09</v>
      </c>
      <c r="H4" s="3">
        <f>calcs!L58</f>
        <v>233524579115821.09</v>
      </c>
      <c r="I4" s="3">
        <f>calcs!M58</f>
        <v>233524579115821.09</v>
      </c>
      <c r="J4" s="3">
        <f>calcs!N58</f>
        <v>233524579115821.09</v>
      </c>
      <c r="K4" s="3">
        <f>calcs!O58</f>
        <v>233524579115821.09</v>
      </c>
      <c r="L4" s="3">
        <f>calcs!P58</f>
        <v>233524579115821.09</v>
      </c>
      <c r="M4" s="3">
        <f>calcs!Q58</f>
        <v>235251475835801.06</v>
      </c>
      <c r="N4" s="3">
        <f>calcs!R58</f>
        <v>236978372555780.16</v>
      </c>
      <c r="O4" s="3">
        <f>calcs!S58</f>
        <v>238705269275760.13</v>
      </c>
      <c r="P4" s="3">
        <f>calcs!T58</f>
        <v>240432165995740.06</v>
      </c>
      <c r="Q4" s="3">
        <f>calcs!U58</f>
        <v>242159062715719.16</v>
      </c>
      <c r="R4" s="3">
        <f>calcs!V58</f>
        <v>243885959435699.13</v>
      </c>
      <c r="S4" s="3">
        <f>calcs!W58</f>
        <v>245612856155679.09</v>
      </c>
      <c r="T4" s="3">
        <f>calcs!X58</f>
        <v>247339752875658.16</v>
      </c>
      <c r="U4" s="3">
        <f>calcs!Y58</f>
        <v>249066649595638.13</v>
      </c>
      <c r="V4" s="3">
        <f>calcs!Z58</f>
        <v>250793546315618.06</v>
      </c>
      <c r="W4" s="3">
        <f>calcs!AA58</f>
        <v>252520443035598</v>
      </c>
      <c r="X4" s="3">
        <f>calcs!AB58</f>
        <v>254247339755577.13</v>
      </c>
      <c r="Y4" s="3">
        <f>calcs!AC58</f>
        <v>255974236475557.06</v>
      </c>
      <c r="Z4" s="3">
        <f>calcs!AD58</f>
        <v>257701133195537.03</v>
      </c>
      <c r="AA4" s="3">
        <f>calcs!AE58</f>
        <v>259428029915516.13</v>
      </c>
      <c r="AB4" s="3">
        <f>calcs!AF58</f>
        <v>261154926635496.06</v>
      </c>
      <c r="AC4" s="3">
        <f>calcs!AG58</f>
        <v>262881823355476</v>
      </c>
      <c r="AD4" s="3">
        <f>calcs!AH58</f>
        <v>264608720075455.97</v>
      </c>
      <c r="AE4" s="3">
        <f>calcs!AI58</f>
        <v>266335616795435.03</v>
      </c>
      <c r="AF4" s="3">
        <f>calcs!AJ58</f>
        <v>268062513515415</v>
      </c>
    </row>
    <row r="5" spans="1:35" ht="14.1" customHeight="1" x14ac:dyDescent="0.2">
      <c r="A5" s="4" t="s">
        <v>55</v>
      </c>
      <c r="B5" s="3">
        <f>calcs!F59</f>
        <v>4935196471936.5938</v>
      </c>
      <c r="C5" s="3">
        <f>calcs!G59</f>
        <v>4562972174087.4092</v>
      </c>
      <c r="D5" s="3">
        <f>calcs!H59</f>
        <v>4300578316630.0205</v>
      </c>
      <c r="E5" s="3">
        <f>calcs!I59</f>
        <v>4064455412894.02</v>
      </c>
      <c r="F5" s="3">
        <f>calcs!J59</f>
        <v>3766891320285.8149</v>
      </c>
      <c r="G5" s="3">
        <f>calcs!K59</f>
        <v>3408392267538.8936</v>
      </c>
      <c r="H5" s="3">
        <f>calcs!L59</f>
        <v>3122939514087.6895</v>
      </c>
      <c r="I5" s="3">
        <f>calcs!M59</f>
        <v>2840663003197.3086</v>
      </c>
      <c r="J5" s="3">
        <f>calcs!N59</f>
        <v>2561562734867.6777</v>
      </c>
      <c r="K5" s="3">
        <f>calcs!O59</f>
        <v>2285638709098.8584</v>
      </c>
      <c r="L5" s="3">
        <f>calcs!P59</f>
        <v>2012890925890.8037</v>
      </c>
      <c r="M5" s="3">
        <f>calcs!Q59</f>
        <v>1796840586461.8208</v>
      </c>
      <c r="N5" s="3">
        <f>calcs!R59</f>
        <v>1580387198819.1406</v>
      </c>
      <c r="O5" s="3">
        <f>calcs!S59</f>
        <v>1364336859390.1577</v>
      </c>
      <c r="P5" s="3">
        <f>calcs!T59</f>
        <v>1148286519961.1743</v>
      </c>
      <c r="Q5" s="3">
        <f>calcs!U59</f>
        <v>932236180532.18921</v>
      </c>
      <c r="R5" s="3">
        <f>calcs!V59</f>
        <v>715782792889.51135</v>
      </c>
      <c r="S5" s="3">
        <f>calcs!W59</f>
        <v>549543376132.453</v>
      </c>
      <c r="T5" s="3">
        <f>calcs!X59</f>
        <v>607179270690.85645</v>
      </c>
      <c r="U5" s="3">
        <f>calcs!Y59</f>
        <v>664815165249.26111</v>
      </c>
      <c r="V5" s="3">
        <f>calcs!Z59</f>
        <v>722048011593.97009</v>
      </c>
      <c r="W5" s="3">
        <f>calcs!AA59</f>
        <v>779683906152.37708</v>
      </c>
      <c r="X5" s="3">
        <f>calcs!AB59</f>
        <v>837319800710.78052</v>
      </c>
      <c r="Y5" s="3">
        <f>calcs!AC59</f>
        <v>894955695269.18506</v>
      </c>
      <c r="Z5" s="3">
        <f>calcs!AD59</f>
        <v>952188541613.89404</v>
      </c>
      <c r="AA5" s="3">
        <f>calcs!AE59</f>
        <v>1009824436172.2981</v>
      </c>
      <c r="AB5" s="3">
        <f>calcs!AF59</f>
        <v>1067460330730.7021</v>
      </c>
      <c r="AC5" s="3">
        <f>calcs!AG59</f>
        <v>1125096225289.1062</v>
      </c>
      <c r="AD5" s="3">
        <f>calcs!AH59</f>
        <v>1182329071633.8164</v>
      </c>
      <c r="AE5" s="3">
        <f>calcs!AI59</f>
        <v>1239964966192.2197</v>
      </c>
      <c r="AF5" s="3">
        <f>calcs!AJ59</f>
        <v>1297600860750.6243</v>
      </c>
    </row>
    <row r="6" spans="1:35" ht="14.1" customHeight="1" x14ac:dyDescent="0.2">
      <c r="A6" s="4" t="s">
        <v>56</v>
      </c>
      <c r="B6" s="3">
        <f>calcs!F60</f>
        <v>66589721658981.891</v>
      </c>
      <c r="C6" s="3">
        <f>calcs!G60</f>
        <v>69027185263072.039</v>
      </c>
      <c r="D6" s="3">
        <f>calcs!H60</f>
        <v>68008381146638.688</v>
      </c>
      <c r="E6" s="3">
        <f>calcs!I60</f>
        <v>66980336615510.547</v>
      </c>
      <c r="F6" s="3">
        <f>calcs!J60</f>
        <v>65858493102959.766</v>
      </c>
      <c r="G6" s="3">
        <f>calcs!K60</f>
        <v>65960951170348.352</v>
      </c>
      <c r="H6" s="3">
        <f>calcs!L60</f>
        <v>65731594811270.508</v>
      </c>
      <c r="I6" s="3">
        <f>calcs!M60</f>
        <v>65501516180459.109</v>
      </c>
      <c r="J6" s="3">
        <f>calcs!N60</f>
        <v>65270715277913.922</v>
      </c>
      <c r="K6" s="3">
        <f>calcs!O60</f>
        <v>65039192103635.047</v>
      </c>
      <c r="L6" s="3">
        <f>calcs!P60</f>
        <v>64806946657622.406</v>
      </c>
      <c r="M6" s="3">
        <f>calcs!Q60</f>
        <v>65198209260431.766</v>
      </c>
      <c r="N6" s="3">
        <f>calcs!R60</f>
        <v>65589471863241.109</v>
      </c>
      <c r="O6" s="3">
        <f>calcs!S60</f>
        <v>65980734466050.555</v>
      </c>
      <c r="P6" s="3">
        <f>calcs!T60</f>
        <v>66371997068859.914</v>
      </c>
      <c r="Q6" s="3">
        <f>calcs!U60</f>
        <v>66763259671669.25</v>
      </c>
      <c r="R6" s="3">
        <f>calcs!V60</f>
        <v>67154522274478.609</v>
      </c>
      <c r="S6" s="3">
        <f>calcs!W60</f>
        <v>67544106168843.75</v>
      </c>
      <c r="T6" s="3">
        <f>calcs!X60</f>
        <v>67935368771653.18</v>
      </c>
      <c r="U6" s="3">
        <f>calcs!Y60</f>
        <v>68326631374462.539</v>
      </c>
      <c r="V6" s="3">
        <f>calcs!Z60</f>
        <v>68717893977271.992</v>
      </c>
      <c r="W6" s="3">
        <f>calcs!AA60</f>
        <v>69109156580081.336</v>
      </c>
      <c r="X6" s="3">
        <f>calcs!AB60</f>
        <v>69500419182890.688</v>
      </c>
      <c r="Y6" s="3">
        <f>calcs!AC60</f>
        <v>69891681785700.141</v>
      </c>
      <c r="Z6" s="3">
        <f>calcs!AD60</f>
        <v>70282944388509.484</v>
      </c>
      <c r="AA6" s="3">
        <f>calcs!AE60</f>
        <v>70674206991318.844</v>
      </c>
      <c r="AB6" s="3">
        <f>calcs!AF60</f>
        <v>71065469594128.172</v>
      </c>
      <c r="AC6" s="3">
        <f>calcs!AG60</f>
        <v>71456732196937.625</v>
      </c>
      <c r="AD6" s="3">
        <f>calcs!AH60</f>
        <v>71847994799746.984</v>
      </c>
      <c r="AE6" s="3">
        <f>calcs!AI60</f>
        <v>72239257402556.328</v>
      </c>
      <c r="AF6" s="3">
        <f>calcs!AJ60</f>
        <v>72628841296921.453</v>
      </c>
    </row>
    <row r="7" spans="1:35" ht="14.1" customHeight="1" x14ac:dyDescent="0.2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" customHeight="1" x14ac:dyDescent="0.2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" customHeight="1" x14ac:dyDescent="0.2">
      <c r="A9" s="4" t="s">
        <v>59</v>
      </c>
      <c r="B9" s="3">
        <f>calcs!F63</f>
        <v>8480024346351.8613</v>
      </c>
      <c r="C9" s="3">
        <f>calcs!G63</f>
        <v>8761189741565.3027</v>
      </c>
      <c r="D9" s="3">
        <f>calcs!H63</f>
        <v>8625163756851.0762</v>
      </c>
      <c r="E9" s="3">
        <f>calcs!I63</f>
        <v>8485820814731.8496</v>
      </c>
      <c r="F9" s="3">
        <f>calcs!J63</f>
        <v>8330936839342.0361</v>
      </c>
      <c r="G9" s="3">
        <f>calcs!K63</f>
        <v>8278905087506.082</v>
      </c>
      <c r="H9" s="3">
        <f>calcs!L63</f>
        <v>8223724076455.3906</v>
      </c>
      <c r="I9" s="3">
        <f>calcs!M63</f>
        <v>8168971556863.8242</v>
      </c>
      <c r="J9" s="3">
        <f>calcs!N63</f>
        <v>8114647528731.377</v>
      </c>
      <c r="K9" s="3">
        <f>calcs!O63</f>
        <v>8060751992058.041</v>
      </c>
      <c r="L9" s="3">
        <f>calcs!P63</f>
        <v>8007284946843.8369</v>
      </c>
      <c r="M9" s="3">
        <f>calcs!Q63</f>
        <v>8092192504020.3242</v>
      </c>
      <c r="N9" s="3">
        <f>calcs!R63</f>
        <v>8178682259091.666</v>
      </c>
      <c r="O9" s="3">
        <f>calcs!S63</f>
        <v>8262023283698.9873</v>
      </c>
      <c r="P9" s="3">
        <f>calcs!T63</f>
        <v>8346946506201.166</v>
      </c>
      <c r="Q9" s="3">
        <f>calcs!U63</f>
        <v>8433420595946.8262</v>
      </c>
      <c r="R9" s="3">
        <f>calcs!V63</f>
        <v>8518343818449.0029</v>
      </c>
      <c r="S9" s="3">
        <f>calcs!W63</f>
        <v>8603251375625.4912</v>
      </c>
      <c r="T9" s="3">
        <f>calcs!X63</f>
        <v>8688174598127.6582</v>
      </c>
      <c r="U9" s="3">
        <f>calcs!Y63</f>
        <v>8773082155304.1465</v>
      </c>
      <c r="V9" s="3">
        <f>calcs!Z63</f>
        <v>8858005377806.3242</v>
      </c>
      <c r="W9" s="3">
        <f>calcs!AA63</f>
        <v>8944479467551.9863</v>
      </c>
      <c r="X9" s="3">
        <f>calcs!AB63</f>
        <v>9029402690054.1621</v>
      </c>
      <c r="Y9" s="3">
        <f>calcs!AC63</f>
        <v>9112743714661.4863</v>
      </c>
      <c r="Z9" s="3">
        <f>calcs!AD63</f>
        <v>9198450203448.2441</v>
      </c>
      <c r="AA9" s="3">
        <f>calcs!AE63</f>
        <v>9283984373652.3887</v>
      </c>
      <c r="AB9" s="3">
        <f>calcs!AF63</f>
        <v>9369064249411.4922</v>
      </c>
      <c r="AC9" s="3">
        <f>calcs!AG63</f>
        <v>9454128459844.8965</v>
      </c>
      <c r="AD9" s="3">
        <f>calcs!AH63</f>
        <v>9539208335603.9902</v>
      </c>
      <c r="AE9" s="3">
        <f>calcs!AI63</f>
        <v>9624429199294.3086</v>
      </c>
      <c r="AF9" s="3">
        <f>calcs!AJ63</f>
        <v>9709509075053.4063</v>
      </c>
      <c r="AG9" s="24"/>
    </row>
    <row r="10" spans="1:35" ht="14.1" customHeight="1" x14ac:dyDescent="0.2">
      <c r="A10" s="4" t="s">
        <v>60</v>
      </c>
      <c r="B10" s="3">
        <f>calcs!F64</f>
        <v>216892163595384.44</v>
      </c>
      <c r="C10" s="3">
        <f>calcs!G64</f>
        <v>251726447484238.72</v>
      </c>
      <c r="D10" s="3">
        <f>calcs!H64</f>
        <v>250579512882755.78</v>
      </c>
      <c r="E10" s="3">
        <f>calcs!I64</f>
        <v>249432578281272.81</v>
      </c>
      <c r="F10" s="3">
        <f>calcs!J64</f>
        <v>248285643679789.91</v>
      </c>
      <c r="G10" s="3">
        <f>calcs!K64</f>
        <v>247138709078306.94</v>
      </c>
      <c r="H10" s="3">
        <f>calcs!L64</f>
        <v>245991774476824</v>
      </c>
      <c r="I10" s="3">
        <f>calcs!M64</f>
        <v>244844839875341.03</v>
      </c>
      <c r="J10" s="3">
        <f>calcs!N64</f>
        <v>243697905273858.09</v>
      </c>
      <c r="K10" s="3">
        <f>calcs!O64</f>
        <v>242550970672374.84</v>
      </c>
      <c r="L10" s="3">
        <f>calcs!P64</f>
        <v>241404036070891.94</v>
      </c>
      <c r="M10" s="3">
        <f>calcs!Q64</f>
        <v>244135829702500.94</v>
      </c>
      <c r="N10" s="3">
        <f>calcs!R64</f>
        <v>246867623334109.97</v>
      </c>
      <c r="O10" s="3">
        <f>calcs!S64</f>
        <v>249599416965719.03</v>
      </c>
      <c r="P10" s="3">
        <f>calcs!T64</f>
        <v>252331210597328.03</v>
      </c>
      <c r="Q10" s="3">
        <f>calcs!U64</f>
        <v>255063004228937.06</v>
      </c>
      <c r="R10" s="3">
        <f>calcs!V64</f>
        <v>257794797860546.09</v>
      </c>
      <c r="S10" s="3">
        <f>calcs!W64</f>
        <v>260526591492155.13</v>
      </c>
      <c r="T10" s="3">
        <f>calcs!X64</f>
        <v>263258385123764.19</v>
      </c>
      <c r="U10" s="3">
        <f>calcs!Y64</f>
        <v>265990178755373.25</v>
      </c>
      <c r="V10" s="3">
        <f>calcs!Z64</f>
        <v>268721972386982.25</v>
      </c>
      <c r="W10" s="3">
        <f>calcs!AA64</f>
        <v>271453766018591.25</v>
      </c>
      <c r="X10" s="3">
        <f>calcs!AB64</f>
        <v>274185559650200.34</v>
      </c>
      <c r="Y10" s="3">
        <f>calcs!AC64</f>
        <v>276917353281809.34</v>
      </c>
      <c r="Z10" s="3">
        <f>calcs!AD64</f>
        <v>279649146913418.41</v>
      </c>
      <c r="AA10" s="3">
        <f>calcs!AE64</f>
        <v>282380940545027.44</v>
      </c>
      <c r="AB10" s="3">
        <f>calcs!AF64</f>
        <v>285112734176636.5</v>
      </c>
      <c r="AC10" s="3">
        <f>calcs!AG64</f>
        <v>287844527808245.5</v>
      </c>
      <c r="AD10" s="3">
        <f>calcs!AH64</f>
        <v>290576321439854.5</v>
      </c>
      <c r="AE10" s="3">
        <f>calcs!AI64</f>
        <v>293308115071463.88</v>
      </c>
      <c r="AF10" s="3">
        <f>calcs!AJ64</f>
        <v>296039908703069.94</v>
      </c>
    </row>
    <row r="11" spans="1:35" ht="14.1" customHeight="1" x14ac:dyDescent="0.2">
      <c r="A11" s="4" t="s">
        <v>61</v>
      </c>
      <c r="B11" s="3">
        <f>calcs!F65</f>
        <v>155723764751042.13</v>
      </c>
      <c r="C11" s="3">
        <f>calcs!G65</f>
        <v>161629040512425.72</v>
      </c>
      <c r="D11" s="3">
        <f>calcs!H65</f>
        <v>161133334623304.88</v>
      </c>
      <c r="E11" s="3">
        <f>calcs!I65</f>
        <v>160520661053943.34</v>
      </c>
      <c r="F11" s="3">
        <f>calcs!J65</f>
        <v>159628274064532.28</v>
      </c>
      <c r="G11" s="3">
        <f>calcs!K65</f>
        <v>161270910350912.63</v>
      </c>
      <c r="H11" s="3">
        <f>calcs!L65</f>
        <v>162066715378524.66</v>
      </c>
      <c r="I11" s="3">
        <f>calcs!M65</f>
        <v>162843841232462.59</v>
      </c>
      <c r="J11" s="3">
        <f>calcs!N65</f>
        <v>163602287912727.22</v>
      </c>
      <c r="K11" s="3">
        <f>calcs!O65</f>
        <v>164342055419318</v>
      </c>
      <c r="L11" s="3">
        <f>calcs!P65</f>
        <v>165063143752234.91</v>
      </c>
      <c r="M11" s="3">
        <f>calcs!Q65</f>
        <v>166917422138756.69</v>
      </c>
      <c r="N11" s="3">
        <f>calcs!R65</f>
        <v>168767688127655.75</v>
      </c>
      <c r="O11" s="3">
        <f>calcs!S65</f>
        <v>170621966514177.25</v>
      </c>
      <c r="P11" s="3">
        <f>calcs!T65</f>
        <v>172472232503076.53</v>
      </c>
      <c r="Q11" s="3">
        <f>calcs!U65</f>
        <v>174326510889598.09</v>
      </c>
      <c r="R11" s="3">
        <f>calcs!V65</f>
        <v>176180789276119.84</v>
      </c>
      <c r="S11" s="3">
        <f>calcs!W65</f>
        <v>178031055265018.88</v>
      </c>
      <c r="T11" s="3">
        <f>calcs!X65</f>
        <v>179885333651540.38</v>
      </c>
      <c r="U11" s="3">
        <f>calcs!Y65</f>
        <v>181735599640439.72</v>
      </c>
      <c r="V11" s="3">
        <f>calcs!Z65</f>
        <v>183589878026961.25</v>
      </c>
      <c r="W11" s="3">
        <f>calcs!AA65</f>
        <v>185444156413482.97</v>
      </c>
      <c r="X11" s="3">
        <f>calcs!AB65</f>
        <v>187294422402382.03</v>
      </c>
      <c r="Y11" s="3">
        <f>calcs!AC65</f>
        <v>189148700788903.56</v>
      </c>
      <c r="Z11" s="3">
        <f>calcs!AD65</f>
        <v>190998966777802.84</v>
      </c>
      <c r="AA11" s="3">
        <f>calcs!AE65</f>
        <v>192853245164324.38</v>
      </c>
      <c r="AB11" s="3">
        <f>calcs!AF65</f>
        <v>194707523550845.88</v>
      </c>
      <c r="AC11" s="3">
        <f>calcs!AG65</f>
        <v>196557789539745.19</v>
      </c>
      <c r="AD11" s="3">
        <f>calcs!AH65</f>
        <v>198412067926266.69</v>
      </c>
      <c r="AE11" s="3">
        <f>calcs!AI65</f>
        <v>200262333915166</v>
      </c>
      <c r="AF11" s="3">
        <f>calcs!AJ65</f>
        <v>202116612301687.5</v>
      </c>
    </row>
    <row r="12" spans="1:35" ht="14.1" customHeight="1" x14ac:dyDescent="0.2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" customHeight="1" x14ac:dyDescent="0.2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" customHeight="1" x14ac:dyDescent="0.2">
      <c r="A14" s="4" t="s">
        <v>64</v>
      </c>
      <c r="B14" s="3">
        <f>calcs!F68</f>
        <v>4957614855969.4629</v>
      </c>
      <c r="C14" s="3">
        <f>calcs!G68</f>
        <v>5254121972451.1045</v>
      </c>
      <c r="D14" s="3">
        <f>calcs!H68</f>
        <v>5254727271275.0098</v>
      </c>
      <c r="E14" s="3">
        <f>calcs!I68</f>
        <v>5254947274455.4463</v>
      </c>
      <c r="F14" s="3">
        <f>calcs!J68</f>
        <v>5247120396057.4678</v>
      </c>
      <c r="G14" s="3">
        <f>calcs!K68</f>
        <v>5236402231391.2021</v>
      </c>
      <c r="H14" s="3">
        <f>calcs!L68</f>
        <v>5234934537610.4824</v>
      </c>
      <c r="I14" s="3">
        <f>calcs!M68</f>
        <v>5233158650108.5156</v>
      </c>
      <c r="J14" s="3">
        <f>calcs!N68</f>
        <v>5231074568885.2871</v>
      </c>
      <c r="K14" s="3">
        <f>calcs!O68</f>
        <v>5228682293940.793</v>
      </c>
      <c r="L14" s="3">
        <f>calcs!P68</f>
        <v>5225981825275.0342</v>
      </c>
      <c r="M14" s="3">
        <f>calcs!Q68</f>
        <v>5256225067919.5469</v>
      </c>
      <c r="N14" s="3">
        <f>calcs!R68</f>
        <v>5286499037372.3389</v>
      </c>
      <c r="O14" s="3">
        <f>calcs!S68</f>
        <v>5316742280016.8516</v>
      </c>
      <c r="P14" s="3">
        <f>calcs!T68</f>
        <v>5347016249469.6621</v>
      </c>
      <c r="Q14" s="3">
        <f>calcs!U68</f>
        <v>5377259492114.1553</v>
      </c>
      <c r="R14" s="3">
        <f>calcs!V68</f>
        <v>5407533461566.9648</v>
      </c>
      <c r="S14" s="3">
        <f>calcs!W68</f>
        <v>5437776704211.459</v>
      </c>
      <c r="T14" s="3">
        <f>calcs!X68</f>
        <v>5468050673664.2695</v>
      </c>
      <c r="U14" s="3">
        <f>calcs!Y68</f>
        <v>5498293916308.7813</v>
      </c>
      <c r="V14" s="3">
        <f>calcs!Z68</f>
        <v>5528567885761.5732</v>
      </c>
      <c r="W14" s="3">
        <f>calcs!AA68</f>
        <v>5558811128406.084</v>
      </c>
      <c r="X14" s="3">
        <f>calcs!AB68</f>
        <v>5589085097858.877</v>
      </c>
      <c r="Y14" s="3">
        <f>calcs!AC68</f>
        <v>5619328340503.3896</v>
      </c>
      <c r="Z14" s="3">
        <f>calcs!AD68</f>
        <v>5649602309956.1992</v>
      </c>
      <c r="AA14" s="3">
        <f>calcs!AE68</f>
        <v>5679845552600.6914</v>
      </c>
      <c r="AB14" s="3">
        <f>calcs!AF68</f>
        <v>5710119522053.5029</v>
      </c>
      <c r="AC14" s="3">
        <f>calcs!AG68</f>
        <v>5740362764697.9961</v>
      </c>
      <c r="AD14" s="3">
        <f>calcs!AH68</f>
        <v>5770636734150.8066</v>
      </c>
      <c r="AE14" s="3">
        <f>calcs!AI68</f>
        <v>5800879976795.3184</v>
      </c>
      <c r="AF14" s="3">
        <f>calcs!AJ68</f>
        <v>5831153946248.1104</v>
      </c>
    </row>
    <row r="15" spans="1:35" ht="14.1" customHeight="1" x14ac:dyDescent="0.2">
      <c r="A15" s="4" t="s">
        <v>65</v>
      </c>
      <c r="B15" s="3">
        <f>calcs!F69</f>
        <v>0</v>
      </c>
      <c r="C15" s="3">
        <f>calcs!G69</f>
        <v>0</v>
      </c>
      <c r="D15" s="3">
        <f>calcs!H69</f>
        <v>0</v>
      </c>
      <c r="E15" s="3">
        <f>calcs!I69</f>
        <v>0</v>
      </c>
      <c r="F15" s="3">
        <f>calcs!J69</f>
        <v>0</v>
      </c>
      <c r="G15" s="3">
        <f>calcs!K69</f>
        <v>0</v>
      </c>
      <c r="H15" s="3">
        <f>calcs!L69</f>
        <v>0</v>
      </c>
      <c r="I15" s="3">
        <f>calcs!M69</f>
        <v>0</v>
      </c>
      <c r="J15" s="3">
        <f>calcs!N69</f>
        <v>0</v>
      </c>
      <c r="K15" s="3">
        <f>calcs!O69</f>
        <v>0</v>
      </c>
      <c r="L15" s="3">
        <f>calcs!P69</f>
        <v>0</v>
      </c>
      <c r="M15" s="3">
        <f>calcs!Q69</f>
        <v>0</v>
      </c>
      <c r="N15" s="3">
        <f>calcs!R69</f>
        <v>0</v>
      </c>
      <c r="O15" s="3">
        <f>calcs!S69</f>
        <v>0</v>
      </c>
      <c r="P15" s="3">
        <f>calcs!T69</f>
        <v>0</v>
      </c>
      <c r="Q15" s="3">
        <f>calcs!U69</f>
        <v>0</v>
      </c>
      <c r="R15" s="3">
        <f>calcs!V69</f>
        <v>0</v>
      </c>
      <c r="S15" s="3">
        <f>calcs!W69</f>
        <v>0</v>
      </c>
      <c r="T15" s="3">
        <f>calcs!X69</f>
        <v>0</v>
      </c>
      <c r="U15" s="3">
        <f>calcs!Y69</f>
        <v>0</v>
      </c>
      <c r="V15" s="3">
        <f>calcs!Z69</f>
        <v>0</v>
      </c>
      <c r="W15" s="3">
        <f>calcs!AA69</f>
        <v>0</v>
      </c>
      <c r="X15" s="3">
        <f>calcs!AB69</f>
        <v>0</v>
      </c>
      <c r="Y15" s="3">
        <f>calcs!AC69</f>
        <v>0</v>
      </c>
      <c r="Z15" s="3">
        <f>calcs!AD69</f>
        <v>0</v>
      </c>
      <c r="AA15" s="3">
        <f>calcs!AE69</f>
        <v>0</v>
      </c>
      <c r="AB15" s="3">
        <f>calcs!AF69</f>
        <v>0</v>
      </c>
      <c r="AC15" s="3">
        <f>calcs!AG69</f>
        <v>0</v>
      </c>
      <c r="AD15" s="3">
        <f>calcs!AH69</f>
        <v>0</v>
      </c>
      <c r="AE15" s="3">
        <f>calcs!AI69</f>
        <v>0</v>
      </c>
      <c r="AF15" s="3">
        <f>calcs!AJ69</f>
        <v>0</v>
      </c>
      <c r="AG15" s="24"/>
    </row>
    <row r="16" spans="1:35" ht="14.1" customHeight="1" x14ac:dyDescent="0.2">
      <c r="A16" s="4" t="s">
        <v>66</v>
      </c>
      <c r="B16" s="3">
        <f>calcs!F70</f>
        <v>24993203414165.008</v>
      </c>
      <c r="C16" s="3">
        <f>calcs!G70</f>
        <v>26006053736851.742</v>
      </c>
      <c r="D16" s="3">
        <f>calcs!H70</f>
        <v>25691695665316.055</v>
      </c>
      <c r="E16" s="3">
        <f>calcs!I70</f>
        <v>25368981126387.223</v>
      </c>
      <c r="F16" s="3">
        <f>calcs!J70</f>
        <v>24997162756118.309</v>
      </c>
      <c r="G16" s="3">
        <f>calcs!K70</f>
        <v>25233799686058.367</v>
      </c>
      <c r="H16" s="3">
        <f>calcs!L70</f>
        <v>25367418110627.551</v>
      </c>
      <c r="I16" s="3">
        <f>calcs!M70</f>
        <v>25498857958487.949</v>
      </c>
      <c r="J16" s="3">
        <f>calcs!N70</f>
        <v>25628119229639.563</v>
      </c>
      <c r="K16" s="3">
        <f>calcs!O70</f>
        <v>25755201924082.109</v>
      </c>
      <c r="L16" s="3">
        <f>calcs!P70</f>
        <v>25880106041815.883</v>
      </c>
      <c r="M16" s="3">
        <f>calcs!Q70</f>
        <v>26418076754913.938</v>
      </c>
      <c r="N16" s="3">
        <f>calcs!R70</f>
        <v>26953987173776.496</v>
      </c>
      <c r="O16" s="3">
        <f>calcs!S70</f>
        <v>27491957886874.434</v>
      </c>
      <c r="P16" s="3">
        <f>calcs!T70</f>
        <v>28027868305736.977</v>
      </c>
      <c r="Q16" s="3">
        <f>calcs!U70</f>
        <v>28565839018834.867</v>
      </c>
      <c r="R16" s="3">
        <f>calcs!V70</f>
        <v>29101749437697.371</v>
      </c>
      <c r="S16" s="3">
        <f>calcs!W70</f>
        <v>29639720150795.512</v>
      </c>
      <c r="T16" s="3">
        <f>calcs!X70</f>
        <v>30177690863893.406</v>
      </c>
      <c r="U16" s="3">
        <f>calcs!Y70</f>
        <v>30713601282755.906</v>
      </c>
      <c r="V16" s="3">
        <f>calcs!Z70</f>
        <v>31251571995853.93</v>
      </c>
      <c r="W16" s="3">
        <f>calcs!AA70</f>
        <v>31787482414716.434</v>
      </c>
      <c r="X16" s="3">
        <f>calcs!AB70</f>
        <v>32325453127814.574</v>
      </c>
      <c r="Y16" s="3">
        <f>calcs!AC70</f>
        <v>32861363546677.074</v>
      </c>
      <c r="Z16" s="3">
        <f>calcs!AD70</f>
        <v>33399334259774.965</v>
      </c>
      <c r="AA16" s="3">
        <f>calcs!AE70</f>
        <v>33937304972872.984</v>
      </c>
      <c r="AB16" s="3">
        <f>calcs!AF70</f>
        <v>34473215391735.496</v>
      </c>
      <c r="AC16" s="3">
        <f>calcs!AG70</f>
        <v>35011186104833.504</v>
      </c>
      <c r="AD16" s="3">
        <f>calcs!AH70</f>
        <v>35547096523696.133</v>
      </c>
      <c r="AE16" s="3">
        <f>calcs!AI70</f>
        <v>36085067236794.023</v>
      </c>
      <c r="AF16" s="3">
        <f>calcs!AJ70</f>
        <v>36620977655656.656</v>
      </c>
    </row>
    <row r="17" spans="1:33" ht="14.1" customHeight="1" x14ac:dyDescent="0.2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ht="14.1" customHeight="1" x14ac:dyDescent="0.2">
      <c r="A18" s="4" t="s">
        <v>68</v>
      </c>
      <c r="B18" s="3">
        <f>calcs!F72</f>
        <v>0</v>
      </c>
      <c r="C18" s="3">
        <f>calcs!G72</f>
        <v>0</v>
      </c>
      <c r="D18" s="3">
        <f>calcs!H72</f>
        <v>0</v>
      </c>
      <c r="E18" s="3">
        <f>calcs!I72</f>
        <v>0</v>
      </c>
      <c r="F18" s="3">
        <f>calcs!J72</f>
        <v>0</v>
      </c>
      <c r="G18" s="3">
        <f>calcs!K72</f>
        <v>0</v>
      </c>
      <c r="H18" s="3">
        <f>calcs!L72</f>
        <v>0</v>
      </c>
      <c r="I18" s="3">
        <f>calcs!M72</f>
        <v>0</v>
      </c>
      <c r="J18" s="3">
        <f>calcs!N72</f>
        <v>0</v>
      </c>
      <c r="K18" s="3">
        <f>calcs!O72</f>
        <v>0</v>
      </c>
      <c r="L18" s="3">
        <f>calcs!P72</f>
        <v>0</v>
      </c>
      <c r="M18" s="3">
        <f>calcs!Q72</f>
        <v>0</v>
      </c>
      <c r="N18" s="3">
        <f>calcs!R72</f>
        <v>0</v>
      </c>
      <c r="O18" s="3">
        <f>calcs!S72</f>
        <v>0</v>
      </c>
      <c r="P18" s="3">
        <f>calcs!T72</f>
        <v>0</v>
      </c>
      <c r="Q18" s="3">
        <f>calcs!U72</f>
        <v>0</v>
      </c>
      <c r="R18" s="3">
        <f>calcs!V72</f>
        <v>0</v>
      </c>
      <c r="S18" s="3">
        <f>calcs!W72</f>
        <v>0</v>
      </c>
      <c r="T18" s="3">
        <f>calcs!X72</f>
        <v>0</v>
      </c>
      <c r="U18" s="3">
        <f>calcs!Y72</f>
        <v>0</v>
      </c>
      <c r="V18" s="3">
        <f>calcs!Z72</f>
        <v>0</v>
      </c>
      <c r="W18" s="3">
        <f>calcs!AA72</f>
        <v>0</v>
      </c>
      <c r="X18" s="3">
        <f>calcs!AB72</f>
        <v>0</v>
      </c>
      <c r="Y18" s="3">
        <f>calcs!AC72</f>
        <v>0</v>
      </c>
      <c r="Z18" s="3">
        <f>calcs!AD72</f>
        <v>0</v>
      </c>
      <c r="AA18" s="3">
        <f>calcs!AE72</f>
        <v>0</v>
      </c>
      <c r="AB18" s="3">
        <f>calcs!AF72</f>
        <v>0</v>
      </c>
      <c r="AC18" s="3">
        <f>calcs!AG72</f>
        <v>0</v>
      </c>
      <c r="AD18" s="3">
        <f>calcs!AH72</f>
        <v>0</v>
      </c>
      <c r="AE18" s="3">
        <f>calcs!AI72</f>
        <v>0</v>
      </c>
      <c r="AF18" s="3">
        <f>calcs!AJ72</f>
        <v>0</v>
      </c>
      <c r="AG18" s="7"/>
    </row>
    <row r="19" spans="1:33" ht="14.1" customHeight="1" x14ac:dyDescent="0.2">
      <c r="A19" s="4" t="s">
        <v>69</v>
      </c>
      <c r="B19" s="3">
        <f>calcs!F73</f>
        <v>6198611529852.7129</v>
      </c>
      <c r="C19" s="3">
        <f>calcs!G73</f>
        <v>6631663902235.7744</v>
      </c>
      <c r="D19" s="3">
        <f>calcs!H73</f>
        <v>6599292326221.6172</v>
      </c>
      <c r="E19" s="3">
        <f>calcs!I73</f>
        <v>6566182822400.8213</v>
      </c>
      <c r="F19" s="3">
        <f>calcs!J73</f>
        <v>6520382198924.2373</v>
      </c>
      <c r="G19" s="3">
        <f>calcs!K73</f>
        <v>6552118088532.2051</v>
      </c>
      <c r="H19" s="3">
        <f>calcs!L73</f>
        <v>6568684256849.7637</v>
      </c>
      <c r="I19" s="3">
        <f>calcs!M73</f>
        <v>6584648453075.4697</v>
      </c>
      <c r="J19" s="3">
        <f>calcs!N73</f>
        <v>6600010677209.2988</v>
      </c>
      <c r="K19" s="3">
        <f>calcs!O73</f>
        <v>6614770929251.2607</v>
      </c>
      <c r="L19" s="3">
        <f>calcs!P73</f>
        <v>6628929209201.3457</v>
      </c>
      <c r="M19" s="3">
        <f>calcs!Q73</f>
        <v>6682634139191.3262</v>
      </c>
      <c r="N19" s="3">
        <f>calcs!R73</f>
        <v>6736339069181.293</v>
      </c>
      <c r="O19" s="3">
        <f>calcs!S73</f>
        <v>6790043999171.2617</v>
      </c>
      <c r="P19" s="3">
        <f>calcs!T73</f>
        <v>6843748929161.2295</v>
      </c>
      <c r="Q19" s="3">
        <f>calcs!U73</f>
        <v>6897453859151.1973</v>
      </c>
      <c r="R19" s="3">
        <f>calcs!V73</f>
        <v>6951158789141.165</v>
      </c>
      <c r="S19" s="3">
        <f>calcs!W73</f>
        <v>7004863719131.1455</v>
      </c>
      <c r="T19" s="3">
        <f>calcs!X73</f>
        <v>7058568649121.0996</v>
      </c>
      <c r="U19" s="3">
        <f>calcs!Y73</f>
        <v>7112273579111.0811</v>
      </c>
      <c r="V19" s="3">
        <f>calcs!Z73</f>
        <v>7165978509101.0488</v>
      </c>
      <c r="W19" s="3">
        <f>calcs!AA73</f>
        <v>7219683439091.0176</v>
      </c>
      <c r="X19" s="3">
        <f>calcs!AB73</f>
        <v>7273388369080.9844</v>
      </c>
      <c r="Y19" s="3">
        <f>calcs!AC73</f>
        <v>7327093299070.9531</v>
      </c>
      <c r="Z19" s="3">
        <f>calcs!AD73</f>
        <v>7380798229060.9316</v>
      </c>
      <c r="AA19" s="3">
        <f>calcs!AE73</f>
        <v>7434503159050.8994</v>
      </c>
      <c r="AB19" s="3">
        <f>calcs!AF73</f>
        <v>7488208089040.8662</v>
      </c>
      <c r="AC19" s="3">
        <f>calcs!AG73</f>
        <v>7541913019030.835</v>
      </c>
      <c r="AD19" s="3">
        <f>calcs!AH73</f>
        <v>7595617949020.8037</v>
      </c>
      <c r="AE19" s="3">
        <f>calcs!AI73</f>
        <v>7649322879010.7705</v>
      </c>
      <c r="AF19" s="3">
        <f>calcs!AJ73</f>
        <v>7703027809000.751</v>
      </c>
    </row>
    <row r="20" spans="1:33" ht="14.1" customHeight="1" x14ac:dyDescent="0.2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ht="14.1" customHeight="1" x14ac:dyDescent="0.2">
      <c r="A21" s="4" t="s">
        <v>71</v>
      </c>
      <c r="B21" s="3">
        <f>calcs!F75</f>
        <v>3697408997999.9995</v>
      </c>
      <c r="C21" s="3">
        <f>calcs!G75</f>
        <v>3792872300722.1396</v>
      </c>
      <c r="D21" s="3">
        <f>calcs!H75</f>
        <v>3732111622133.3027</v>
      </c>
      <c r="E21" s="3">
        <f>calcs!I75</f>
        <v>3667697677330.6621</v>
      </c>
      <c r="F21" s="3">
        <f>calcs!J75</f>
        <v>3594947505641.9937</v>
      </c>
      <c r="G21" s="3">
        <f>calcs!K75</f>
        <v>3530003435872.9546</v>
      </c>
      <c r="H21" s="3">
        <f>calcs!L75</f>
        <v>3492889971924.7578</v>
      </c>
      <c r="I21" s="3">
        <f>calcs!M75</f>
        <v>3455987796281.1577</v>
      </c>
      <c r="J21" s="3">
        <f>calcs!N75</f>
        <v>3419296908942.1445</v>
      </c>
      <c r="K21" s="3">
        <f>calcs!O75</f>
        <v>3382817309907.7271</v>
      </c>
      <c r="L21" s="3">
        <f>calcs!P75</f>
        <v>3346548999177.8975</v>
      </c>
      <c r="M21" s="3">
        <f>calcs!Q75</f>
        <v>3334265420978.5479</v>
      </c>
      <c r="N21" s="3">
        <f>calcs!R75</f>
        <v>3321981842779.2056</v>
      </c>
      <c r="O21" s="3">
        <f>calcs!S75</f>
        <v>3309698264579.8564</v>
      </c>
      <c r="P21" s="3">
        <f>calcs!T75</f>
        <v>3297414686380.5063</v>
      </c>
      <c r="Q21" s="3">
        <f>calcs!U75</f>
        <v>3285131108181.1558</v>
      </c>
      <c r="R21" s="3">
        <f>calcs!V75</f>
        <v>3272847529981.8062</v>
      </c>
      <c r="S21" s="3">
        <f>calcs!W75</f>
        <v>3260563951782.4561</v>
      </c>
      <c r="T21" s="3">
        <f>calcs!X75</f>
        <v>3248280373583.1069</v>
      </c>
      <c r="U21" s="3">
        <f>calcs!Y75</f>
        <v>3235996795383.7568</v>
      </c>
      <c r="V21" s="3">
        <f>calcs!Z75</f>
        <v>3223713217184.4063</v>
      </c>
      <c r="W21" s="3">
        <f>calcs!AA75</f>
        <v>3211429638985.0649</v>
      </c>
      <c r="X21" s="3">
        <f>calcs!AB75</f>
        <v>3199146060785.7148</v>
      </c>
      <c r="Y21" s="3">
        <f>calcs!AC75</f>
        <v>3186862482586.3652</v>
      </c>
      <c r="Z21" s="3">
        <f>calcs!AD75</f>
        <v>3174578904387.0146</v>
      </c>
      <c r="AA21" s="3">
        <f>calcs!AE75</f>
        <v>3162295326187.6646</v>
      </c>
      <c r="AB21" s="3">
        <f>calcs!AF75</f>
        <v>3150011747988.3154</v>
      </c>
      <c r="AC21" s="3">
        <f>calcs!AG75</f>
        <v>3137728169788.9653</v>
      </c>
      <c r="AD21" s="3">
        <f>calcs!AH75</f>
        <v>3125444591589.6157</v>
      </c>
      <c r="AE21" s="3">
        <f>calcs!AI75</f>
        <v>3113161013390.2651</v>
      </c>
      <c r="AF21" s="3">
        <f>calcs!AJ75</f>
        <v>3100877435190.915</v>
      </c>
    </row>
    <row r="22" spans="1:33" ht="14.1" customHeight="1" x14ac:dyDescent="0.2">
      <c r="A22" s="4" t="s">
        <v>72</v>
      </c>
      <c r="B22" s="3">
        <f>calcs!F76</f>
        <v>0</v>
      </c>
      <c r="C22" s="3">
        <f>calcs!G76</f>
        <v>0</v>
      </c>
      <c r="D22" s="3">
        <f>calcs!H76</f>
        <v>0</v>
      </c>
      <c r="E22" s="3">
        <f>calcs!I76</f>
        <v>0</v>
      </c>
      <c r="F22" s="3">
        <f>calcs!J76</f>
        <v>0</v>
      </c>
      <c r="G22" s="3">
        <f>calcs!K76</f>
        <v>0</v>
      </c>
      <c r="H22" s="3">
        <f>calcs!L76</f>
        <v>0</v>
      </c>
      <c r="I22" s="3">
        <f>calcs!M76</f>
        <v>0</v>
      </c>
      <c r="J22" s="3">
        <f>calcs!N76</f>
        <v>0</v>
      </c>
      <c r="K22" s="3">
        <f>calcs!O76</f>
        <v>0</v>
      </c>
      <c r="L22" s="3">
        <f>calcs!P76</f>
        <v>0</v>
      </c>
      <c r="M22" s="3">
        <f>calcs!Q76</f>
        <v>0</v>
      </c>
      <c r="N22" s="3">
        <f>calcs!R76</f>
        <v>0</v>
      </c>
      <c r="O22" s="3">
        <f>calcs!S76</f>
        <v>0</v>
      </c>
      <c r="P22" s="3">
        <f>calcs!T76</f>
        <v>0</v>
      </c>
      <c r="Q22" s="3">
        <f>calcs!U76</f>
        <v>0</v>
      </c>
      <c r="R22" s="3">
        <f>calcs!V76</f>
        <v>0</v>
      </c>
      <c r="S22" s="3">
        <f>calcs!W76</f>
        <v>0</v>
      </c>
      <c r="T22" s="3">
        <f>calcs!X76</f>
        <v>0</v>
      </c>
      <c r="U22" s="3">
        <f>calcs!Y76</f>
        <v>0</v>
      </c>
      <c r="V22" s="3">
        <f>calcs!Z76</f>
        <v>0</v>
      </c>
      <c r="W22" s="3">
        <f>calcs!AA76</f>
        <v>0</v>
      </c>
      <c r="X22" s="3">
        <f>calcs!AB76</f>
        <v>0</v>
      </c>
      <c r="Y22" s="3">
        <f>calcs!AC76</f>
        <v>0</v>
      </c>
      <c r="Z22" s="3">
        <f>calcs!AD76</f>
        <v>0</v>
      </c>
      <c r="AA22" s="3">
        <f>calcs!AE76</f>
        <v>0</v>
      </c>
      <c r="AB22" s="3">
        <f>calcs!AF76</f>
        <v>0</v>
      </c>
      <c r="AC22" s="3">
        <f>calcs!AG76</f>
        <v>0</v>
      </c>
      <c r="AD22" s="3">
        <f>calcs!AH76</f>
        <v>0</v>
      </c>
      <c r="AE22" s="3">
        <f>calcs!AI76</f>
        <v>0</v>
      </c>
      <c r="AF22" s="3">
        <f>calcs!AJ76</f>
        <v>0</v>
      </c>
    </row>
    <row r="23" spans="1:33" ht="14.1" customHeight="1" x14ac:dyDescent="0.2">
      <c r="A23" s="4" t="s">
        <v>73</v>
      </c>
      <c r="B23" s="3">
        <f>calcs!F77</f>
        <v>5978153633573.541</v>
      </c>
      <c r="C23" s="3">
        <f>calcs!G77</f>
        <v>5978989974636.6426</v>
      </c>
      <c r="D23" s="3">
        <f>calcs!H77</f>
        <v>5822942217938.4375</v>
      </c>
      <c r="E23" s="3">
        <f>calcs!I77</f>
        <v>5650760866545.8389</v>
      </c>
      <c r="F23" s="3">
        <f>calcs!J77</f>
        <v>5481829793139.9766</v>
      </c>
      <c r="G23" s="3">
        <f>calcs!K77</f>
        <v>5460267480790.8643</v>
      </c>
      <c r="H23" s="3">
        <f>calcs!L77</f>
        <v>5385053965023.7871</v>
      </c>
      <c r="I23" s="3">
        <f>calcs!M77</f>
        <v>5310344296520.1963</v>
      </c>
      <c r="J23" s="3">
        <f>calcs!N77</f>
        <v>5236138475280.1289</v>
      </c>
      <c r="K23" s="3">
        <f>calcs!O77</f>
        <v>5162436501303.5674</v>
      </c>
      <c r="L23" s="3">
        <f>calcs!P77</f>
        <v>5089238374590.5107</v>
      </c>
      <c r="M23" s="3">
        <f>calcs!Q77</f>
        <v>5045823535384.9707</v>
      </c>
      <c r="N23" s="3">
        <f>calcs!R77</f>
        <v>5002408696179.4326</v>
      </c>
      <c r="O23" s="3">
        <f>calcs!S77</f>
        <v>4958993856973.8945</v>
      </c>
      <c r="P23" s="3">
        <f>calcs!T77</f>
        <v>4915579017768.3564</v>
      </c>
      <c r="Q23" s="3">
        <f>calcs!U77</f>
        <v>4872164178562.8174</v>
      </c>
      <c r="R23" s="3">
        <f>calcs!V77</f>
        <v>4828749339357.2793</v>
      </c>
      <c r="S23" s="3">
        <f>calcs!W77</f>
        <v>4785334500151.7412</v>
      </c>
      <c r="T23" s="3">
        <f>calcs!X77</f>
        <v>4741919660946.2021</v>
      </c>
      <c r="U23" s="3">
        <f>calcs!Y77</f>
        <v>4698504821740.6641</v>
      </c>
      <c r="V23" s="3">
        <f>calcs!Z77</f>
        <v>4655089982535.126</v>
      </c>
      <c r="W23" s="3">
        <f>calcs!AA77</f>
        <v>4611675143329.5879</v>
      </c>
      <c r="X23" s="3">
        <f>calcs!AB77</f>
        <v>4568260304124.0479</v>
      </c>
      <c r="Y23" s="3">
        <f>calcs!AC77</f>
        <v>4524845464918.5098</v>
      </c>
      <c r="Z23" s="3">
        <f>calcs!AD77</f>
        <v>4481430625712.9717</v>
      </c>
      <c r="AA23" s="3">
        <f>calcs!AE77</f>
        <v>4438015786507.4336</v>
      </c>
      <c r="AB23" s="3">
        <f>calcs!AF77</f>
        <v>4394600947301.894</v>
      </c>
      <c r="AC23" s="3">
        <f>calcs!AG77</f>
        <v>4351186108096.356</v>
      </c>
      <c r="AD23" s="3">
        <f>calcs!AH77</f>
        <v>4307771268890.8179</v>
      </c>
      <c r="AE23" s="3">
        <f>calcs!AI77</f>
        <v>4264356429685.2798</v>
      </c>
      <c r="AF23" s="3">
        <f>calcs!AJ77</f>
        <v>4220941590479.7407</v>
      </c>
    </row>
    <row r="24" spans="1:33" ht="14.1" customHeight="1" x14ac:dyDescent="0.2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" customHeight="1" x14ac:dyDescent="0.2">
      <c r="A25" s="4" t="s">
        <v>75</v>
      </c>
      <c r="B25" s="3">
        <f>calcs!F79</f>
        <v>245286528940.11594</v>
      </c>
      <c r="C25" s="3">
        <f>calcs!G79</f>
        <v>263748955849.58704</v>
      </c>
      <c r="D25" s="3">
        <f>calcs!H79</f>
        <v>263748955849.58704</v>
      </c>
      <c r="E25" s="3">
        <f>calcs!I79</f>
        <v>263748955849.58704</v>
      </c>
      <c r="F25" s="3">
        <f>calcs!J79</f>
        <v>263748955849.58704</v>
      </c>
      <c r="G25" s="3">
        <f>calcs!K79</f>
        <v>263748955849.58704</v>
      </c>
      <c r="H25" s="3">
        <f>calcs!L79</f>
        <v>263748955849.58704</v>
      </c>
      <c r="I25" s="3">
        <f>calcs!M79</f>
        <v>263748955849.58704</v>
      </c>
      <c r="J25" s="3">
        <f>calcs!N79</f>
        <v>263748955849.58704</v>
      </c>
      <c r="K25" s="3">
        <f>calcs!O79</f>
        <v>263748955849.58704</v>
      </c>
      <c r="L25" s="3">
        <f>calcs!P79</f>
        <v>263748955849.58704</v>
      </c>
      <c r="M25" s="3">
        <f>calcs!Q79</f>
        <v>263748955849.58704</v>
      </c>
      <c r="N25" s="3">
        <f>calcs!R79</f>
        <v>263748955849.58704</v>
      </c>
      <c r="O25" s="3">
        <f>calcs!S79</f>
        <v>263748955849.58704</v>
      </c>
      <c r="P25" s="3">
        <f>calcs!T79</f>
        <v>263748955849.58704</v>
      </c>
      <c r="Q25" s="3">
        <f>calcs!U79</f>
        <v>263748955849.58704</v>
      </c>
      <c r="R25" s="3">
        <f>calcs!V79</f>
        <v>263748955849.58704</v>
      </c>
      <c r="S25" s="3">
        <f>calcs!W79</f>
        <v>263748955849.58704</v>
      </c>
      <c r="T25" s="3">
        <f>calcs!X79</f>
        <v>263748955849.58704</v>
      </c>
      <c r="U25" s="3">
        <f>calcs!Y79</f>
        <v>263748955849.58704</v>
      </c>
      <c r="V25" s="3">
        <f>calcs!Z79</f>
        <v>263748955849.58704</v>
      </c>
      <c r="W25" s="3">
        <f>calcs!AA79</f>
        <v>263748955849.58704</v>
      </c>
      <c r="X25" s="3">
        <f>calcs!AB79</f>
        <v>263748955849.58704</v>
      </c>
      <c r="Y25" s="3">
        <f>calcs!AC79</f>
        <v>263748955849.58704</v>
      </c>
      <c r="Z25" s="3">
        <f>calcs!AD79</f>
        <v>263748955849.58704</v>
      </c>
      <c r="AA25" s="3">
        <f>calcs!AE79</f>
        <v>263748955849.58704</v>
      </c>
      <c r="AB25" s="3">
        <f>calcs!AF79</f>
        <v>263748955849.58704</v>
      </c>
      <c r="AC25" s="3">
        <f>calcs!AG79</f>
        <v>263748955849.58704</v>
      </c>
      <c r="AD25" s="3">
        <f>calcs!AH79</f>
        <v>263748955849.58704</v>
      </c>
      <c r="AE25" s="3">
        <f>calcs!AI79</f>
        <v>263748955849.58704</v>
      </c>
      <c r="AF25" s="3">
        <f>calcs!AJ79</f>
        <v>263748955849.58704</v>
      </c>
    </row>
    <row r="26" spans="1:33" ht="14.1" customHeight="1" x14ac:dyDescent="0.2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 t="e">
        <f>(AF28-B28)/B28</f>
        <v>#DIV/0!</v>
      </c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" customHeight="1" x14ac:dyDescent="0.2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" customHeight="1" x14ac:dyDescent="0.2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1558559346957.4492</v>
      </c>
      <c r="E14" s="3">
        <f>calcs!I94</f>
        <v>1572779328181.8</v>
      </c>
      <c r="F14" s="3">
        <f>calcs!J94</f>
        <v>1590113957861.6355</v>
      </c>
      <c r="G14" s="3">
        <f>calcs!K94</f>
        <v>1611153945186.7891</v>
      </c>
      <c r="H14" s="3">
        <f>calcs!L94</f>
        <v>1624708036051.6914</v>
      </c>
      <c r="I14" s="3">
        <f>calcs!M94</f>
        <v>1633353870557.4333</v>
      </c>
      <c r="J14" s="3">
        <f>calcs!N94</f>
        <v>1636339637007.8633</v>
      </c>
      <c r="K14" s="3">
        <f>calcs!O94</f>
        <v>1641860082891.033</v>
      </c>
      <c r="L14" s="3">
        <f>calcs!P94</f>
        <v>1654146834039.5657</v>
      </c>
      <c r="M14" s="3">
        <f>calcs!Q94</f>
        <v>1667400200226.0073</v>
      </c>
      <c r="N14" s="3">
        <f>calcs!R94</f>
        <v>1674230946493.8979</v>
      </c>
      <c r="O14" s="3">
        <f>calcs!S94</f>
        <v>1676271578240.5945</v>
      </c>
      <c r="P14" s="3">
        <f>calcs!T94</f>
        <v>1678279989486.0283</v>
      </c>
      <c r="Q14" s="3">
        <f>calcs!U94</f>
        <v>1689084597576.4336</v>
      </c>
      <c r="R14" s="3">
        <f>calcs!V94</f>
        <v>1698460763444.1514</v>
      </c>
      <c r="S14" s="3">
        <f>calcs!W94</f>
        <v>1707847669478.9565</v>
      </c>
      <c r="T14" s="3">
        <f>calcs!X94</f>
        <v>1725203779492.9678</v>
      </c>
      <c r="U14" s="3">
        <f>calcs!Y94</f>
        <v>1741206628453.9065</v>
      </c>
      <c r="V14" s="3">
        <f>calcs!Z94</f>
        <v>1755201066169.4121</v>
      </c>
      <c r="W14" s="3">
        <f>calcs!AA94</f>
        <v>1775306658957.9199</v>
      </c>
      <c r="X14" s="3">
        <f>calcs!AB94</f>
        <v>1797528064662.74</v>
      </c>
      <c r="Y14" s="3">
        <f>calcs!AC94</f>
        <v>1822004905456.0144</v>
      </c>
      <c r="Z14" s="3">
        <f>calcs!AD94</f>
        <v>1846599888087.2556</v>
      </c>
      <c r="AA14" s="3">
        <f>calcs!AE94</f>
        <v>1872655533442.4482</v>
      </c>
      <c r="AB14" s="3">
        <f>calcs!AF94</f>
        <v>1898711178797.6406</v>
      </c>
      <c r="AC14" s="3">
        <f>calcs!AG94</f>
        <v>1926302668046.3997</v>
      </c>
      <c r="AD14" s="3">
        <f>calcs!AH94</f>
        <v>1953690094120.4897</v>
      </c>
      <c r="AE14" s="3">
        <f>calcs!AI94</f>
        <v>1983601459460.2302</v>
      </c>
      <c r="AF14" s="3">
        <f>calcs!AJ94</f>
        <v>2014221675827.7715</v>
      </c>
    </row>
    <row r="15" spans="1:35" ht="14.1" customHeight="1" x14ac:dyDescent="0.2">
      <c r="A15" s="4" t="s">
        <v>65</v>
      </c>
      <c r="B15" s="3">
        <f>calcs!F95</f>
        <v>0</v>
      </c>
      <c r="C15" s="3">
        <f>calcs!G95</f>
        <v>0</v>
      </c>
      <c r="D15" s="3">
        <f>calcs!H95</f>
        <v>0</v>
      </c>
      <c r="E15" s="3">
        <f>calcs!I95</f>
        <v>0</v>
      </c>
      <c r="F15" s="3">
        <f>calcs!J95</f>
        <v>0</v>
      </c>
      <c r="G15" s="3">
        <f>calcs!K95</f>
        <v>0</v>
      </c>
      <c r="H15" s="3">
        <f>calcs!L95</f>
        <v>0</v>
      </c>
      <c r="I15" s="3">
        <f>calcs!M95</f>
        <v>0</v>
      </c>
      <c r="J15" s="3">
        <f>calcs!N95</f>
        <v>0</v>
      </c>
      <c r="K15" s="3">
        <f>calcs!O95</f>
        <v>0</v>
      </c>
      <c r="L15" s="3">
        <f>calcs!P95</f>
        <v>0</v>
      </c>
      <c r="M15" s="3">
        <f>calcs!Q95</f>
        <v>0</v>
      </c>
      <c r="N15" s="3">
        <f>calcs!R95</f>
        <v>0</v>
      </c>
      <c r="O15" s="3">
        <f>calcs!S95</f>
        <v>0</v>
      </c>
      <c r="P15" s="3">
        <f>calcs!T95</f>
        <v>0</v>
      </c>
      <c r="Q15" s="3">
        <f>calcs!U95</f>
        <v>0</v>
      </c>
      <c r="R15" s="3">
        <f>calcs!V95</f>
        <v>0</v>
      </c>
      <c r="S15" s="3">
        <f>calcs!W95</f>
        <v>0</v>
      </c>
      <c r="T15" s="3">
        <f>calcs!X95</f>
        <v>0</v>
      </c>
      <c r="U15" s="3">
        <f>calcs!Y95</f>
        <v>0</v>
      </c>
      <c r="V15" s="3">
        <f>calcs!Z95</f>
        <v>0</v>
      </c>
      <c r="W15" s="3">
        <f>calcs!AA95</f>
        <v>0</v>
      </c>
      <c r="X15" s="3">
        <f>calcs!AB95</f>
        <v>0</v>
      </c>
      <c r="Y15" s="3">
        <f>calcs!AC95</f>
        <v>0</v>
      </c>
      <c r="Z15" s="3">
        <f>calcs!AD95</f>
        <v>0</v>
      </c>
      <c r="AA15" s="3">
        <f>calcs!AE95</f>
        <v>0</v>
      </c>
      <c r="AB15" s="3">
        <f>calcs!AF95</f>
        <v>0</v>
      </c>
      <c r="AC15" s="3">
        <f>calcs!AG95</f>
        <v>0</v>
      </c>
      <c r="AD15" s="3">
        <f>calcs!AH95</f>
        <v>0</v>
      </c>
      <c r="AE15" s="3">
        <f>calcs!AI95</f>
        <v>0</v>
      </c>
      <c r="AF15" s="3">
        <f>calcs!AJ95</f>
        <v>0</v>
      </c>
      <c r="AG15" s="24"/>
    </row>
    <row r="16" spans="1:35" ht="14.1" customHeight="1" x14ac:dyDescent="0.2">
      <c r="A16" s="4" t="s">
        <v>66</v>
      </c>
      <c r="B16" s="3">
        <f>calcs!F96</f>
        <v>0</v>
      </c>
      <c r="C16" s="3">
        <f>calcs!G96</f>
        <v>0</v>
      </c>
      <c r="D16" s="3">
        <f>calcs!H96</f>
        <v>0</v>
      </c>
      <c r="E16" s="3">
        <f>calcs!I96</f>
        <v>0</v>
      </c>
      <c r="F16" s="3">
        <f>calcs!J96</f>
        <v>0</v>
      </c>
      <c r="G16" s="3">
        <f>calcs!K96</f>
        <v>0</v>
      </c>
      <c r="H16" s="3">
        <f>calcs!L96</f>
        <v>0</v>
      </c>
      <c r="I16" s="3">
        <f>calcs!M96</f>
        <v>0</v>
      </c>
      <c r="J16" s="3">
        <f>calcs!N96</f>
        <v>0</v>
      </c>
      <c r="K16" s="3">
        <f>calcs!O96</f>
        <v>0</v>
      </c>
      <c r="L16" s="3">
        <f>calcs!P96</f>
        <v>0</v>
      </c>
      <c r="M16" s="3">
        <f>calcs!Q96</f>
        <v>0</v>
      </c>
      <c r="N16" s="3">
        <f>calcs!R96</f>
        <v>0</v>
      </c>
      <c r="O16" s="3">
        <f>calcs!S96</f>
        <v>0</v>
      </c>
      <c r="P16" s="3">
        <f>calcs!T96</f>
        <v>0</v>
      </c>
      <c r="Q16" s="3">
        <f>calcs!U96</f>
        <v>0</v>
      </c>
      <c r="R16" s="3">
        <f>calcs!V96</f>
        <v>0</v>
      </c>
      <c r="S16" s="3">
        <f>calcs!W96</f>
        <v>0</v>
      </c>
      <c r="T16" s="3">
        <f>calcs!X96</f>
        <v>0</v>
      </c>
      <c r="U16" s="3">
        <f>calcs!Y96</f>
        <v>0</v>
      </c>
      <c r="V16" s="3">
        <f>calcs!Z96</f>
        <v>0</v>
      </c>
      <c r="W16" s="3">
        <f>calcs!AA96</f>
        <v>0</v>
      </c>
      <c r="X16" s="3">
        <f>calcs!AB96</f>
        <v>0</v>
      </c>
      <c r="Y16" s="3">
        <f>calcs!AC96</f>
        <v>0</v>
      </c>
      <c r="Z16" s="3">
        <f>calcs!AD96</f>
        <v>0</v>
      </c>
      <c r="AA16" s="3">
        <f>calcs!AE96</f>
        <v>0</v>
      </c>
      <c r="AB16" s="3">
        <f>calcs!AF96</f>
        <v>0</v>
      </c>
      <c r="AC16" s="3">
        <f>calcs!AG96</f>
        <v>0</v>
      </c>
      <c r="AD16" s="3">
        <f>calcs!AH96</f>
        <v>0</v>
      </c>
      <c r="AE16" s="3">
        <f>calcs!AI96</f>
        <v>0</v>
      </c>
      <c r="AF16" s="3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ht="14.1" customHeight="1" x14ac:dyDescent="0.2">
      <c r="A18" s="4" t="s">
        <v>68</v>
      </c>
      <c r="B18" s="3">
        <f>calcs!F98</f>
        <v>0</v>
      </c>
      <c r="C18" s="3">
        <f>calcs!G98</f>
        <v>0</v>
      </c>
      <c r="D18" s="3">
        <f>calcs!H98</f>
        <v>0</v>
      </c>
      <c r="E18" s="3">
        <f>calcs!I98</f>
        <v>0</v>
      </c>
      <c r="F18" s="3">
        <f>calcs!J98</f>
        <v>0</v>
      </c>
      <c r="G18" s="3">
        <f>calcs!K98</f>
        <v>0</v>
      </c>
      <c r="H18" s="3">
        <f>calcs!L98</f>
        <v>0</v>
      </c>
      <c r="I18" s="3">
        <f>calcs!M98</f>
        <v>0</v>
      </c>
      <c r="J18" s="3">
        <f>calcs!N98</f>
        <v>0</v>
      </c>
      <c r="K18" s="3">
        <f>calcs!O98</f>
        <v>0</v>
      </c>
      <c r="L18" s="3">
        <f>calcs!P98</f>
        <v>0</v>
      </c>
      <c r="M18" s="3">
        <f>calcs!Q98</f>
        <v>0</v>
      </c>
      <c r="N18" s="3">
        <f>calcs!R98</f>
        <v>0</v>
      </c>
      <c r="O18" s="3">
        <f>calcs!S98</f>
        <v>0</v>
      </c>
      <c r="P18" s="3">
        <f>calcs!T98</f>
        <v>0</v>
      </c>
      <c r="Q18" s="3">
        <f>calcs!U98</f>
        <v>0</v>
      </c>
      <c r="R18" s="3">
        <f>calcs!V98</f>
        <v>0</v>
      </c>
      <c r="S18" s="3">
        <f>calcs!W98</f>
        <v>0</v>
      </c>
      <c r="T18" s="3">
        <f>calcs!X98</f>
        <v>0</v>
      </c>
      <c r="U18" s="3">
        <f>calcs!Y98</f>
        <v>0</v>
      </c>
      <c r="V18" s="3">
        <f>calcs!Z98</f>
        <v>0</v>
      </c>
      <c r="W18" s="3">
        <f>calcs!AA98</f>
        <v>0</v>
      </c>
      <c r="X18" s="3">
        <f>calcs!AB98</f>
        <v>0</v>
      </c>
      <c r="Y18" s="3">
        <f>calcs!AC98</f>
        <v>0</v>
      </c>
      <c r="Z18" s="3">
        <f>calcs!AD98</f>
        <v>0</v>
      </c>
      <c r="AA18" s="3">
        <f>calcs!AE98</f>
        <v>0</v>
      </c>
      <c r="AB18" s="3">
        <f>calcs!AF98</f>
        <v>0</v>
      </c>
      <c r="AC18" s="3">
        <f>calcs!AG98</f>
        <v>0</v>
      </c>
      <c r="AD18" s="3">
        <f>calcs!AH98</f>
        <v>0</v>
      </c>
      <c r="AE18" s="3">
        <f>calcs!AI98</f>
        <v>0</v>
      </c>
      <c r="AF18" s="3">
        <f>calcs!AJ98</f>
        <v>0</v>
      </c>
      <c r="AG18" s="7"/>
    </row>
    <row r="19" spans="1:33" ht="14.1" customHeight="1" x14ac:dyDescent="0.2">
      <c r="A19" s="4" t="s">
        <v>69</v>
      </c>
      <c r="B19" s="3">
        <f>calcs!F99</f>
        <v>0</v>
      </c>
      <c r="C19" s="3">
        <f>calcs!G99</f>
        <v>0</v>
      </c>
      <c r="D19" s="3">
        <f>calcs!H99</f>
        <v>0</v>
      </c>
      <c r="E19" s="3">
        <f>calcs!I99</f>
        <v>0</v>
      </c>
      <c r="F19" s="3">
        <f>calcs!J99</f>
        <v>0</v>
      </c>
      <c r="G19" s="3">
        <f>calcs!K99</f>
        <v>0</v>
      </c>
      <c r="H19" s="3">
        <f>calcs!L99</f>
        <v>0</v>
      </c>
      <c r="I19" s="3">
        <f>calcs!M99</f>
        <v>0</v>
      </c>
      <c r="J19" s="3">
        <f>calcs!N99</f>
        <v>0</v>
      </c>
      <c r="K19" s="3">
        <f>calcs!O99</f>
        <v>0</v>
      </c>
      <c r="L19" s="3">
        <f>calcs!P99</f>
        <v>0</v>
      </c>
      <c r="M19" s="3">
        <f>calcs!Q99</f>
        <v>0</v>
      </c>
      <c r="N19" s="3">
        <f>calcs!R99</f>
        <v>0</v>
      </c>
      <c r="O19" s="3">
        <f>calcs!S99</f>
        <v>0</v>
      </c>
      <c r="P19" s="3">
        <f>calcs!T99</f>
        <v>0</v>
      </c>
      <c r="Q19" s="3">
        <f>calcs!U99</f>
        <v>0</v>
      </c>
      <c r="R19" s="3">
        <f>calcs!V99</f>
        <v>0</v>
      </c>
      <c r="S19" s="3">
        <f>calcs!W99</f>
        <v>0</v>
      </c>
      <c r="T19" s="3">
        <f>calcs!X99</f>
        <v>0</v>
      </c>
      <c r="U19" s="3">
        <f>calcs!Y99</f>
        <v>0</v>
      </c>
      <c r="V19" s="3">
        <f>calcs!Z99</f>
        <v>0</v>
      </c>
      <c r="W19" s="3">
        <f>calcs!AA99</f>
        <v>0</v>
      </c>
      <c r="X19" s="3">
        <f>calcs!AB99</f>
        <v>0</v>
      </c>
      <c r="Y19" s="3">
        <f>calcs!AC99</f>
        <v>0</v>
      </c>
      <c r="Z19" s="3">
        <f>calcs!AD99</f>
        <v>0</v>
      </c>
      <c r="AA19" s="3">
        <f>calcs!AE99</f>
        <v>0</v>
      </c>
      <c r="AB19" s="3">
        <f>calcs!AF99</f>
        <v>0</v>
      </c>
      <c r="AC19" s="3">
        <f>calcs!AG99</f>
        <v>0</v>
      </c>
      <c r="AD19" s="3">
        <f>calcs!AH99</f>
        <v>0</v>
      </c>
      <c r="AE19" s="3">
        <f>calcs!AI99</f>
        <v>0</v>
      </c>
      <c r="AF19" s="3">
        <f>calcs!AJ99</f>
        <v>0</v>
      </c>
    </row>
    <row r="20" spans="1:33" ht="14.1" customHeight="1" x14ac:dyDescent="0.2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ht="14.1" customHeight="1" x14ac:dyDescent="0.2">
      <c r="A21" s="4" t="s">
        <v>71</v>
      </c>
      <c r="B21" s="3">
        <f>calcs!F101</f>
        <v>0</v>
      </c>
      <c r="C21" s="3">
        <f>calcs!G101</f>
        <v>0</v>
      </c>
      <c r="D21" s="3">
        <f>calcs!H101</f>
        <v>0</v>
      </c>
      <c r="E21" s="3">
        <f>calcs!I101</f>
        <v>0</v>
      </c>
      <c r="F21" s="3">
        <f>calcs!J101</f>
        <v>0</v>
      </c>
      <c r="G21" s="3">
        <f>calcs!K101</f>
        <v>0</v>
      </c>
      <c r="H21" s="3">
        <f>calcs!L101</f>
        <v>0</v>
      </c>
      <c r="I21" s="3">
        <f>calcs!M101</f>
        <v>0</v>
      </c>
      <c r="J21" s="3">
        <f>calcs!N101</f>
        <v>0</v>
      </c>
      <c r="K21" s="3">
        <f>calcs!O101</f>
        <v>0</v>
      </c>
      <c r="L21" s="3">
        <f>calcs!P101</f>
        <v>0</v>
      </c>
      <c r="M21" s="3">
        <f>calcs!Q101</f>
        <v>0</v>
      </c>
      <c r="N21" s="3">
        <f>calcs!R101</f>
        <v>0</v>
      </c>
      <c r="O21" s="3">
        <f>calcs!S101</f>
        <v>0</v>
      </c>
      <c r="P21" s="3">
        <f>calcs!T101</f>
        <v>0</v>
      </c>
      <c r="Q21" s="3">
        <f>calcs!U101</f>
        <v>0</v>
      </c>
      <c r="R21" s="3">
        <f>calcs!V101</f>
        <v>0</v>
      </c>
      <c r="S21" s="3">
        <f>calcs!W101</f>
        <v>0</v>
      </c>
      <c r="T21" s="3">
        <f>calcs!X101</f>
        <v>0</v>
      </c>
      <c r="U21" s="3">
        <f>calcs!Y101</f>
        <v>0</v>
      </c>
      <c r="V21" s="3">
        <f>calcs!Z101</f>
        <v>0</v>
      </c>
      <c r="W21" s="3">
        <f>calcs!AA101</f>
        <v>0</v>
      </c>
      <c r="X21" s="3">
        <f>calcs!AB101</f>
        <v>0</v>
      </c>
      <c r="Y21" s="3">
        <f>calcs!AC101</f>
        <v>0</v>
      </c>
      <c r="Z21" s="3">
        <f>calcs!AD101</f>
        <v>0</v>
      </c>
      <c r="AA21" s="3">
        <f>calcs!AE101</f>
        <v>0</v>
      </c>
      <c r="AB21" s="3">
        <f>calcs!AF101</f>
        <v>0</v>
      </c>
      <c r="AC21" s="3">
        <f>calcs!AG101</f>
        <v>0</v>
      </c>
      <c r="AD21" s="3">
        <f>calcs!AH101</f>
        <v>0</v>
      </c>
      <c r="AE21" s="3">
        <f>calcs!AI101</f>
        <v>0</v>
      </c>
      <c r="AF21" s="3">
        <f>calcs!AJ101</f>
        <v>0</v>
      </c>
    </row>
    <row r="22" spans="1:33" ht="14.1" customHeight="1" x14ac:dyDescent="0.2">
      <c r="A22" s="4" t="s">
        <v>72</v>
      </c>
      <c r="B22" s="3">
        <f>calcs!F102</f>
        <v>0</v>
      </c>
      <c r="C22" s="3">
        <f>calcs!G102</f>
        <v>0</v>
      </c>
      <c r="D22" s="3">
        <f>calcs!H102</f>
        <v>0</v>
      </c>
      <c r="E22" s="3">
        <f>calcs!I102</f>
        <v>0</v>
      </c>
      <c r="F22" s="3">
        <f>calcs!J102</f>
        <v>0</v>
      </c>
      <c r="G22" s="3">
        <f>calcs!K102</f>
        <v>0</v>
      </c>
      <c r="H22" s="3">
        <f>calcs!L102</f>
        <v>0</v>
      </c>
      <c r="I22" s="3">
        <f>calcs!M102</f>
        <v>0</v>
      </c>
      <c r="J22" s="3">
        <f>calcs!N102</f>
        <v>0</v>
      </c>
      <c r="K22" s="3">
        <f>calcs!O102</f>
        <v>0</v>
      </c>
      <c r="L22" s="3">
        <f>calcs!P102</f>
        <v>0</v>
      </c>
      <c r="M22" s="3">
        <f>calcs!Q102</f>
        <v>0</v>
      </c>
      <c r="N22" s="3">
        <f>calcs!R102</f>
        <v>0</v>
      </c>
      <c r="O22" s="3">
        <f>calcs!S102</f>
        <v>0</v>
      </c>
      <c r="P22" s="3">
        <f>calcs!T102</f>
        <v>0</v>
      </c>
      <c r="Q22" s="3">
        <f>calcs!U102</f>
        <v>0</v>
      </c>
      <c r="R22" s="3">
        <f>calcs!V102</f>
        <v>0</v>
      </c>
      <c r="S22" s="3">
        <f>calcs!W102</f>
        <v>0</v>
      </c>
      <c r="T22" s="3">
        <f>calcs!X102</f>
        <v>0</v>
      </c>
      <c r="U22" s="3">
        <f>calcs!Y102</f>
        <v>0</v>
      </c>
      <c r="V22" s="3">
        <f>calcs!Z102</f>
        <v>0</v>
      </c>
      <c r="W22" s="3">
        <f>calcs!AA102</f>
        <v>0</v>
      </c>
      <c r="X22" s="3">
        <f>calcs!AB102</f>
        <v>0</v>
      </c>
      <c r="Y22" s="3">
        <f>calcs!AC102</f>
        <v>0</v>
      </c>
      <c r="Z22" s="3">
        <f>calcs!AD102</f>
        <v>0</v>
      </c>
      <c r="AA22" s="3">
        <f>calcs!AE102</f>
        <v>0</v>
      </c>
      <c r="AB22" s="3">
        <f>calcs!AF102</f>
        <v>0</v>
      </c>
      <c r="AC22" s="3">
        <f>calcs!AG102</f>
        <v>0</v>
      </c>
      <c r="AD22" s="3">
        <f>calcs!AH102</f>
        <v>0</v>
      </c>
      <c r="AE22" s="3">
        <f>calcs!AI102</f>
        <v>0</v>
      </c>
      <c r="AF22" s="3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344766434581004.88</v>
      </c>
      <c r="C10" s="3">
        <f>calcs!G116</f>
        <v>375187002338152.38</v>
      </c>
      <c r="D10" s="3">
        <f>calcs!H116</f>
        <v>405607570095299.88</v>
      </c>
      <c r="E10" s="3">
        <f>calcs!I116</f>
        <v>405607570095299.88</v>
      </c>
      <c r="F10" s="3">
        <f>calcs!J116</f>
        <v>405607570095299.88</v>
      </c>
      <c r="G10" s="3">
        <f>calcs!K116</f>
        <v>405607570095299.88</v>
      </c>
      <c r="H10" s="3">
        <f>calcs!L116</f>
        <v>405607570095299.88</v>
      </c>
      <c r="I10" s="3">
        <f>calcs!M116</f>
        <v>405607570095299.88</v>
      </c>
      <c r="J10" s="3">
        <f>calcs!N116</f>
        <v>405607570095299.88</v>
      </c>
      <c r="K10" s="3">
        <f>calcs!O116</f>
        <v>405607570095299.88</v>
      </c>
      <c r="L10" s="3">
        <f>calcs!P116</f>
        <v>405607570095299.88</v>
      </c>
      <c r="M10" s="3">
        <f>calcs!Q116</f>
        <v>405607570095299.88</v>
      </c>
      <c r="N10" s="3">
        <f>calcs!R116</f>
        <v>405607570095299.88</v>
      </c>
      <c r="O10" s="3">
        <f>calcs!S116</f>
        <v>405607570095299.88</v>
      </c>
      <c r="P10" s="3">
        <f>calcs!T116</f>
        <v>405607570095299.88</v>
      </c>
      <c r="Q10" s="3">
        <f>calcs!U116</f>
        <v>405607570095299.88</v>
      </c>
      <c r="R10" s="3">
        <f>calcs!V116</f>
        <v>405607570095299.88</v>
      </c>
      <c r="S10" s="3">
        <f>calcs!W116</f>
        <v>405607570095299.88</v>
      </c>
      <c r="T10" s="3">
        <f>calcs!X116</f>
        <v>405607570095299.88</v>
      </c>
      <c r="U10" s="3">
        <f>calcs!Y116</f>
        <v>405607570095299.88</v>
      </c>
      <c r="V10" s="3">
        <f>calcs!Z116</f>
        <v>405607570095299.88</v>
      </c>
      <c r="W10" s="3">
        <f>calcs!AA116</f>
        <v>405607570095299.88</v>
      </c>
      <c r="X10" s="3">
        <f>calcs!AB116</f>
        <v>405607570095299.88</v>
      </c>
      <c r="Y10" s="3">
        <f>calcs!AC116</f>
        <v>405607570095299.88</v>
      </c>
      <c r="Z10" s="3">
        <f>calcs!AD116</f>
        <v>405607570095299.88</v>
      </c>
      <c r="AA10" s="3">
        <f>calcs!AE116</f>
        <v>405607570095299.88</v>
      </c>
      <c r="AB10" s="3">
        <f>calcs!AF116</f>
        <v>405607570095299.88</v>
      </c>
      <c r="AC10" s="3">
        <f>calcs!AG116</f>
        <v>405607570095299.88</v>
      </c>
      <c r="AD10" s="3">
        <f>calcs!AH116</f>
        <v>405607570095299.88</v>
      </c>
      <c r="AE10" s="3">
        <f>calcs!AI116</f>
        <v>405607570095299.88</v>
      </c>
      <c r="AF10" s="3">
        <f>calcs!AJ116</f>
        <v>405607570095299.88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6548814473787.4775</v>
      </c>
      <c r="C14" s="3">
        <f>calcs!G120</f>
        <v>6721151696781.8848</v>
      </c>
      <c r="D14" s="3">
        <f>calcs!H120</f>
        <v>7297494899419.1572</v>
      </c>
      <c r="E14" s="3">
        <f>calcs!I120</f>
        <v>7398496394329.874</v>
      </c>
      <c r="F14" s="3">
        <f>calcs!J120</f>
        <v>7499497889240.6172</v>
      </c>
      <c r="G14" s="3">
        <f>calcs!K120</f>
        <v>7600499384151.335</v>
      </c>
      <c r="H14" s="3">
        <f>calcs!L120</f>
        <v>7701500879062.0518</v>
      </c>
      <c r="I14" s="3">
        <f>calcs!M120</f>
        <v>7802502373972.7676</v>
      </c>
      <c r="J14" s="3">
        <f>calcs!N120</f>
        <v>7903503868883.4844</v>
      </c>
      <c r="K14" s="3">
        <f>calcs!O120</f>
        <v>8004505363794.2002</v>
      </c>
      <c r="L14" s="3">
        <f>calcs!P120</f>
        <v>8105506858704.917</v>
      </c>
      <c r="M14" s="3">
        <f>calcs!Q120</f>
        <v>8206508353615.6348</v>
      </c>
      <c r="N14" s="3">
        <f>calcs!R120</f>
        <v>8307509848526.3516</v>
      </c>
      <c r="O14" s="3">
        <f>calcs!S120</f>
        <v>8408511343437.0674</v>
      </c>
      <c r="P14" s="3">
        <f>calcs!T120</f>
        <v>8509512838347.7842</v>
      </c>
      <c r="Q14" s="3">
        <f>calcs!U120</f>
        <v>8610514333258.501</v>
      </c>
      <c r="R14" s="3">
        <f>calcs!V120</f>
        <v>8711515828169.2188</v>
      </c>
      <c r="S14" s="3">
        <f>calcs!W120</f>
        <v>8812517323079.959</v>
      </c>
      <c r="T14" s="3">
        <f>calcs!X120</f>
        <v>8913518817990.6777</v>
      </c>
      <c r="U14" s="3">
        <f>calcs!Y120</f>
        <v>9014520312901.3945</v>
      </c>
      <c r="V14" s="3">
        <f>calcs!Z120</f>
        <v>9115521807812.1094</v>
      </c>
      <c r="W14" s="3">
        <f>calcs!AA120</f>
        <v>9216523302722.8262</v>
      </c>
      <c r="X14" s="3">
        <f>calcs!AB120</f>
        <v>9317524797633.543</v>
      </c>
      <c r="Y14" s="3">
        <f>calcs!AC120</f>
        <v>9418526292544.2598</v>
      </c>
      <c r="Z14" s="3">
        <f>calcs!AD120</f>
        <v>9519527787454.9766</v>
      </c>
      <c r="AA14" s="3">
        <f>calcs!AE120</f>
        <v>9620529282365.6934</v>
      </c>
      <c r="AB14" s="3">
        <f>calcs!AF120</f>
        <v>9721530777276.4102</v>
      </c>
      <c r="AC14" s="3">
        <f>calcs!AG120</f>
        <v>9822532272187.127</v>
      </c>
      <c r="AD14" s="3">
        <f>calcs!AH120</f>
        <v>9923533767097.8438</v>
      </c>
      <c r="AE14" s="3">
        <f>calcs!AI120</f>
        <v>10024535262008.559</v>
      </c>
      <c r="AF14" s="3">
        <f>calcs!AJ120</f>
        <v>10125536756919.275</v>
      </c>
    </row>
    <row r="15" spans="1:35" ht="14.1" customHeight="1" x14ac:dyDescent="0.2">
      <c r="A15" s="4" t="s">
        <v>65</v>
      </c>
      <c r="B15" s="3">
        <f>calcs!F121</f>
        <v>0</v>
      </c>
      <c r="C15" s="3">
        <f>calcs!G121</f>
        <v>0</v>
      </c>
      <c r="D15" s="3">
        <f>calcs!H121</f>
        <v>0</v>
      </c>
      <c r="E15" s="3">
        <f>calcs!I121</f>
        <v>0</v>
      </c>
      <c r="F15" s="3">
        <f>calcs!J121</f>
        <v>0</v>
      </c>
      <c r="G15" s="3">
        <f>calcs!K121</f>
        <v>0</v>
      </c>
      <c r="H15" s="3">
        <f>calcs!L121</f>
        <v>0</v>
      </c>
      <c r="I15" s="3">
        <f>calcs!M121</f>
        <v>0</v>
      </c>
      <c r="J15" s="3">
        <f>calcs!N121</f>
        <v>0</v>
      </c>
      <c r="K15" s="3">
        <f>calcs!O121</f>
        <v>0</v>
      </c>
      <c r="L15" s="3">
        <f>calcs!P121</f>
        <v>0</v>
      </c>
      <c r="M15" s="3">
        <f>calcs!Q121</f>
        <v>0</v>
      </c>
      <c r="N15" s="3">
        <f>calcs!R121</f>
        <v>0</v>
      </c>
      <c r="O15" s="3">
        <f>calcs!S121</f>
        <v>0</v>
      </c>
      <c r="P15" s="3">
        <f>calcs!T121</f>
        <v>0</v>
      </c>
      <c r="Q15" s="3">
        <f>calcs!U121</f>
        <v>0</v>
      </c>
      <c r="R15" s="3">
        <f>calcs!V121</f>
        <v>0</v>
      </c>
      <c r="S15" s="3">
        <f>calcs!W121</f>
        <v>0</v>
      </c>
      <c r="T15" s="3">
        <f>calcs!X121</f>
        <v>0</v>
      </c>
      <c r="U15" s="3">
        <f>calcs!Y121</f>
        <v>0</v>
      </c>
      <c r="V15" s="3">
        <f>calcs!Z121</f>
        <v>0</v>
      </c>
      <c r="W15" s="3">
        <f>calcs!AA121</f>
        <v>0</v>
      </c>
      <c r="X15" s="3">
        <f>calcs!AB121</f>
        <v>0</v>
      </c>
      <c r="Y15" s="3">
        <f>calcs!AC121</f>
        <v>0</v>
      </c>
      <c r="Z15" s="3">
        <f>calcs!AD121</f>
        <v>0</v>
      </c>
      <c r="AA15" s="3">
        <f>calcs!AE121</f>
        <v>0</v>
      </c>
      <c r="AB15" s="3">
        <f>calcs!AF121</f>
        <v>0</v>
      </c>
      <c r="AC15" s="3">
        <f>calcs!AG121</f>
        <v>0</v>
      </c>
      <c r="AD15" s="3">
        <f>calcs!AH121</f>
        <v>0</v>
      </c>
      <c r="AE15" s="3">
        <f>calcs!AI121</f>
        <v>0</v>
      </c>
      <c r="AF15" s="3">
        <f>calcs!AJ121</f>
        <v>0</v>
      </c>
      <c r="AG15" s="24"/>
    </row>
    <row r="16" spans="1:35" ht="14.1" customHeight="1" x14ac:dyDescent="0.2">
      <c r="A16" s="4" t="s">
        <v>66</v>
      </c>
      <c r="B16" s="3">
        <f>calcs!F122</f>
        <v>0</v>
      </c>
      <c r="C16" s="3">
        <f>calcs!G122</f>
        <v>0</v>
      </c>
      <c r="D16" s="3">
        <f>calcs!H122</f>
        <v>0</v>
      </c>
      <c r="E16" s="3">
        <f>calcs!I122</f>
        <v>0</v>
      </c>
      <c r="F16" s="3">
        <f>calcs!J122</f>
        <v>0</v>
      </c>
      <c r="G16" s="3">
        <f>calcs!K122</f>
        <v>0</v>
      </c>
      <c r="H16" s="3">
        <f>calcs!L122</f>
        <v>0</v>
      </c>
      <c r="I16" s="3">
        <f>calcs!M122</f>
        <v>0</v>
      </c>
      <c r="J16" s="3">
        <f>calcs!N122</f>
        <v>0</v>
      </c>
      <c r="K16" s="3">
        <f>calcs!O122</f>
        <v>0</v>
      </c>
      <c r="L16" s="3">
        <f>calcs!P122</f>
        <v>0</v>
      </c>
      <c r="M16" s="3">
        <f>calcs!Q122</f>
        <v>0</v>
      </c>
      <c r="N16" s="3">
        <f>calcs!R122</f>
        <v>0</v>
      </c>
      <c r="O16" s="3">
        <f>calcs!S122</f>
        <v>0</v>
      </c>
      <c r="P16" s="3">
        <f>calcs!T122</f>
        <v>0</v>
      </c>
      <c r="Q16" s="3">
        <f>calcs!U122</f>
        <v>0</v>
      </c>
      <c r="R16" s="3">
        <f>calcs!V122</f>
        <v>0</v>
      </c>
      <c r="S16" s="3">
        <f>calcs!W122</f>
        <v>0</v>
      </c>
      <c r="T16" s="3">
        <f>calcs!X122</f>
        <v>0</v>
      </c>
      <c r="U16" s="3">
        <f>calcs!Y122</f>
        <v>0</v>
      </c>
      <c r="V16" s="3">
        <f>calcs!Z122</f>
        <v>0</v>
      </c>
      <c r="W16" s="3">
        <f>calcs!AA122</f>
        <v>0</v>
      </c>
      <c r="X16" s="3">
        <f>calcs!AB122</f>
        <v>0</v>
      </c>
      <c r="Y16" s="3">
        <f>calcs!AC122</f>
        <v>0</v>
      </c>
      <c r="Z16" s="3">
        <f>calcs!AD122</f>
        <v>0</v>
      </c>
      <c r="AA16" s="3">
        <f>calcs!AE122</f>
        <v>0</v>
      </c>
      <c r="AB16" s="3">
        <f>calcs!AF122</f>
        <v>0</v>
      </c>
      <c r="AC16" s="3">
        <f>calcs!AG122</f>
        <v>0</v>
      </c>
      <c r="AD16" s="3">
        <f>calcs!AH122</f>
        <v>0</v>
      </c>
      <c r="AE16" s="3">
        <f>calcs!AI122</f>
        <v>0</v>
      </c>
      <c r="AF16" s="3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ht="14.1" customHeight="1" x14ac:dyDescent="0.2">
      <c r="A18" s="4" t="s">
        <v>68</v>
      </c>
      <c r="B18" s="3">
        <f>calcs!F124</f>
        <v>0</v>
      </c>
      <c r="C18" s="3">
        <f>calcs!G124</f>
        <v>0</v>
      </c>
      <c r="D18" s="3">
        <f>calcs!H124</f>
        <v>0</v>
      </c>
      <c r="E18" s="3">
        <f>calcs!I124</f>
        <v>0</v>
      </c>
      <c r="F18" s="3">
        <f>calcs!J124</f>
        <v>0</v>
      </c>
      <c r="G18" s="3">
        <f>calcs!K124</f>
        <v>0</v>
      </c>
      <c r="H18" s="3">
        <f>calcs!L124</f>
        <v>0</v>
      </c>
      <c r="I18" s="3">
        <f>calcs!M124</f>
        <v>0</v>
      </c>
      <c r="J18" s="3">
        <f>calcs!N124</f>
        <v>0</v>
      </c>
      <c r="K18" s="3">
        <f>calcs!O124</f>
        <v>0</v>
      </c>
      <c r="L18" s="3">
        <f>calcs!P124</f>
        <v>0</v>
      </c>
      <c r="M18" s="3">
        <f>calcs!Q124</f>
        <v>0</v>
      </c>
      <c r="N18" s="3">
        <f>calcs!R124</f>
        <v>0</v>
      </c>
      <c r="O18" s="3">
        <f>calcs!S124</f>
        <v>0</v>
      </c>
      <c r="P18" s="3">
        <f>calcs!T124</f>
        <v>0</v>
      </c>
      <c r="Q18" s="3">
        <f>calcs!U124</f>
        <v>0</v>
      </c>
      <c r="R18" s="3">
        <f>calcs!V124</f>
        <v>0</v>
      </c>
      <c r="S18" s="3">
        <f>calcs!W124</f>
        <v>0</v>
      </c>
      <c r="T18" s="3">
        <f>calcs!X124</f>
        <v>0</v>
      </c>
      <c r="U18" s="3">
        <f>calcs!Y124</f>
        <v>0</v>
      </c>
      <c r="V18" s="3">
        <f>calcs!Z124</f>
        <v>0</v>
      </c>
      <c r="W18" s="3">
        <f>calcs!AA124</f>
        <v>0</v>
      </c>
      <c r="X18" s="3">
        <f>calcs!AB124</f>
        <v>0</v>
      </c>
      <c r="Y18" s="3">
        <f>calcs!AC124</f>
        <v>0</v>
      </c>
      <c r="Z18" s="3">
        <f>calcs!AD124</f>
        <v>0</v>
      </c>
      <c r="AA18" s="3">
        <f>calcs!AE124</f>
        <v>0</v>
      </c>
      <c r="AB18" s="3">
        <f>calcs!AF124</f>
        <v>0</v>
      </c>
      <c r="AC18" s="3">
        <f>calcs!AG124</f>
        <v>0</v>
      </c>
      <c r="AD18" s="3">
        <f>calcs!AH124</f>
        <v>0</v>
      </c>
      <c r="AE18" s="3">
        <f>calcs!AI124</f>
        <v>0</v>
      </c>
      <c r="AF18" s="3">
        <f>calcs!AJ124</f>
        <v>0</v>
      </c>
      <c r="AG18" s="7"/>
    </row>
    <row r="19" spans="1:33" ht="14.1" customHeight="1" x14ac:dyDescent="0.2">
      <c r="A19" s="4" t="s">
        <v>69</v>
      </c>
      <c r="B19" s="3">
        <f>calcs!F125</f>
        <v>0</v>
      </c>
      <c r="C19" s="3">
        <f>calcs!G125</f>
        <v>0</v>
      </c>
      <c r="D19" s="3">
        <f>calcs!H125</f>
        <v>0</v>
      </c>
      <c r="E19" s="3">
        <f>calcs!I125</f>
        <v>0</v>
      </c>
      <c r="F19" s="3">
        <f>calcs!J125</f>
        <v>0</v>
      </c>
      <c r="G19" s="3">
        <f>calcs!K125</f>
        <v>0</v>
      </c>
      <c r="H19" s="3">
        <f>calcs!L125</f>
        <v>0</v>
      </c>
      <c r="I19" s="3">
        <f>calcs!M125</f>
        <v>0</v>
      </c>
      <c r="J19" s="3">
        <f>calcs!N125</f>
        <v>0</v>
      </c>
      <c r="K19" s="3">
        <f>calcs!O125</f>
        <v>0</v>
      </c>
      <c r="L19" s="3">
        <f>calcs!P125</f>
        <v>0</v>
      </c>
      <c r="M19" s="3">
        <f>calcs!Q125</f>
        <v>0</v>
      </c>
      <c r="N19" s="3">
        <f>calcs!R125</f>
        <v>0</v>
      </c>
      <c r="O19" s="3">
        <f>calcs!S125</f>
        <v>0</v>
      </c>
      <c r="P19" s="3">
        <f>calcs!T125</f>
        <v>0</v>
      </c>
      <c r="Q19" s="3">
        <f>calcs!U125</f>
        <v>0</v>
      </c>
      <c r="R19" s="3">
        <f>calcs!V125</f>
        <v>0</v>
      </c>
      <c r="S19" s="3">
        <f>calcs!W125</f>
        <v>0</v>
      </c>
      <c r="T19" s="3">
        <f>calcs!X125</f>
        <v>0</v>
      </c>
      <c r="U19" s="3">
        <f>calcs!Y125</f>
        <v>0</v>
      </c>
      <c r="V19" s="3">
        <f>calcs!Z125</f>
        <v>0</v>
      </c>
      <c r="W19" s="3">
        <f>calcs!AA125</f>
        <v>0</v>
      </c>
      <c r="X19" s="3">
        <f>calcs!AB125</f>
        <v>0</v>
      </c>
      <c r="Y19" s="3">
        <f>calcs!AC125</f>
        <v>0</v>
      </c>
      <c r="Z19" s="3">
        <f>calcs!AD125</f>
        <v>0</v>
      </c>
      <c r="AA19" s="3">
        <f>calcs!AE125</f>
        <v>0</v>
      </c>
      <c r="AB19" s="3">
        <f>calcs!AF125</f>
        <v>0</v>
      </c>
      <c r="AC19" s="3">
        <f>calcs!AG125</f>
        <v>0</v>
      </c>
      <c r="AD19" s="3">
        <f>calcs!AH125</f>
        <v>0</v>
      </c>
      <c r="AE19" s="3">
        <f>calcs!AI125</f>
        <v>0</v>
      </c>
      <c r="AF19" s="3">
        <f>calcs!AJ125</f>
        <v>0</v>
      </c>
    </row>
    <row r="20" spans="1:33" ht="14.1" customHeight="1" x14ac:dyDescent="0.2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ht="14.1" customHeight="1" x14ac:dyDescent="0.2">
      <c r="A21" s="4" t="s">
        <v>71</v>
      </c>
      <c r="B21" s="3">
        <f>calcs!F127</f>
        <v>0</v>
      </c>
      <c r="C21" s="3">
        <f>calcs!G127</f>
        <v>0</v>
      </c>
      <c r="D21" s="3">
        <f>calcs!H127</f>
        <v>0</v>
      </c>
      <c r="E21" s="3">
        <f>calcs!I127</f>
        <v>0</v>
      </c>
      <c r="F21" s="3">
        <f>calcs!J127</f>
        <v>0</v>
      </c>
      <c r="G21" s="3">
        <f>calcs!K127</f>
        <v>0</v>
      </c>
      <c r="H21" s="3">
        <f>calcs!L127</f>
        <v>0</v>
      </c>
      <c r="I21" s="3">
        <f>calcs!M127</f>
        <v>0</v>
      </c>
      <c r="J21" s="3">
        <f>calcs!N127</f>
        <v>0</v>
      </c>
      <c r="K21" s="3">
        <f>calcs!O127</f>
        <v>0</v>
      </c>
      <c r="L21" s="3">
        <f>calcs!P127</f>
        <v>0</v>
      </c>
      <c r="M21" s="3">
        <f>calcs!Q127</f>
        <v>0</v>
      </c>
      <c r="N21" s="3">
        <f>calcs!R127</f>
        <v>0</v>
      </c>
      <c r="O21" s="3">
        <f>calcs!S127</f>
        <v>0</v>
      </c>
      <c r="P21" s="3">
        <f>calcs!T127</f>
        <v>0</v>
      </c>
      <c r="Q21" s="3">
        <f>calcs!U127</f>
        <v>0</v>
      </c>
      <c r="R21" s="3">
        <f>calcs!V127</f>
        <v>0</v>
      </c>
      <c r="S21" s="3">
        <f>calcs!W127</f>
        <v>0</v>
      </c>
      <c r="T21" s="3">
        <f>calcs!X127</f>
        <v>0</v>
      </c>
      <c r="U21" s="3">
        <f>calcs!Y127</f>
        <v>0</v>
      </c>
      <c r="V21" s="3">
        <f>calcs!Z127</f>
        <v>0</v>
      </c>
      <c r="W21" s="3">
        <f>calcs!AA127</f>
        <v>0</v>
      </c>
      <c r="X21" s="3">
        <f>calcs!AB127</f>
        <v>0</v>
      </c>
      <c r="Y21" s="3">
        <f>calcs!AC127</f>
        <v>0</v>
      </c>
      <c r="Z21" s="3">
        <f>calcs!AD127</f>
        <v>0</v>
      </c>
      <c r="AA21" s="3">
        <f>calcs!AE127</f>
        <v>0</v>
      </c>
      <c r="AB21" s="3">
        <f>calcs!AF127</f>
        <v>0</v>
      </c>
      <c r="AC21" s="3">
        <f>calcs!AG127</f>
        <v>0</v>
      </c>
      <c r="AD21" s="3">
        <f>calcs!AH127</f>
        <v>0</v>
      </c>
      <c r="AE21" s="3">
        <f>calcs!AI127</f>
        <v>0</v>
      </c>
      <c r="AF21" s="3">
        <f>calcs!AJ127</f>
        <v>0</v>
      </c>
    </row>
    <row r="22" spans="1:33" ht="14.1" customHeight="1" x14ac:dyDescent="0.2">
      <c r="A22" s="4" t="s">
        <v>72</v>
      </c>
      <c r="B22" s="3">
        <f>calcs!F128</f>
        <v>0</v>
      </c>
      <c r="C22" s="3">
        <f>calcs!G128</f>
        <v>0</v>
      </c>
      <c r="D22" s="3">
        <f>calcs!H128</f>
        <v>0</v>
      </c>
      <c r="E22" s="3">
        <f>calcs!I128</f>
        <v>0</v>
      </c>
      <c r="F22" s="3">
        <f>calcs!J128</f>
        <v>0</v>
      </c>
      <c r="G22" s="3">
        <f>calcs!K128</f>
        <v>0</v>
      </c>
      <c r="H22" s="3">
        <f>calcs!L128</f>
        <v>0</v>
      </c>
      <c r="I22" s="3">
        <f>calcs!M128</f>
        <v>0</v>
      </c>
      <c r="J22" s="3">
        <f>calcs!N128</f>
        <v>0</v>
      </c>
      <c r="K22" s="3">
        <f>calcs!O128</f>
        <v>0</v>
      </c>
      <c r="L22" s="3">
        <f>calcs!P128</f>
        <v>0</v>
      </c>
      <c r="M22" s="3">
        <f>calcs!Q128</f>
        <v>0</v>
      </c>
      <c r="N22" s="3">
        <f>calcs!R128</f>
        <v>0</v>
      </c>
      <c r="O22" s="3">
        <f>calcs!S128</f>
        <v>0</v>
      </c>
      <c r="P22" s="3">
        <f>calcs!T128</f>
        <v>0</v>
      </c>
      <c r="Q22" s="3">
        <f>calcs!U128</f>
        <v>0</v>
      </c>
      <c r="R22" s="3">
        <f>calcs!V128</f>
        <v>0</v>
      </c>
      <c r="S22" s="3">
        <f>calcs!W128</f>
        <v>0</v>
      </c>
      <c r="T22" s="3">
        <f>calcs!X128</f>
        <v>0</v>
      </c>
      <c r="U22" s="3">
        <f>calcs!Y128</f>
        <v>0</v>
      </c>
      <c r="V22" s="3">
        <f>calcs!Z128</f>
        <v>0</v>
      </c>
      <c r="W22" s="3">
        <f>calcs!AA128</f>
        <v>0</v>
      </c>
      <c r="X22" s="3">
        <f>calcs!AB128</f>
        <v>0</v>
      </c>
      <c r="Y22" s="3">
        <f>calcs!AC128</f>
        <v>0</v>
      </c>
      <c r="Z22" s="3">
        <f>calcs!AD128</f>
        <v>0</v>
      </c>
      <c r="AA22" s="3">
        <f>calcs!AE128</f>
        <v>0</v>
      </c>
      <c r="AB22" s="3">
        <f>calcs!AF128</f>
        <v>0</v>
      </c>
      <c r="AC22" s="3">
        <f>calcs!AG128</f>
        <v>0</v>
      </c>
      <c r="AD22" s="3">
        <f>calcs!AH128</f>
        <v>0</v>
      </c>
      <c r="AE22" s="3">
        <f>calcs!AI128</f>
        <v>0</v>
      </c>
      <c r="AF22" s="3">
        <f>calcs!AJ128</f>
        <v>0</v>
      </c>
    </row>
    <row r="23" spans="1:33" ht="14.1" customHeight="1" x14ac:dyDescent="0.2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ht="14.1" customHeight="1" x14ac:dyDescent="0.2">
      <c r="A15" s="4" t="s">
        <v>65</v>
      </c>
      <c r="B15" s="3">
        <f>calcs!F199</f>
        <v>0</v>
      </c>
      <c r="C15" s="3">
        <f>calcs!G199</f>
        <v>0</v>
      </c>
      <c r="D15" s="3">
        <f>calcs!H199</f>
        <v>0</v>
      </c>
      <c r="E15" s="3">
        <f>calcs!I199</f>
        <v>0</v>
      </c>
      <c r="F15" s="3">
        <f>calcs!J199</f>
        <v>0</v>
      </c>
      <c r="G15" s="3">
        <f>calcs!K199</f>
        <v>0</v>
      </c>
      <c r="H15" s="3">
        <f>calcs!L199</f>
        <v>0</v>
      </c>
      <c r="I15" s="3">
        <f>calcs!M199</f>
        <v>0</v>
      </c>
      <c r="J15" s="3">
        <f>calcs!N199</f>
        <v>0</v>
      </c>
      <c r="K15" s="3">
        <f>calcs!O199</f>
        <v>0</v>
      </c>
      <c r="L15" s="3">
        <f>calcs!P199</f>
        <v>0</v>
      </c>
      <c r="M15" s="3">
        <f>calcs!Q199</f>
        <v>0</v>
      </c>
      <c r="N15" s="3">
        <f>calcs!R199</f>
        <v>0</v>
      </c>
      <c r="O15" s="3">
        <f>calcs!S199</f>
        <v>0</v>
      </c>
      <c r="P15" s="3">
        <f>calcs!T199</f>
        <v>0</v>
      </c>
      <c r="Q15" s="3">
        <f>calcs!U199</f>
        <v>0</v>
      </c>
      <c r="R15" s="3">
        <f>calcs!V199</f>
        <v>0</v>
      </c>
      <c r="S15" s="3">
        <f>calcs!W199</f>
        <v>0</v>
      </c>
      <c r="T15" s="3">
        <f>calcs!X199</f>
        <v>0</v>
      </c>
      <c r="U15" s="3">
        <f>calcs!Y199</f>
        <v>0</v>
      </c>
      <c r="V15" s="3">
        <f>calcs!Z199</f>
        <v>0</v>
      </c>
      <c r="W15" s="3">
        <f>calcs!AA199</f>
        <v>0</v>
      </c>
      <c r="X15" s="3">
        <f>calcs!AB199</f>
        <v>0</v>
      </c>
      <c r="Y15" s="3">
        <f>calcs!AC199</f>
        <v>0</v>
      </c>
      <c r="Z15" s="3">
        <f>calcs!AD199</f>
        <v>0</v>
      </c>
      <c r="AA15" s="3">
        <f>calcs!AE199</f>
        <v>0</v>
      </c>
      <c r="AB15" s="3">
        <f>calcs!AF199</f>
        <v>0</v>
      </c>
      <c r="AC15" s="3">
        <f>calcs!AG199</f>
        <v>0</v>
      </c>
      <c r="AD15" s="3">
        <f>calcs!AH199</f>
        <v>0</v>
      </c>
      <c r="AE15" s="3">
        <f>calcs!AI199</f>
        <v>0</v>
      </c>
      <c r="AF15" s="3">
        <f>calcs!AJ199</f>
        <v>0</v>
      </c>
      <c r="AG15" s="24"/>
    </row>
    <row r="16" spans="1:35" ht="14.1" customHeight="1" x14ac:dyDescent="0.2">
      <c r="A16" s="4" t="s">
        <v>66</v>
      </c>
      <c r="B16" s="3">
        <f>calcs!F200</f>
        <v>0</v>
      </c>
      <c r="C16" s="3">
        <f>calcs!G200</f>
        <v>0</v>
      </c>
      <c r="D16" s="3">
        <f>calcs!H200</f>
        <v>0</v>
      </c>
      <c r="E16" s="3">
        <f>calcs!I200</f>
        <v>0</v>
      </c>
      <c r="F16" s="3">
        <f>calcs!J200</f>
        <v>0</v>
      </c>
      <c r="G16" s="3">
        <f>calcs!K200</f>
        <v>0</v>
      </c>
      <c r="H16" s="3">
        <f>calcs!L200</f>
        <v>0</v>
      </c>
      <c r="I16" s="3">
        <f>calcs!M200</f>
        <v>0</v>
      </c>
      <c r="J16" s="3">
        <f>calcs!N200</f>
        <v>0</v>
      </c>
      <c r="K16" s="3">
        <f>calcs!O200</f>
        <v>0</v>
      </c>
      <c r="L16" s="3">
        <f>calcs!P200</f>
        <v>0</v>
      </c>
      <c r="M16" s="3">
        <f>calcs!Q200</f>
        <v>0</v>
      </c>
      <c r="N16" s="3">
        <f>calcs!R200</f>
        <v>0</v>
      </c>
      <c r="O16" s="3">
        <f>calcs!S200</f>
        <v>0</v>
      </c>
      <c r="P16" s="3">
        <f>calcs!T200</f>
        <v>0</v>
      </c>
      <c r="Q16" s="3">
        <f>calcs!U200</f>
        <v>0</v>
      </c>
      <c r="R16" s="3">
        <f>calcs!V200</f>
        <v>0</v>
      </c>
      <c r="S16" s="3">
        <f>calcs!W200</f>
        <v>0</v>
      </c>
      <c r="T16" s="3">
        <f>calcs!X200</f>
        <v>0</v>
      </c>
      <c r="U16" s="3">
        <f>calcs!Y200</f>
        <v>0</v>
      </c>
      <c r="V16" s="3">
        <f>calcs!Z200</f>
        <v>0</v>
      </c>
      <c r="W16" s="3">
        <f>calcs!AA200</f>
        <v>0</v>
      </c>
      <c r="X16" s="3">
        <f>calcs!AB200</f>
        <v>0</v>
      </c>
      <c r="Y16" s="3">
        <f>calcs!AC200</f>
        <v>0</v>
      </c>
      <c r="Z16" s="3">
        <f>calcs!AD200</f>
        <v>0</v>
      </c>
      <c r="AA16" s="3">
        <f>calcs!AE200</f>
        <v>0</v>
      </c>
      <c r="AB16" s="3">
        <f>calcs!AF200</f>
        <v>0</v>
      </c>
      <c r="AC16" s="3">
        <f>calcs!AG200</f>
        <v>0</v>
      </c>
      <c r="AD16" s="3">
        <f>calcs!AH200</f>
        <v>0</v>
      </c>
      <c r="AE16" s="3">
        <f>calcs!AI200</f>
        <v>0</v>
      </c>
      <c r="AF16" s="3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ht="14.1" customHeight="1" x14ac:dyDescent="0.2">
      <c r="A18" s="4" t="s">
        <v>68</v>
      </c>
      <c r="B18" s="3">
        <f>calcs!F202</f>
        <v>0</v>
      </c>
      <c r="C18" s="3">
        <f>calcs!G202</f>
        <v>0</v>
      </c>
      <c r="D18" s="3">
        <f>calcs!H202</f>
        <v>0</v>
      </c>
      <c r="E18" s="3">
        <f>calcs!I202</f>
        <v>0</v>
      </c>
      <c r="F18" s="3">
        <f>calcs!J202</f>
        <v>0</v>
      </c>
      <c r="G18" s="3">
        <f>calcs!K202</f>
        <v>0</v>
      </c>
      <c r="H18" s="3">
        <f>calcs!L202</f>
        <v>0</v>
      </c>
      <c r="I18" s="3">
        <f>calcs!M202</f>
        <v>0</v>
      </c>
      <c r="J18" s="3">
        <f>calcs!N202</f>
        <v>0</v>
      </c>
      <c r="K18" s="3">
        <f>calcs!O202</f>
        <v>0</v>
      </c>
      <c r="L18" s="3">
        <f>calcs!P202</f>
        <v>0</v>
      </c>
      <c r="M18" s="3">
        <f>calcs!Q202</f>
        <v>0</v>
      </c>
      <c r="N18" s="3">
        <f>calcs!R202</f>
        <v>0</v>
      </c>
      <c r="O18" s="3">
        <f>calcs!S202</f>
        <v>0</v>
      </c>
      <c r="P18" s="3">
        <f>calcs!T202</f>
        <v>0</v>
      </c>
      <c r="Q18" s="3">
        <f>calcs!U202</f>
        <v>0</v>
      </c>
      <c r="R18" s="3">
        <f>calcs!V202</f>
        <v>0</v>
      </c>
      <c r="S18" s="3">
        <f>calcs!W202</f>
        <v>0</v>
      </c>
      <c r="T18" s="3">
        <f>calcs!X202</f>
        <v>0</v>
      </c>
      <c r="U18" s="3">
        <f>calcs!Y202</f>
        <v>0</v>
      </c>
      <c r="V18" s="3">
        <f>calcs!Z202</f>
        <v>0</v>
      </c>
      <c r="W18" s="3">
        <f>calcs!AA202</f>
        <v>0</v>
      </c>
      <c r="X18" s="3">
        <f>calcs!AB202</f>
        <v>0</v>
      </c>
      <c r="Y18" s="3">
        <f>calcs!AC202</f>
        <v>0</v>
      </c>
      <c r="Z18" s="3">
        <f>calcs!AD202</f>
        <v>0</v>
      </c>
      <c r="AA18" s="3">
        <f>calcs!AE202</f>
        <v>0</v>
      </c>
      <c r="AB18" s="3">
        <f>calcs!AF202</f>
        <v>0</v>
      </c>
      <c r="AC18" s="3">
        <f>calcs!AG202</f>
        <v>0</v>
      </c>
      <c r="AD18" s="3">
        <f>calcs!AH202</f>
        <v>0</v>
      </c>
      <c r="AE18" s="3">
        <f>calcs!AI202</f>
        <v>0</v>
      </c>
      <c r="AF18" s="3">
        <f>calcs!AJ202</f>
        <v>0</v>
      </c>
      <c r="AG18" s="7"/>
    </row>
    <row r="19" spans="1:33" ht="14.1" customHeight="1" x14ac:dyDescent="0.2">
      <c r="A19" s="4" t="s">
        <v>69</v>
      </c>
      <c r="B19" s="3">
        <f>calcs!F203</f>
        <v>0</v>
      </c>
      <c r="C19" s="3">
        <f>calcs!G203</f>
        <v>0</v>
      </c>
      <c r="D19" s="3">
        <f>calcs!H203</f>
        <v>0</v>
      </c>
      <c r="E19" s="3">
        <f>calcs!I203</f>
        <v>0</v>
      </c>
      <c r="F19" s="3">
        <f>calcs!J203</f>
        <v>0</v>
      </c>
      <c r="G19" s="3">
        <f>calcs!K203</f>
        <v>0</v>
      </c>
      <c r="H19" s="3">
        <f>calcs!L203</f>
        <v>0</v>
      </c>
      <c r="I19" s="3">
        <f>calcs!M203</f>
        <v>0</v>
      </c>
      <c r="J19" s="3">
        <f>calcs!N203</f>
        <v>0</v>
      </c>
      <c r="K19" s="3">
        <f>calcs!O203</f>
        <v>0</v>
      </c>
      <c r="L19" s="3">
        <f>calcs!P203</f>
        <v>0</v>
      </c>
      <c r="M19" s="3">
        <f>calcs!Q203</f>
        <v>0</v>
      </c>
      <c r="N19" s="3">
        <f>calcs!R203</f>
        <v>0</v>
      </c>
      <c r="O19" s="3">
        <f>calcs!S203</f>
        <v>0</v>
      </c>
      <c r="P19" s="3">
        <f>calcs!T203</f>
        <v>0</v>
      </c>
      <c r="Q19" s="3">
        <f>calcs!U203</f>
        <v>0</v>
      </c>
      <c r="R19" s="3">
        <f>calcs!V203</f>
        <v>0</v>
      </c>
      <c r="S19" s="3">
        <f>calcs!W203</f>
        <v>0</v>
      </c>
      <c r="T19" s="3">
        <f>calcs!X203</f>
        <v>0</v>
      </c>
      <c r="U19" s="3">
        <f>calcs!Y203</f>
        <v>0</v>
      </c>
      <c r="V19" s="3">
        <f>calcs!Z203</f>
        <v>0</v>
      </c>
      <c r="W19" s="3">
        <f>calcs!AA203</f>
        <v>0</v>
      </c>
      <c r="X19" s="3">
        <f>calcs!AB203</f>
        <v>0</v>
      </c>
      <c r="Y19" s="3">
        <f>calcs!AC203</f>
        <v>0</v>
      </c>
      <c r="Z19" s="3">
        <f>calcs!AD203</f>
        <v>0</v>
      </c>
      <c r="AA19" s="3">
        <f>calcs!AE203</f>
        <v>0</v>
      </c>
      <c r="AB19" s="3">
        <f>calcs!AF203</f>
        <v>0</v>
      </c>
      <c r="AC19" s="3">
        <f>calcs!AG203</f>
        <v>0</v>
      </c>
      <c r="AD19" s="3">
        <f>calcs!AH203</f>
        <v>0</v>
      </c>
      <c r="AE19" s="3">
        <f>calcs!AI203</f>
        <v>0</v>
      </c>
      <c r="AF19" s="3">
        <f>calcs!AJ203</f>
        <v>0</v>
      </c>
    </row>
    <row r="20" spans="1:33" ht="14.1" customHeight="1" x14ac:dyDescent="0.2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ht="14.1" customHeight="1" x14ac:dyDescent="0.2">
      <c r="A21" s="4" t="s">
        <v>71</v>
      </c>
      <c r="B21" s="3">
        <f>calcs!F205</f>
        <v>0</v>
      </c>
      <c r="C21" s="3">
        <f>calcs!G205</f>
        <v>0</v>
      </c>
      <c r="D21" s="3">
        <f>calcs!H205</f>
        <v>0</v>
      </c>
      <c r="E21" s="3">
        <f>calcs!I205</f>
        <v>0</v>
      </c>
      <c r="F21" s="3">
        <f>calcs!J205</f>
        <v>0</v>
      </c>
      <c r="G21" s="3">
        <f>calcs!K205</f>
        <v>0</v>
      </c>
      <c r="H21" s="3">
        <f>calcs!L205</f>
        <v>0</v>
      </c>
      <c r="I21" s="3">
        <f>calcs!M205</f>
        <v>0</v>
      </c>
      <c r="J21" s="3">
        <f>calcs!N205</f>
        <v>0</v>
      </c>
      <c r="K21" s="3">
        <f>calcs!O205</f>
        <v>0</v>
      </c>
      <c r="L21" s="3">
        <f>calcs!P205</f>
        <v>0</v>
      </c>
      <c r="M21" s="3">
        <f>calcs!Q205</f>
        <v>0</v>
      </c>
      <c r="N21" s="3">
        <f>calcs!R205</f>
        <v>0</v>
      </c>
      <c r="O21" s="3">
        <f>calcs!S205</f>
        <v>0</v>
      </c>
      <c r="P21" s="3">
        <f>calcs!T205</f>
        <v>0</v>
      </c>
      <c r="Q21" s="3">
        <f>calcs!U205</f>
        <v>0</v>
      </c>
      <c r="R21" s="3">
        <f>calcs!V205</f>
        <v>0</v>
      </c>
      <c r="S21" s="3">
        <f>calcs!W205</f>
        <v>0</v>
      </c>
      <c r="T21" s="3">
        <f>calcs!X205</f>
        <v>0</v>
      </c>
      <c r="U21" s="3">
        <f>calcs!Y205</f>
        <v>0</v>
      </c>
      <c r="V21" s="3">
        <f>calcs!Z205</f>
        <v>0</v>
      </c>
      <c r="W21" s="3">
        <f>calcs!AA205</f>
        <v>0</v>
      </c>
      <c r="X21" s="3">
        <f>calcs!AB205</f>
        <v>0</v>
      </c>
      <c r="Y21" s="3">
        <f>calcs!AC205</f>
        <v>0</v>
      </c>
      <c r="Z21" s="3">
        <f>calcs!AD205</f>
        <v>0</v>
      </c>
      <c r="AA21" s="3">
        <f>calcs!AE205</f>
        <v>0</v>
      </c>
      <c r="AB21" s="3">
        <f>calcs!AF205</f>
        <v>0</v>
      </c>
      <c r="AC21" s="3">
        <f>calcs!AG205</f>
        <v>0</v>
      </c>
      <c r="AD21" s="3">
        <f>calcs!AH205</f>
        <v>0</v>
      </c>
      <c r="AE21" s="3">
        <f>calcs!AI205</f>
        <v>0</v>
      </c>
      <c r="AF21" s="3">
        <f>calcs!AJ205</f>
        <v>0</v>
      </c>
    </row>
    <row r="22" spans="1:33" ht="14.1" customHeight="1" x14ac:dyDescent="0.2">
      <c r="A22" s="4" t="s">
        <v>72</v>
      </c>
      <c r="B22" s="3">
        <f>calcs!F206</f>
        <v>0</v>
      </c>
      <c r="C22" s="3">
        <f>calcs!G206</f>
        <v>0</v>
      </c>
      <c r="D22" s="3">
        <f>calcs!H206</f>
        <v>0</v>
      </c>
      <c r="E22" s="3">
        <f>calcs!I206</f>
        <v>0</v>
      </c>
      <c r="F22" s="3">
        <f>calcs!J206</f>
        <v>0</v>
      </c>
      <c r="G22" s="3">
        <f>calcs!K206</f>
        <v>0</v>
      </c>
      <c r="H22" s="3">
        <f>calcs!L206</f>
        <v>0</v>
      </c>
      <c r="I22" s="3">
        <f>calcs!M206</f>
        <v>0</v>
      </c>
      <c r="J22" s="3">
        <f>calcs!N206</f>
        <v>0</v>
      </c>
      <c r="K22" s="3">
        <f>calcs!O206</f>
        <v>0</v>
      </c>
      <c r="L22" s="3">
        <f>calcs!P206</f>
        <v>0</v>
      </c>
      <c r="M22" s="3">
        <f>calcs!Q206</f>
        <v>0</v>
      </c>
      <c r="N22" s="3">
        <f>calcs!R206</f>
        <v>0</v>
      </c>
      <c r="O22" s="3">
        <f>calcs!S206</f>
        <v>0</v>
      </c>
      <c r="P22" s="3">
        <f>calcs!T206</f>
        <v>0</v>
      </c>
      <c r="Q22" s="3">
        <f>calcs!U206</f>
        <v>0</v>
      </c>
      <c r="R22" s="3">
        <f>calcs!V206</f>
        <v>0</v>
      </c>
      <c r="S22" s="3">
        <f>calcs!W206</f>
        <v>0</v>
      </c>
      <c r="T22" s="3">
        <f>calcs!X206</f>
        <v>0</v>
      </c>
      <c r="U22" s="3">
        <f>calcs!Y206</f>
        <v>0</v>
      </c>
      <c r="V22" s="3">
        <f>calcs!Z206</f>
        <v>0</v>
      </c>
      <c r="W22" s="3">
        <f>calcs!AA206</f>
        <v>0</v>
      </c>
      <c r="X22" s="3">
        <f>calcs!AB206</f>
        <v>0</v>
      </c>
      <c r="Y22" s="3">
        <f>calcs!AC206</f>
        <v>0</v>
      </c>
      <c r="Z22" s="3">
        <f>calcs!AD206</f>
        <v>0</v>
      </c>
      <c r="AA22" s="3">
        <f>calcs!AE206</f>
        <v>0</v>
      </c>
      <c r="AB22" s="3">
        <f>calcs!AF206</f>
        <v>0</v>
      </c>
      <c r="AC22" s="3">
        <f>calcs!AG206</f>
        <v>0</v>
      </c>
      <c r="AD22" s="3">
        <f>calcs!AH206</f>
        <v>0</v>
      </c>
      <c r="AE22" s="3">
        <f>calcs!AI206</f>
        <v>0</v>
      </c>
      <c r="AF22" s="3">
        <f>calcs!AJ206</f>
        <v>0</v>
      </c>
    </row>
    <row r="23" spans="1:33" ht="14.1" customHeight="1" x14ac:dyDescent="0.2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534838697.550484</v>
      </c>
      <c r="C14" s="3">
        <f>calcs!G224</f>
        <v>548913400.11760199</v>
      </c>
      <c r="D14" s="3">
        <f>calcs!H224</f>
        <v>436839529.4358077</v>
      </c>
      <c r="E14" s="3">
        <f>calcs!I224</f>
        <v>446050947.30225271</v>
      </c>
      <c r="F14" s="3">
        <f>calcs!J224</f>
        <v>444540633.65856612</v>
      </c>
      <c r="G14" s="3">
        <f>calcs!K224</f>
        <v>448293987.3671338</v>
      </c>
      <c r="H14" s="3">
        <f>calcs!L224</f>
        <v>450925821.04326099</v>
      </c>
      <c r="I14" s="3">
        <f>calcs!M224</f>
        <v>454424963.54447544</v>
      </c>
      <c r="J14" s="3">
        <f>calcs!N224</f>
        <v>456772678.81238437</v>
      </c>
      <c r="K14" s="3">
        <f>calcs!O224</f>
        <v>460436310.91835672</v>
      </c>
      <c r="L14" s="3">
        <f>calcs!P224</f>
        <v>466387843.89050794</v>
      </c>
      <c r="M14" s="3">
        <f>calcs!Q224</f>
        <v>470559898.41118675</v>
      </c>
      <c r="N14" s="3">
        <f>calcs!R224</f>
        <v>475135700.14354414</v>
      </c>
      <c r="O14" s="3">
        <f>calcs!S224</f>
        <v>480190017.0897429</v>
      </c>
      <c r="P14" s="3">
        <f>calcs!T224</f>
        <v>485722849.2497828</v>
      </c>
      <c r="Q14" s="3">
        <f>calcs!U224</f>
        <v>491106145.40549749</v>
      </c>
      <c r="R14" s="3">
        <f>calcs!V224</f>
        <v>495472596.73179924</v>
      </c>
      <c r="S14" s="3">
        <f>calcs!W224</f>
        <v>499599790.45118058</v>
      </c>
      <c r="T14" s="3">
        <f>calcs!X224</f>
        <v>504100824.18137521</v>
      </c>
      <c r="U14" s="3">
        <f>calcs!Y224</f>
        <v>508317739.50335169</v>
      </c>
      <c r="V14" s="3">
        <f>calcs!Z224</f>
        <v>511158923.58553433</v>
      </c>
      <c r="W14" s="3">
        <f>calcs!AA224</f>
        <v>515764632.51875687</v>
      </c>
      <c r="X14" s="3">
        <f>calcs!AB224</f>
        <v>521611490.2878803</v>
      </c>
      <c r="Y14" s="3">
        <f>calcs!AC224</f>
        <v>527293858.45224565</v>
      </c>
      <c r="Z14" s="3">
        <f>calcs!AD224</f>
        <v>533036041.01834118</v>
      </c>
      <c r="AA14" s="3">
        <f>calcs!AE224</f>
        <v>539570764.40736151</v>
      </c>
      <c r="AB14" s="3">
        <f>calcs!AF224</f>
        <v>544879292.56091332</v>
      </c>
      <c r="AC14" s="3">
        <f>calcs!AG224</f>
        <v>550486892.72311604</v>
      </c>
      <c r="AD14" s="3">
        <f>calcs!AH224</f>
        <v>556737497.70391798</v>
      </c>
      <c r="AE14" s="3">
        <f>calcs!AI224</f>
        <v>564423648.326244</v>
      </c>
      <c r="AF14" s="3">
        <f>calcs!AJ224</f>
        <v>571945309.34381187</v>
      </c>
    </row>
    <row r="15" spans="1:35" ht="14.1" customHeight="1" x14ac:dyDescent="0.2">
      <c r="A15" s="4" t="s">
        <v>65</v>
      </c>
      <c r="B15" s="3">
        <f>calcs!F225</f>
        <v>0</v>
      </c>
      <c r="C15" s="3">
        <f>calcs!G225</f>
        <v>0</v>
      </c>
      <c r="D15" s="3">
        <f>calcs!H225</f>
        <v>0</v>
      </c>
      <c r="E15" s="3">
        <f>calcs!I225</f>
        <v>0</v>
      </c>
      <c r="F15" s="3">
        <f>calcs!J225</f>
        <v>0</v>
      </c>
      <c r="G15" s="3">
        <f>calcs!K225</f>
        <v>0</v>
      </c>
      <c r="H15" s="3">
        <f>calcs!L225</f>
        <v>0</v>
      </c>
      <c r="I15" s="3">
        <f>calcs!M225</f>
        <v>0</v>
      </c>
      <c r="J15" s="3">
        <f>calcs!N225</f>
        <v>0</v>
      </c>
      <c r="K15" s="3">
        <f>calcs!O225</f>
        <v>0</v>
      </c>
      <c r="L15" s="3">
        <f>calcs!P225</f>
        <v>0</v>
      </c>
      <c r="M15" s="3">
        <f>calcs!Q225</f>
        <v>0</v>
      </c>
      <c r="N15" s="3">
        <f>calcs!R225</f>
        <v>0</v>
      </c>
      <c r="O15" s="3">
        <f>calcs!S225</f>
        <v>0</v>
      </c>
      <c r="P15" s="3">
        <f>calcs!T225</f>
        <v>0</v>
      </c>
      <c r="Q15" s="3">
        <f>calcs!U225</f>
        <v>0</v>
      </c>
      <c r="R15" s="3">
        <f>calcs!V225</f>
        <v>0</v>
      </c>
      <c r="S15" s="3">
        <f>calcs!W225</f>
        <v>0</v>
      </c>
      <c r="T15" s="3">
        <f>calcs!X225</f>
        <v>0</v>
      </c>
      <c r="U15" s="3">
        <f>calcs!Y225</f>
        <v>0</v>
      </c>
      <c r="V15" s="3">
        <f>calcs!Z225</f>
        <v>0</v>
      </c>
      <c r="W15" s="3">
        <f>calcs!AA225</f>
        <v>0</v>
      </c>
      <c r="X15" s="3">
        <f>calcs!AB225</f>
        <v>0</v>
      </c>
      <c r="Y15" s="3">
        <f>calcs!AC225</f>
        <v>0</v>
      </c>
      <c r="Z15" s="3">
        <f>calcs!AD225</f>
        <v>0</v>
      </c>
      <c r="AA15" s="3">
        <f>calcs!AE225</f>
        <v>0</v>
      </c>
      <c r="AB15" s="3">
        <f>calcs!AF225</f>
        <v>0</v>
      </c>
      <c r="AC15" s="3">
        <f>calcs!AG225</f>
        <v>0</v>
      </c>
      <c r="AD15" s="3">
        <f>calcs!AH225</f>
        <v>0</v>
      </c>
      <c r="AE15" s="3">
        <f>calcs!AI225</f>
        <v>0</v>
      </c>
      <c r="AF15" s="3">
        <f>calcs!AJ225</f>
        <v>0</v>
      </c>
      <c r="AG15" s="24"/>
    </row>
    <row r="16" spans="1:35" ht="14.1" customHeight="1" x14ac:dyDescent="0.2">
      <c r="A16" s="4" t="s">
        <v>66</v>
      </c>
      <c r="B16" s="3">
        <f>calcs!F226</f>
        <v>0</v>
      </c>
      <c r="C16" s="3">
        <f>calcs!G226</f>
        <v>0</v>
      </c>
      <c r="D16" s="3">
        <f>calcs!H226</f>
        <v>0</v>
      </c>
      <c r="E16" s="3">
        <f>calcs!I226</f>
        <v>0</v>
      </c>
      <c r="F16" s="3">
        <f>calcs!J226</f>
        <v>0</v>
      </c>
      <c r="G16" s="3">
        <f>calcs!K226</f>
        <v>0</v>
      </c>
      <c r="H16" s="3">
        <f>calcs!L226</f>
        <v>0</v>
      </c>
      <c r="I16" s="3">
        <f>calcs!M226</f>
        <v>0</v>
      </c>
      <c r="J16" s="3">
        <f>calcs!N226</f>
        <v>0</v>
      </c>
      <c r="K16" s="3">
        <f>calcs!O226</f>
        <v>0</v>
      </c>
      <c r="L16" s="3">
        <f>calcs!P226</f>
        <v>0</v>
      </c>
      <c r="M16" s="3">
        <f>calcs!Q226</f>
        <v>0</v>
      </c>
      <c r="N16" s="3">
        <f>calcs!R226</f>
        <v>0</v>
      </c>
      <c r="O16" s="3">
        <f>calcs!S226</f>
        <v>0</v>
      </c>
      <c r="P16" s="3">
        <f>calcs!T226</f>
        <v>0</v>
      </c>
      <c r="Q16" s="3">
        <f>calcs!U226</f>
        <v>0</v>
      </c>
      <c r="R16" s="3">
        <f>calcs!V226</f>
        <v>0</v>
      </c>
      <c r="S16" s="3">
        <f>calcs!W226</f>
        <v>0</v>
      </c>
      <c r="T16" s="3">
        <f>calcs!X226</f>
        <v>0</v>
      </c>
      <c r="U16" s="3">
        <f>calcs!Y226</f>
        <v>0</v>
      </c>
      <c r="V16" s="3">
        <f>calcs!Z226</f>
        <v>0</v>
      </c>
      <c r="W16" s="3">
        <f>calcs!AA226</f>
        <v>0</v>
      </c>
      <c r="X16" s="3">
        <f>calcs!AB226</f>
        <v>0</v>
      </c>
      <c r="Y16" s="3">
        <f>calcs!AC226</f>
        <v>0</v>
      </c>
      <c r="Z16" s="3">
        <f>calcs!AD226</f>
        <v>0</v>
      </c>
      <c r="AA16" s="3">
        <f>calcs!AE226</f>
        <v>0</v>
      </c>
      <c r="AB16" s="3">
        <f>calcs!AF226</f>
        <v>0</v>
      </c>
      <c r="AC16" s="3">
        <f>calcs!AG226</f>
        <v>0</v>
      </c>
      <c r="AD16" s="3">
        <f>calcs!AH226</f>
        <v>0</v>
      </c>
      <c r="AE16" s="3">
        <f>calcs!AI226</f>
        <v>0</v>
      </c>
      <c r="AF16" s="3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ht="14.1" customHeight="1" x14ac:dyDescent="0.2">
      <c r="A18" s="4" t="s">
        <v>68</v>
      </c>
      <c r="B18" s="3">
        <f>calcs!F228</f>
        <v>0</v>
      </c>
      <c r="C18" s="3">
        <f>calcs!G228</f>
        <v>0</v>
      </c>
      <c r="D18" s="3">
        <f>calcs!H228</f>
        <v>0</v>
      </c>
      <c r="E18" s="3">
        <f>calcs!I228</f>
        <v>0</v>
      </c>
      <c r="F18" s="3">
        <f>calcs!J228</f>
        <v>0</v>
      </c>
      <c r="G18" s="3">
        <f>calcs!K228</f>
        <v>0</v>
      </c>
      <c r="H18" s="3">
        <f>calcs!L228</f>
        <v>0</v>
      </c>
      <c r="I18" s="3">
        <f>calcs!M228</f>
        <v>0</v>
      </c>
      <c r="J18" s="3">
        <f>calcs!N228</f>
        <v>0</v>
      </c>
      <c r="K18" s="3">
        <f>calcs!O228</f>
        <v>0</v>
      </c>
      <c r="L18" s="3">
        <f>calcs!P228</f>
        <v>0</v>
      </c>
      <c r="M18" s="3">
        <f>calcs!Q228</f>
        <v>0</v>
      </c>
      <c r="N18" s="3">
        <f>calcs!R228</f>
        <v>0</v>
      </c>
      <c r="O18" s="3">
        <f>calcs!S228</f>
        <v>0</v>
      </c>
      <c r="P18" s="3">
        <f>calcs!T228</f>
        <v>0</v>
      </c>
      <c r="Q18" s="3">
        <f>calcs!U228</f>
        <v>0</v>
      </c>
      <c r="R18" s="3">
        <f>calcs!V228</f>
        <v>0</v>
      </c>
      <c r="S18" s="3">
        <f>calcs!W228</f>
        <v>0</v>
      </c>
      <c r="T18" s="3">
        <f>calcs!X228</f>
        <v>0</v>
      </c>
      <c r="U18" s="3">
        <f>calcs!Y228</f>
        <v>0</v>
      </c>
      <c r="V18" s="3">
        <f>calcs!Z228</f>
        <v>0</v>
      </c>
      <c r="W18" s="3">
        <f>calcs!AA228</f>
        <v>0</v>
      </c>
      <c r="X18" s="3">
        <f>calcs!AB228</f>
        <v>0</v>
      </c>
      <c r="Y18" s="3">
        <f>calcs!AC228</f>
        <v>0</v>
      </c>
      <c r="Z18" s="3">
        <f>calcs!AD228</f>
        <v>0</v>
      </c>
      <c r="AA18" s="3">
        <f>calcs!AE228</f>
        <v>0</v>
      </c>
      <c r="AB18" s="3">
        <f>calcs!AF228</f>
        <v>0</v>
      </c>
      <c r="AC18" s="3">
        <f>calcs!AG228</f>
        <v>0</v>
      </c>
      <c r="AD18" s="3">
        <f>calcs!AH228</f>
        <v>0</v>
      </c>
      <c r="AE18" s="3">
        <f>calcs!AI228</f>
        <v>0</v>
      </c>
      <c r="AF18" s="3">
        <f>calcs!AJ228</f>
        <v>0</v>
      </c>
      <c r="AG18" s="7"/>
    </row>
    <row r="19" spans="1:33" ht="14.1" customHeight="1" x14ac:dyDescent="0.2">
      <c r="A19" s="4" t="s">
        <v>69</v>
      </c>
      <c r="B19" s="3">
        <f>calcs!F229</f>
        <v>0</v>
      </c>
      <c r="C19" s="3">
        <f>calcs!G229</f>
        <v>0</v>
      </c>
      <c r="D19" s="3">
        <f>calcs!H229</f>
        <v>0</v>
      </c>
      <c r="E19" s="3">
        <f>calcs!I229</f>
        <v>0</v>
      </c>
      <c r="F19" s="3">
        <f>calcs!J229</f>
        <v>0</v>
      </c>
      <c r="G19" s="3">
        <f>calcs!K229</f>
        <v>0</v>
      </c>
      <c r="H19" s="3">
        <f>calcs!L229</f>
        <v>0</v>
      </c>
      <c r="I19" s="3">
        <f>calcs!M229</f>
        <v>0</v>
      </c>
      <c r="J19" s="3">
        <f>calcs!N229</f>
        <v>0</v>
      </c>
      <c r="K19" s="3">
        <f>calcs!O229</f>
        <v>0</v>
      </c>
      <c r="L19" s="3">
        <f>calcs!P229</f>
        <v>0</v>
      </c>
      <c r="M19" s="3">
        <f>calcs!Q229</f>
        <v>0</v>
      </c>
      <c r="N19" s="3">
        <f>calcs!R229</f>
        <v>0</v>
      </c>
      <c r="O19" s="3">
        <f>calcs!S229</f>
        <v>0</v>
      </c>
      <c r="P19" s="3">
        <f>calcs!T229</f>
        <v>0</v>
      </c>
      <c r="Q19" s="3">
        <f>calcs!U229</f>
        <v>0</v>
      </c>
      <c r="R19" s="3">
        <f>calcs!V229</f>
        <v>0</v>
      </c>
      <c r="S19" s="3">
        <f>calcs!W229</f>
        <v>0</v>
      </c>
      <c r="T19" s="3">
        <f>calcs!X229</f>
        <v>0</v>
      </c>
      <c r="U19" s="3">
        <f>calcs!Y229</f>
        <v>0</v>
      </c>
      <c r="V19" s="3">
        <f>calcs!Z229</f>
        <v>0</v>
      </c>
      <c r="W19" s="3">
        <f>calcs!AA229</f>
        <v>0</v>
      </c>
      <c r="X19" s="3">
        <f>calcs!AB229</f>
        <v>0</v>
      </c>
      <c r="Y19" s="3">
        <f>calcs!AC229</f>
        <v>0</v>
      </c>
      <c r="Z19" s="3">
        <f>calcs!AD229</f>
        <v>0</v>
      </c>
      <c r="AA19" s="3">
        <f>calcs!AE229</f>
        <v>0</v>
      </c>
      <c r="AB19" s="3">
        <f>calcs!AF229</f>
        <v>0</v>
      </c>
      <c r="AC19" s="3">
        <f>calcs!AG229</f>
        <v>0</v>
      </c>
      <c r="AD19" s="3">
        <f>calcs!AH229</f>
        <v>0</v>
      </c>
      <c r="AE19" s="3">
        <f>calcs!AI229</f>
        <v>0</v>
      </c>
      <c r="AF19" s="3">
        <f>calcs!AJ229</f>
        <v>0</v>
      </c>
    </row>
    <row r="20" spans="1:33" ht="14.1" customHeight="1" x14ac:dyDescent="0.2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ht="14.1" customHeight="1" x14ac:dyDescent="0.2">
      <c r="A21" s="4" t="s">
        <v>71</v>
      </c>
      <c r="B21" s="3">
        <f>calcs!F231</f>
        <v>0</v>
      </c>
      <c r="C21" s="3">
        <f>calcs!G231</f>
        <v>0</v>
      </c>
      <c r="D21" s="3">
        <f>calcs!H231</f>
        <v>0</v>
      </c>
      <c r="E21" s="3">
        <f>calcs!I231</f>
        <v>0</v>
      </c>
      <c r="F21" s="3">
        <f>calcs!J231</f>
        <v>0</v>
      </c>
      <c r="G21" s="3">
        <f>calcs!K231</f>
        <v>0</v>
      </c>
      <c r="H21" s="3">
        <f>calcs!L231</f>
        <v>0</v>
      </c>
      <c r="I21" s="3">
        <f>calcs!M231</f>
        <v>0</v>
      </c>
      <c r="J21" s="3">
        <f>calcs!N231</f>
        <v>0</v>
      </c>
      <c r="K21" s="3">
        <f>calcs!O231</f>
        <v>0</v>
      </c>
      <c r="L21" s="3">
        <f>calcs!P231</f>
        <v>0</v>
      </c>
      <c r="M21" s="3">
        <f>calcs!Q231</f>
        <v>0</v>
      </c>
      <c r="N21" s="3">
        <f>calcs!R231</f>
        <v>0</v>
      </c>
      <c r="O21" s="3">
        <f>calcs!S231</f>
        <v>0</v>
      </c>
      <c r="P21" s="3">
        <f>calcs!T231</f>
        <v>0</v>
      </c>
      <c r="Q21" s="3">
        <f>calcs!U231</f>
        <v>0</v>
      </c>
      <c r="R21" s="3">
        <f>calcs!V231</f>
        <v>0</v>
      </c>
      <c r="S21" s="3">
        <f>calcs!W231</f>
        <v>0</v>
      </c>
      <c r="T21" s="3">
        <f>calcs!X231</f>
        <v>0</v>
      </c>
      <c r="U21" s="3">
        <f>calcs!Y231</f>
        <v>0</v>
      </c>
      <c r="V21" s="3">
        <f>calcs!Z231</f>
        <v>0</v>
      </c>
      <c r="W21" s="3">
        <f>calcs!AA231</f>
        <v>0</v>
      </c>
      <c r="X21" s="3">
        <f>calcs!AB231</f>
        <v>0</v>
      </c>
      <c r="Y21" s="3">
        <f>calcs!AC231</f>
        <v>0</v>
      </c>
      <c r="Z21" s="3">
        <f>calcs!AD231</f>
        <v>0</v>
      </c>
      <c r="AA21" s="3">
        <f>calcs!AE231</f>
        <v>0</v>
      </c>
      <c r="AB21" s="3">
        <f>calcs!AF231</f>
        <v>0</v>
      </c>
      <c r="AC21" s="3">
        <f>calcs!AG231</f>
        <v>0</v>
      </c>
      <c r="AD21" s="3">
        <f>calcs!AH231</f>
        <v>0</v>
      </c>
      <c r="AE21" s="3">
        <f>calcs!AI231</f>
        <v>0</v>
      </c>
      <c r="AF21" s="3">
        <f>calcs!AJ231</f>
        <v>0</v>
      </c>
    </row>
    <row r="22" spans="1:33" ht="14.1" customHeight="1" x14ac:dyDescent="0.2">
      <c r="A22" s="4" t="s">
        <v>72</v>
      </c>
      <c r="B22" s="3">
        <f>calcs!F232</f>
        <v>0</v>
      </c>
      <c r="C22" s="3">
        <f>calcs!G232</f>
        <v>0</v>
      </c>
      <c r="D22" s="3">
        <f>calcs!H232</f>
        <v>0</v>
      </c>
      <c r="E22" s="3">
        <f>calcs!I232</f>
        <v>0</v>
      </c>
      <c r="F22" s="3">
        <f>calcs!J232</f>
        <v>0</v>
      </c>
      <c r="G22" s="3">
        <f>calcs!K232</f>
        <v>0</v>
      </c>
      <c r="H22" s="3">
        <f>calcs!L232</f>
        <v>0</v>
      </c>
      <c r="I22" s="3">
        <f>calcs!M232</f>
        <v>0</v>
      </c>
      <c r="J22" s="3">
        <f>calcs!N232</f>
        <v>0</v>
      </c>
      <c r="K22" s="3">
        <f>calcs!O232</f>
        <v>0</v>
      </c>
      <c r="L22" s="3">
        <f>calcs!P232</f>
        <v>0</v>
      </c>
      <c r="M22" s="3">
        <f>calcs!Q232</f>
        <v>0</v>
      </c>
      <c r="N22" s="3">
        <f>calcs!R232</f>
        <v>0</v>
      </c>
      <c r="O22" s="3">
        <f>calcs!S232</f>
        <v>0</v>
      </c>
      <c r="P22" s="3">
        <f>calcs!T232</f>
        <v>0</v>
      </c>
      <c r="Q22" s="3">
        <f>calcs!U232</f>
        <v>0</v>
      </c>
      <c r="R22" s="3">
        <f>calcs!V232</f>
        <v>0</v>
      </c>
      <c r="S22" s="3">
        <f>calcs!W232</f>
        <v>0</v>
      </c>
      <c r="T22" s="3">
        <f>calcs!X232</f>
        <v>0</v>
      </c>
      <c r="U22" s="3">
        <f>calcs!Y232</f>
        <v>0</v>
      </c>
      <c r="V22" s="3">
        <f>calcs!Z232</f>
        <v>0</v>
      </c>
      <c r="W22" s="3">
        <f>calcs!AA232</f>
        <v>0</v>
      </c>
      <c r="X22" s="3">
        <f>calcs!AB232</f>
        <v>0</v>
      </c>
      <c r="Y22" s="3">
        <f>calcs!AC232</f>
        <v>0</v>
      </c>
      <c r="Z22" s="3">
        <f>calcs!AD232</f>
        <v>0</v>
      </c>
      <c r="AA22" s="3">
        <f>calcs!AE232</f>
        <v>0</v>
      </c>
      <c r="AB22" s="3">
        <f>calcs!AF232</f>
        <v>0</v>
      </c>
      <c r="AC22" s="3">
        <f>calcs!AG232</f>
        <v>0</v>
      </c>
      <c r="AD22" s="3">
        <f>calcs!AH232</f>
        <v>0</v>
      </c>
      <c r="AE22" s="3">
        <f>calcs!AI232</f>
        <v>0</v>
      </c>
      <c r="AF22" s="3">
        <f>calcs!AJ232</f>
        <v>0</v>
      </c>
    </row>
    <row r="23" spans="1:33" ht="14.1" customHeight="1" x14ac:dyDescent="0.2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/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ht="14.1" customHeight="1" x14ac:dyDescent="0.2">
      <c r="A15" s="4" t="s">
        <v>65</v>
      </c>
      <c r="B15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4"/>
    </row>
    <row r="16" spans="1:35" ht="14.1" customHeight="1" x14ac:dyDescent="0.2">
      <c r="A16" s="4" t="s">
        <v>66</v>
      </c>
      <c r="B16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ht="14.1" customHeight="1" x14ac:dyDescent="0.2">
      <c r="A18" s="4" t="s">
        <v>68</v>
      </c>
      <c r="B18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7"/>
    </row>
    <row r="19" spans="1:33" ht="14.1" customHeight="1" x14ac:dyDescent="0.2">
      <c r="A19" s="4" t="s">
        <v>69</v>
      </c>
      <c r="B19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ht="14.1" customHeight="1" x14ac:dyDescent="0.2">
      <c r="A21" s="4" t="s">
        <v>71</v>
      </c>
      <c r="B2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</row>
    <row r="22" spans="1:33" ht="14.1" customHeight="1" x14ac:dyDescent="0.2">
      <c r="A22" s="4" t="s">
        <v>72</v>
      </c>
      <c r="B2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</vt:i4>
      </vt:variant>
    </vt:vector>
  </HeadingPairs>
  <TitlesOfParts>
    <vt:vector size="36" baseType="lpstr">
      <vt:lpstr>About</vt:lpstr>
      <vt:lpstr>Covid adjustm_Rhodium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btu_permwh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2021-09-03T16:38:51Z</dcterms:modified>
</cp:coreProperties>
</file>