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1.xml" ContentType="application/vnd.openxmlformats-officedocument.themeOverrid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2.xml" ContentType="application/vnd.openxmlformats-officedocument.themeOverrid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3.xml" ContentType="application/vnd.openxmlformats-officedocument.themeOverrid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4.xml" ContentType="application/vnd.openxmlformats-officedocument.themeOverrid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5.xml" ContentType="application/vnd.openxmlformats-officedocument.themeOverride+xml"/>
  <Override PartName="/xl/drawings/drawing11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6.xml" ContentType="application/vnd.openxmlformats-officedocument.themeOverrid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7.xml" ContentType="application/vnd.openxmlformats-officedocument.themeOverride+xml"/>
  <Override PartName="/xl/drawings/drawing12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8.xml" ContentType="application/vnd.openxmlformats-officedocument.themeOverrid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9.xml" ContentType="application/vnd.openxmlformats-officedocument.themeOverrid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heme/themeOverride10.xml" ContentType="application/vnd.openxmlformats-officedocument.themeOverrid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heme/themeOverride11.xml" ContentType="application/vnd.openxmlformats-officedocument.themeOverrid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theme/themeOverride12.xml" ContentType="application/vnd.openxmlformats-officedocument.themeOverrid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heme/themeOverride13.xml" ContentType="application/vnd.openxmlformats-officedocument.themeOverrid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theme/themeOverride14.xml" ContentType="application/vnd.openxmlformats-officedocument.themeOverrid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theme/themeOverride15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alifornia\CA-eps\"/>
    </mc:Choice>
  </mc:AlternateContent>
  <xr:revisionPtr revIDLastSave="0" documentId="13_ncr:1_{8B2F5F04-65A5-432E-B752-AB8B1D6238F8}" xr6:coauthVersionLast="47" xr6:coauthVersionMax="47" xr10:uidLastSave="{00000000-0000-0000-0000-000000000000}"/>
  <bookViews>
    <workbookView xWindow="-120" yWindow="-120" windowWidth="29040" windowHeight="17640" firstSheet="5" activeTab="5" xr2:uid="{00000000-000D-0000-FFFF-FFFF00000000}"/>
  </bookViews>
  <sheets>
    <sheet name="hist data" sheetId="23" r:id="rId1"/>
    <sheet name="Sector" sheetId="4" r:id="rId2"/>
    <sheet name="abatement NPV 2050" sheetId="18" state="hidden" r:id="rId3"/>
    <sheet name="abatement graph" sheetId="19" r:id="rId4"/>
    <sheet name="CO2e Wedge_aggregated" sheetId="17" r:id="rId5"/>
    <sheet name="jobs by isic" sheetId="21" r:id="rId6"/>
    <sheet name="start year jobs by isic" sheetId="22" state="hidden" r:id="rId7"/>
    <sheet name="Financial - GDP" sheetId="16" r:id="rId8"/>
    <sheet name="Financial - Jobs" sheetId="3" r:id="rId9"/>
    <sheet name="Avoided premature death by race" sheetId="13" r:id="rId10"/>
    <sheet name="Emissions - NOx" sheetId="12" state="hidden" r:id="rId11"/>
    <sheet name="Emissions - PM 2.5" sheetId="14" state="hidden" r:id="rId12"/>
    <sheet name="Emissions - SOX" sheetId="15" state="hidden" r:id="rId13"/>
    <sheet name="Avoided premature death" sheetId="20" r:id="rId14"/>
    <sheet name="BAU Emissions" sheetId="2" r:id="rId15"/>
    <sheet name="CO2e Wedge " sheetId="1" state="hidden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" i="23" l="1"/>
  <c r="X4" i="23"/>
  <c r="X6" i="23" s="1"/>
  <c r="X7" i="23" s="1"/>
  <c r="W5" i="23"/>
  <c r="W6" i="23" s="1"/>
  <c r="X5" i="23"/>
  <c r="F54" i="21" l="1"/>
  <c r="F60" i="21" s="1"/>
  <c r="G54" i="21"/>
  <c r="G60" i="21" s="1"/>
  <c r="H54" i="21"/>
  <c r="H60" i="21" s="1"/>
  <c r="I54" i="21"/>
  <c r="I60" i="21" s="1"/>
  <c r="J54" i="21"/>
  <c r="J60" i="21" s="1"/>
  <c r="K54" i="21"/>
  <c r="K60" i="21" s="1"/>
  <c r="L54" i="21"/>
  <c r="L60" i="21" s="1"/>
  <c r="M54" i="21"/>
  <c r="M60" i="21" s="1"/>
  <c r="N54" i="21"/>
  <c r="N60" i="21" s="1"/>
  <c r="O54" i="21"/>
  <c r="O60" i="21" s="1"/>
  <c r="P54" i="21"/>
  <c r="P60" i="21" s="1"/>
  <c r="Q54" i="21"/>
  <c r="Q60" i="21" s="1"/>
  <c r="R54" i="21"/>
  <c r="R60" i="21" s="1"/>
  <c r="S54" i="21"/>
  <c r="S60" i="21" s="1"/>
  <c r="T54" i="21"/>
  <c r="T60" i="21" s="1"/>
  <c r="U54" i="21"/>
  <c r="U60" i="21" s="1"/>
  <c r="V54" i="21"/>
  <c r="V60" i="21" s="1"/>
  <c r="W54" i="21"/>
  <c r="W60" i="21" s="1"/>
  <c r="X54" i="21"/>
  <c r="X60" i="21" s="1"/>
  <c r="Y54" i="21"/>
  <c r="Y60" i="21" s="1"/>
  <c r="Z54" i="21"/>
  <c r="Z60" i="21" s="1"/>
  <c r="AA54" i="21"/>
  <c r="AA60" i="21" s="1"/>
  <c r="AB54" i="21"/>
  <c r="AB60" i="21" s="1"/>
  <c r="AC54" i="21"/>
  <c r="AC60" i="21" s="1"/>
  <c r="AD54" i="21"/>
  <c r="AD60" i="21" s="1"/>
  <c r="AE54" i="21"/>
  <c r="AE60" i="21" s="1"/>
  <c r="AF54" i="21"/>
  <c r="AF60" i="21" s="1"/>
  <c r="AG54" i="21"/>
  <c r="AG60" i="21" s="1"/>
  <c r="AH54" i="21"/>
  <c r="AH60" i="21" s="1"/>
  <c r="AI54" i="21"/>
  <c r="AI60" i="21" s="1"/>
  <c r="F55" i="21"/>
  <c r="G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T55" i="21"/>
  <c r="U55" i="21"/>
  <c r="V55" i="21"/>
  <c r="W55" i="21"/>
  <c r="X55" i="21"/>
  <c r="Y55" i="21"/>
  <c r="Z55" i="21"/>
  <c r="AA55" i="21"/>
  <c r="AB55" i="21"/>
  <c r="AC55" i="21"/>
  <c r="AD55" i="21"/>
  <c r="AE55" i="21"/>
  <c r="AF55" i="21"/>
  <c r="AG55" i="21"/>
  <c r="AH55" i="21"/>
  <c r="AI55" i="21"/>
  <c r="F56" i="21"/>
  <c r="G56" i="21"/>
  <c r="H56" i="21"/>
  <c r="I56" i="21"/>
  <c r="J56" i="21"/>
  <c r="K56" i="21"/>
  <c r="L56" i="21"/>
  <c r="M56" i="21"/>
  <c r="N56" i="21"/>
  <c r="O56" i="21"/>
  <c r="P56" i="21"/>
  <c r="Q56" i="21"/>
  <c r="R56" i="21"/>
  <c r="S56" i="21"/>
  <c r="T56" i="21"/>
  <c r="U56" i="21"/>
  <c r="V56" i="21"/>
  <c r="W56" i="21"/>
  <c r="X56" i="21"/>
  <c r="Y56" i="21"/>
  <c r="Z56" i="21"/>
  <c r="AA56" i="21"/>
  <c r="AB56" i="21"/>
  <c r="AC56" i="21"/>
  <c r="AD56" i="21"/>
  <c r="AE56" i="21"/>
  <c r="AF56" i="21"/>
  <c r="AG56" i="21"/>
  <c r="AH56" i="21"/>
  <c r="AI56" i="21"/>
  <c r="F57" i="21"/>
  <c r="G57" i="21"/>
  <c r="H57" i="21"/>
  <c r="I57" i="21"/>
  <c r="J57" i="21"/>
  <c r="K57" i="21"/>
  <c r="L57" i="21"/>
  <c r="M57" i="21"/>
  <c r="N57" i="21"/>
  <c r="O57" i="21"/>
  <c r="P57" i="21"/>
  <c r="Q57" i="21"/>
  <c r="R57" i="21"/>
  <c r="S57" i="21"/>
  <c r="T57" i="21"/>
  <c r="U57" i="21"/>
  <c r="V57" i="21"/>
  <c r="W57" i="21"/>
  <c r="X57" i="21"/>
  <c r="Y57" i="21"/>
  <c r="Z57" i="21"/>
  <c r="AA57" i="21"/>
  <c r="AB57" i="21"/>
  <c r="AC57" i="21"/>
  <c r="AD57" i="21"/>
  <c r="AE57" i="21"/>
  <c r="AF57" i="21"/>
  <c r="AG57" i="21"/>
  <c r="AH57" i="21"/>
  <c r="AI57" i="21"/>
  <c r="F58" i="21"/>
  <c r="G58" i="21"/>
  <c r="H58" i="21"/>
  <c r="I58" i="21"/>
  <c r="J58" i="21"/>
  <c r="K58" i="21"/>
  <c r="L58" i="21"/>
  <c r="M58" i="21"/>
  <c r="N58" i="21"/>
  <c r="O58" i="21"/>
  <c r="P58" i="21"/>
  <c r="Q58" i="21"/>
  <c r="R58" i="21"/>
  <c r="S58" i="21"/>
  <c r="T58" i="21"/>
  <c r="U58" i="21"/>
  <c r="V58" i="21"/>
  <c r="W58" i="21"/>
  <c r="X58" i="21"/>
  <c r="Y58" i="21"/>
  <c r="Z58" i="21"/>
  <c r="AA58" i="21"/>
  <c r="AB58" i="21"/>
  <c r="AC58" i="21"/>
  <c r="AD58" i="21"/>
  <c r="AE58" i="21"/>
  <c r="AF58" i="21"/>
  <c r="AG58" i="21"/>
  <c r="AH58" i="21"/>
  <c r="AI58" i="21"/>
  <c r="F59" i="21"/>
  <c r="G59" i="21"/>
  <c r="H59" i="21"/>
  <c r="I59" i="2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Z59" i="21"/>
  <c r="AA59" i="21"/>
  <c r="AB59" i="21"/>
  <c r="AC59" i="21"/>
  <c r="AD59" i="21"/>
  <c r="AE59" i="21"/>
  <c r="AF59" i="21"/>
  <c r="AG59" i="21"/>
  <c r="AH59" i="21"/>
  <c r="AI59" i="21"/>
  <c r="E55" i="21"/>
  <c r="E56" i="21"/>
  <c r="E57" i="21"/>
  <c r="E58" i="21"/>
  <c r="E59" i="21"/>
  <c r="E54" i="21"/>
  <c r="E60" i="21" s="1"/>
  <c r="F53" i="21"/>
  <c r="G53" i="21"/>
  <c r="H53" i="21"/>
  <c r="I53" i="21"/>
  <c r="J53" i="21"/>
  <c r="K53" i="21"/>
  <c r="L53" i="21"/>
  <c r="M53" i="21"/>
  <c r="N53" i="21"/>
  <c r="O53" i="21"/>
  <c r="P53" i="21"/>
  <c r="Q53" i="21"/>
  <c r="R53" i="21"/>
  <c r="S53" i="21"/>
  <c r="T53" i="21"/>
  <c r="U53" i="21"/>
  <c r="V53" i="21"/>
  <c r="W53" i="21"/>
  <c r="X53" i="21"/>
  <c r="Y53" i="21"/>
  <c r="Z53" i="21"/>
  <c r="AA53" i="21"/>
  <c r="AB53" i="21"/>
  <c r="AC53" i="21"/>
  <c r="AD53" i="21"/>
  <c r="AE53" i="21"/>
  <c r="AF53" i="21"/>
  <c r="AG53" i="21"/>
  <c r="AH53" i="21"/>
  <c r="AI53" i="21"/>
  <c r="E53" i="21"/>
  <c r="E48" i="21"/>
  <c r="F48" i="21"/>
  <c r="G48" i="21"/>
  <c r="H48" i="21"/>
  <c r="I48" i="21"/>
  <c r="J48" i="21"/>
  <c r="K48" i="21"/>
  <c r="L48" i="21"/>
  <c r="M48" i="21"/>
  <c r="N48" i="21"/>
  <c r="O48" i="21"/>
  <c r="P48" i="21"/>
  <c r="Q48" i="21"/>
  <c r="R48" i="21"/>
  <c r="S48" i="21"/>
  <c r="T48" i="21"/>
  <c r="U48" i="21"/>
  <c r="V48" i="21"/>
  <c r="W48" i="21"/>
  <c r="X48" i="21"/>
  <c r="Y48" i="21"/>
  <c r="Z48" i="21"/>
  <c r="AA48" i="21"/>
  <c r="AB48" i="21"/>
  <c r="AC48" i="21"/>
  <c r="AD48" i="21"/>
  <c r="AE48" i="21"/>
  <c r="AF48" i="21"/>
  <c r="AG48" i="21"/>
  <c r="AH48" i="21"/>
  <c r="AI48" i="21"/>
  <c r="F4" i="22"/>
  <c r="F3" i="22"/>
  <c r="AK6" i="21"/>
  <c r="AK7" i="21"/>
  <c r="AK8" i="21"/>
  <c r="AK9" i="21"/>
  <c r="AK10" i="21"/>
  <c r="AK11" i="21"/>
  <c r="AK12" i="21"/>
  <c r="AK13" i="21"/>
  <c r="AK14" i="21"/>
  <c r="AK15" i="21"/>
  <c r="AK16" i="21"/>
  <c r="AK17" i="21"/>
  <c r="AK18" i="21"/>
  <c r="AK19" i="21"/>
  <c r="AK20" i="21"/>
  <c r="AK21" i="21"/>
  <c r="AK22" i="21"/>
  <c r="AK23" i="21"/>
  <c r="AK24" i="21"/>
  <c r="AK25" i="21"/>
  <c r="AK26" i="21"/>
  <c r="AK27" i="21"/>
  <c r="AK28" i="21"/>
  <c r="AK29" i="21"/>
  <c r="AK30" i="21"/>
  <c r="AK31" i="21"/>
  <c r="AK32" i="21"/>
  <c r="AK33" i="21"/>
  <c r="AK34" i="21"/>
  <c r="AK35" i="21"/>
  <c r="AK36" i="21"/>
  <c r="AK37" i="21"/>
  <c r="AK38" i="21"/>
  <c r="AK39" i="21"/>
  <c r="AK40" i="21"/>
  <c r="AK41" i="21"/>
  <c r="AK42" i="21"/>
  <c r="AK43" i="21"/>
  <c r="AK44" i="21"/>
  <c r="AK45" i="21"/>
  <c r="AK46" i="21"/>
  <c r="AK5" i="21"/>
  <c r="AL49" i="21"/>
  <c r="AK48" i="21" l="1"/>
  <c r="C41" i="16"/>
  <c r="E158" i="17"/>
  <c r="R127" i="17"/>
  <c r="D40" i="20" a="1"/>
  <c r="D40" i="20" s="1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4" i="20"/>
  <c r="E40" i="13"/>
  <c r="F40" i="13"/>
  <c r="G40" i="13"/>
  <c r="H40" i="13"/>
  <c r="I40" i="13"/>
  <c r="J40" i="13"/>
  <c r="K40" i="13"/>
  <c r="L40" i="13"/>
  <c r="M40" i="13"/>
  <c r="N40" i="13"/>
  <c r="O40" i="13"/>
  <c r="P40" i="13"/>
  <c r="Q40" i="13"/>
  <c r="R40" i="13"/>
  <c r="S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E41" i="13"/>
  <c r="F41" i="13"/>
  <c r="G41" i="13"/>
  <c r="H41" i="13"/>
  <c r="I41" i="13"/>
  <c r="J41" i="13"/>
  <c r="K41" i="13"/>
  <c r="L41" i="13"/>
  <c r="M41" i="13"/>
  <c r="N41" i="13"/>
  <c r="O41" i="13"/>
  <c r="P41" i="13"/>
  <c r="Q41" i="13"/>
  <c r="R41" i="13"/>
  <c r="S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E42" i="13"/>
  <c r="F42" i="13"/>
  <c r="G42" i="13"/>
  <c r="H42" i="13"/>
  <c r="I42" i="13"/>
  <c r="J42" i="13"/>
  <c r="K42" i="13"/>
  <c r="L42" i="13"/>
  <c r="M42" i="13"/>
  <c r="N42" i="13"/>
  <c r="O42" i="13"/>
  <c r="P42" i="13"/>
  <c r="Q42" i="13"/>
  <c r="R42" i="13"/>
  <c r="S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D41" i="13"/>
  <c r="D42" i="13"/>
  <c r="D43" i="13"/>
  <c r="D40" i="13"/>
  <c r="C41" i="13"/>
  <c r="C42" i="13"/>
  <c r="C43" i="13"/>
  <c r="C40" i="13"/>
  <c r="D2" i="19"/>
  <c r="D3" i="19"/>
  <c r="D44" i="19" s="1"/>
  <c r="D45" i="19" s="1"/>
  <c r="D46" i="19" s="1"/>
  <c r="D4" i="19"/>
  <c r="E47" i="19" s="1"/>
  <c r="E48" i="19" s="1"/>
  <c r="E49" i="19" s="1"/>
  <c r="D5" i="19"/>
  <c r="D6" i="19"/>
  <c r="D7" i="19"/>
  <c r="H56" i="19" s="1"/>
  <c r="H57" i="19" s="1"/>
  <c r="H58" i="19" s="1"/>
  <c r="D8" i="19"/>
  <c r="D9" i="19"/>
  <c r="D10" i="19"/>
  <c r="K65" i="19" s="1"/>
  <c r="K66" i="19" s="1"/>
  <c r="K67" i="19" s="1"/>
  <c r="D11" i="19"/>
  <c r="L68" i="19" s="1"/>
  <c r="L69" i="19" s="1"/>
  <c r="L70" i="19" s="1"/>
  <c r="D12" i="19"/>
  <c r="M71" i="19" s="1"/>
  <c r="M72" i="19" s="1"/>
  <c r="M73" i="19" s="1"/>
  <c r="D13" i="19"/>
  <c r="D14" i="19"/>
  <c r="D15" i="19"/>
  <c r="P80" i="19" s="1"/>
  <c r="P81" i="19" s="1"/>
  <c r="P82" i="19" s="1"/>
  <c r="D16" i="19"/>
  <c r="Q83" i="19" s="1"/>
  <c r="Q84" i="19" s="1"/>
  <c r="Q85" i="19" s="1"/>
  <c r="D17" i="19"/>
  <c r="R86" i="19" s="1"/>
  <c r="R87" i="19" s="1"/>
  <c r="R88" i="19" s="1"/>
  <c r="D18" i="19"/>
  <c r="S89" i="19" s="1"/>
  <c r="S90" i="19" s="1"/>
  <c r="S91" i="19" s="1"/>
  <c r="C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2" i="19"/>
  <c r="O77" i="19"/>
  <c r="O78" i="19"/>
  <c r="O79" i="19" s="1"/>
  <c r="N74" i="19"/>
  <c r="N75" i="19" s="1"/>
  <c r="N76" i="19" s="1"/>
  <c r="J62" i="19"/>
  <c r="J63" i="19" s="1"/>
  <c r="J64" i="19" s="1"/>
  <c r="I59" i="19"/>
  <c r="I60" i="19" s="1"/>
  <c r="I61" i="19" s="1"/>
  <c r="G53" i="19"/>
  <c r="G54" i="19"/>
  <c r="G55" i="19" s="1"/>
  <c r="F50" i="19"/>
  <c r="F51" i="19" s="1"/>
  <c r="F52" i="19" s="1"/>
  <c r="C41" i="19"/>
  <c r="C42" i="19" s="1"/>
  <c r="C43" i="19" s="1"/>
  <c r="E62" i="17"/>
  <c r="E63" i="17"/>
  <c r="E73" i="17"/>
  <c r="E74" i="17"/>
  <c r="B70" i="17"/>
  <c r="U37" i="17"/>
  <c r="U38" i="17" s="1"/>
  <c r="AC5" i="17"/>
  <c r="E36" i="17"/>
  <c r="E65" i="17" s="1"/>
  <c r="E39" i="16"/>
  <c r="F39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X39" i="16"/>
  <c r="Y39" i="16"/>
  <c r="Z39" i="16"/>
  <c r="AA39" i="16"/>
  <c r="AB39" i="16"/>
  <c r="AC39" i="16"/>
  <c r="AD39" i="16"/>
  <c r="AE39" i="16"/>
  <c r="AF39" i="16"/>
  <c r="AG39" i="16"/>
  <c r="AH39" i="16"/>
  <c r="E40" i="16"/>
  <c r="F40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Z40" i="16"/>
  <c r="AA40" i="16"/>
  <c r="AB40" i="16"/>
  <c r="AC40" i="16"/>
  <c r="AD40" i="16"/>
  <c r="AE40" i="16"/>
  <c r="AF40" i="16"/>
  <c r="AG40" i="16"/>
  <c r="AH40" i="16"/>
  <c r="E41" i="16"/>
  <c r="F41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X41" i="16"/>
  <c r="Y41" i="16"/>
  <c r="Z41" i="16"/>
  <c r="AA41" i="16"/>
  <c r="AB41" i="16"/>
  <c r="AC41" i="16"/>
  <c r="AD41" i="16"/>
  <c r="AE41" i="16"/>
  <c r="AF41" i="16"/>
  <c r="AG41" i="16"/>
  <c r="AH41" i="16"/>
  <c r="E42" i="16"/>
  <c r="F42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Z42" i="16"/>
  <c r="AA42" i="16"/>
  <c r="AB42" i="16"/>
  <c r="AC42" i="16"/>
  <c r="AD42" i="16"/>
  <c r="AE42" i="16"/>
  <c r="AF42" i="16"/>
  <c r="AG42" i="16"/>
  <c r="AH42" i="16"/>
  <c r="D40" i="16"/>
  <c r="D41" i="16"/>
  <c r="D42" i="16"/>
  <c r="D39" i="16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D40" i="3"/>
  <c r="D41" i="3"/>
  <c r="D42" i="3"/>
  <c r="D39" i="3"/>
  <c r="R4" i="4"/>
  <c r="S4" i="4"/>
  <c r="T4" i="4"/>
  <c r="U4" i="4"/>
  <c r="V4" i="4"/>
  <c r="W4" i="4"/>
  <c r="X4" i="4"/>
  <c r="Y4" i="4"/>
  <c r="Q4" i="4"/>
  <c r="AA4" i="4" s="1"/>
  <c r="F1" i="4"/>
  <c r="B88" i="19" l="1"/>
  <c r="B89" i="19" s="1"/>
  <c r="B56" i="19"/>
  <c r="B58" i="19"/>
  <c r="B55" i="19"/>
  <c r="B91" i="19"/>
  <c r="B92" i="19" s="1"/>
  <c r="C19" i="19"/>
  <c r="B73" i="19"/>
  <c r="B74" i="19" s="1"/>
  <c r="B43" i="19"/>
  <c r="B42" i="19" s="1"/>
  <c r="B61" i="19"/>
  <c r="B44" i="19"/>
  <c r="B67" i="19"/>
  <c r="B68" i="19" s="1"/>
  <c r="B46" i="19"/>
  <c r="B45" i="19" s="1"/>
  <c r="B82" i="19"/>
  <c r="B83" i="19" s="1"/>
  <c r="B49" i="19"/>
  <c r="B79" i="19"/>
  <c r="B80" i="19" s="1"/>
  <c r="B52" i="19"/>
  <c r="B47" i="19"/>
  <c r="B59" i="19"/>
  <c r="B60" i="19" s="1"/>
  <c r="B76" i="19"/>
  <c r="B77" i="19" s="1"/>
  <c r="B50" i="19"/>
  <c r="B51" i="19" s="1"/>
  <c r="B62" i="19"/>
  <c r="B70" i="19"/>
  <c r="B71" i="19" s="1"/>
  <c r="B72" i="19" s="1"/>
  <c r="B64" i="19"/>
  <c r="B85" i="19"/>
  <c r="B86" i="19" s="1"/>
  <c r="B87" i="19" s="1"/>
  <c r="B53" i="19"/>
  <c r="B65" i="19"/>
  <c r="B57" i="19"/>
  <c r="B90" i="19"/>
  <c r="G35" i="4"/>
  <c r="H35" i="4"/>
  <c r="I35" i="4"/>
  <c r="J35" i="4"/>
  <c r="K35" i="4"/>
  <c r="F35" i="4"/>
  <c r="O2" i="4"/>
  <c r="AC6" i="17"/>
  <c r="AC7" i="17"/>
  <c r="AC8" i="17"/>
  <c r="AC9" i="17"/>
  <c r="AC10" i="17"/>
  <c r="AC11" i="17"/>
  <c r="AC12" i="17"/>
  <c r="AC13" i="17"/>
  <c r="AC14" i="17"/>
  <c r="AC15" i="17"/>
  <c r="AC16" i="17"/>
  <c r="AC17" i="17"/>
  <c r="AC18" i="17"/>
  <c r="AC19" i="17"/>
  <c r="AC20" i="17"/>
  <c r="AC21" i="17"/>
  <c r="AC22" i="17"/>
  <c r="AC23" i="17"/>
  <c r="AC24" i="17"/>
  <c r="AC25" i="17"/>
  <c r="AC26" i="17"/>
  <c r="AC27" i="17"/>
  <c r="AC28" i="17"/>
  <c r="AC29" i="17"/>
  <c r="AC30" i="17"/>
  <c r="AC31" i="17"/>
  <c r="AC32" i="17"/>
  <c r="AC33" i="17"/>
  <c r="AC34" i="17"/>
  <c r="AC35" i="17"/>
  <c r="F36" i="17"/>
  <c r="E71" i="17" s="1"/>
  <c r="G36" i="17"/>
  <c r="E72" i="17" s="1"/>
  <c r="H36" i="17"/>
  <c r="E66" i="17" s="1"/>
  <c r="I36" i="17"/>
  <c r="E67" i="17" s="1"/>
  <c r="J36" i="17"/>
  <c r="E60" i="17" s="1"/>
  <c r="K36" i="17"/>
  <c r="E64" i="17" s="1"/>
  <c r="L36" i="17"/>
  <c r="E57" i="17" s="1"/>
  <c r="M36" i="17"/>
  <c r="E61" i="17" s="1"/>
  <c r="N36" i="17"/>
  <c r="E58" i="17" s="1"/>
  <c r="O36" i="17"/>
  <c r="E59" i="17" s="1"/>
  <c r="P36" i="17"/>
  <c r="E75" i="17" s="1"/>
  <c r="Q36" i="17"/>
  <c r="E76" i="17" s="1"/>
  <c r="R36" i="17"/>
  <c r="E69" i="17" s="1"/>
  <c r="S36" i="17"/>
  <c r="E78" i="17" s="1"/>
  <c r="T36" i="17"/>
  <c r="E77" i="17" s="1"/>
  <c r="U36" i="17"/>
  <c r="E70" i="17" s="1"/>
  <c r="V36" i="17"/>
  <c r="E79" i="17" s="1"/>
  <c r="W36" i="17"/>
  <c r="E80" i="17" s="1"/>
  <c r="X36" i="17"/>
  <c r="E81" i="17" s="1"/>
  <c r="Y36" i="17"/>
  <c r="E82" i="17" s="1"/>
  <c r="Z36" i="17"/>
  <c r="E83" i="17" s="1"/>
  <c r="AA36" i="17"/>
  <c r="E68" i="17" s="1"/>
  <c r="E154" i="17" a="1"/>
  <c r="E154" i="17" s="1"/>
  <c r="AC35" i="1"/>
  <c r="K37" i="17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E36" i="1"/>
  <c r="E38" i="1" s="1"/>
  <c r="E59" i="1" a="1"/>
  <c r="E59" i="1" s="1"/>
  <c r="C39" i="16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O34" i="4" s="1"/>
  <c r="N4" i="4"/>
  <c r="B63" i="19" l="1"/>
  <c r="B78" i="19"/>
  <c r="B66" i="19"/>
  <c r="B69" i="19"/>
  <c r="B75" i="19"/>
  <c r="B54" i="19"/>
  <c r="B81" i="19"/>
  <c r="B48" i="19"/>
  <c r="B84" i="19"/>
  <c r="O179" i="17"/>
  <c r="D86" i="17" l="1"/>
  <c r="D124" i="17" s="1"/>
  <c r="J86" i="17"/>
  <c r="J125" i="17" s="1"/>
  <c r="P86" i="17"/>
  <c r="P125" i="17" s="1"/>
  <c r="C86" i="17"/>
  <c r="E37" i="17"/>
  <c r="H37" i="17"/>
  <c r="H38" i="17" s="1"/>
  <c r="I37" i="17"/>
  <c r="I38" i="17" s="1"/>
  <c r="K38" i="17"/>
  <c r="L37" i="17"/>
  <c r="L38" i="17" s="1"/>
  <c r="N37" i="17"/>
  <c r="N38" i="17" s="1"/>
  <c r="O37" i="17"/>
  <c r="M37" i="17"/>
  <c r="B75" i="17"/>
  <c r="R37" i="17" s="1"/>
  <c r="B78" i="17"/>
  <c r="S37" i="17" s="1"/>
  <c r="B79" i="17"/>
  <c r="B80" i="17"/>
  <c r="B81" i="17"/>
  <c r="B82" i="17"/>
  <c r="B83" i="17"/>
  <c r="AA37" i="17" s="1"/>
  <c r="B73" i="17"/>
  <c r="J37" i="17" s="1"/>
  <c r="B72" i="17"/>
  <c r="G37" i="17" s="1"/>
  <c r="B71" i="17"/>
  <c r="M86" i="17" s="1"/>
  <c r="M124" i="17" s="1"/>
  <c r="P37" i="17" l="1"/>
  <c r="P38" i="17" s="1"/>
  <c r="C125" i="17"/>
  <c r="C124" i="17"/>
  <c r="T86" i="17"/>
  <c r="G86" i="17"/>
  <c r="V37" i="17"/>
  <c r="V38" i="17" s="1"/>
  <c r="I86" i="17"/>
  <c r="I125" i="17" s="1"/>
  <c r="Z37" i="17"/>
  <c r="Z38" i="17" s="1"/>
  <c r="K86" i="17"/>
  <c r="K124" i="17" s="1"/>
  <c r="AA38" i="17"/>
  <c r="F37" i="17"/>
  <c r="F38" i="17" s="1"/>
  <c r="T37" i="17"/>
  <c r="T38" i="17" s="1"/>
  <c r="O38" i="17"/>
  <c r="G38" i="17"/>
  <c r="X37" i="17"/>
  <c r="X38" i="17" s="1"/>
  <c r="Q37" i="17"/>
  <c r="Q38" i="17" s="1"/>
  <c r="J38" i="17"/>
  <c r="S38" i="17"/>
  <c r="R38" i="17"/>
  <c r="M38" i="17"/>
  <c r="Q86" i="17"/>
  <c r="Q125" i="17" s="1"/>
  <c r="P124" i="17"/>
  <c r="M125" i="17"/>
  <c r="J124" i="17"/>
  <c r="D125" i="17"/>
  <c r="O86" i="17"/>
  <c r="H86" i="17"/>
  <c r="N86" i="17"/>
  <c r="R86" i="17"/>
  <c r="F86" i="17"/>
  <c r="L86" i="17"/>
  <c r="E86" i="17"/>
  <c r="E38" i="17"/>
  <c r="T92" i="17" l="1"/>
  <c r="C92" i="17"/>
  <c r="C94" i="17"/>
  <c r="T115" i="17"/>
  <c r="C97" i="17"/>
  <c r="T90" i="17"/>
  <c r="T93" i="17"/>
  <c r="I124" i="17"/>
  <c r="T103" i="17"/>
  <c r="T108" i="17"/>
  <c r="C95" i="17"/>
  <c r="T97" i="17"/>
  <c r="C107" i="17"/>
  <c r="T106" i="17"/>
  <c r="T91" i="17"/>
  <c r="C89" i="17"/>
  <c r="C102" i="17"/>
  <c r="T117" i="17"/>
  <c r="S124" i="17"/>
  <c r="S125" i="17"/>
  <c r="C99" i="17"/>
  <c r="T102" i="17"/>
  <c r="T111" i="17"/>
  <c r="T96" i="17"/>
  <c r="T109" i="17"/>
  <c r="C105" i="17"/>
  <c r="T124" i="17"/>
  <c r="T125" i="17"/>
  <c r="C101" i="17"/>
  <c r="T119" i="17"/>
  <c r="T113" i="17"/>
  <c r="C91" i="17"/>
  <c r="T107" i="17"/>
  <c r="T95" i="17"/>
  <c r="C100" i="17"/>
  <c r="U125" i="17"/>
  <c r="U124" i="17"/>
  <c r="C93" i="17"/>
  <c r="T100" i="17"/>
  <c r="T89" i="17"/>
  <c r="T118" i="17"/>
  <c r="C106" i="17"/>
  <c r="T98" i="17"/>
  <c r="T112" i="17"/>
  <c r="C104" i="17"/>
  <c r="T110" i="17"/>
  <c r="T104" i="17"/>
  <c r="C103" i="17"/>
  <c r="T94" i="17"/>
  <c r="C98" i="17"/>
  <c r="T88" i="17"/>
  <c r="C96" i="17"/>
  <c r="T101" i="17"/>
  <c r="T114" i="17"/>
  <c r="T116" i="17"/>
  <c r="C108" i="17"/>
  <c r="T105" i="17"/>
  <c r="C90" i="17"/>
  <c r="T99" i="17"/>
  <c r="C88" i="17"/>
  <c r="K125" i="17"/>
  <c r="O113" i="17"/>
  <c r="F118" i="17"/>
  <c r="I100" i="17"/>
  <c r="C113" i="17"/>
  <c r="F110" i="17"/>
  <c r="F117" i="17"/>
  <c r="M105" i="17"/>
  <c r="I91" i="17"/>
  <c r="Q110" i="17"/>
  <c r="N96" i="17"/>
  <c r="P118" i="17"/>
  <c r="M104" i="17"/>
  <c r="I90" i="17"/>
  <c r="H110" i="17"/>
  <c r="D96" i="17"/>
  <c r="K116" i="17"/>
  <c r="G102" i="17"/>
  <c r="P104" i="17"/>
  <c r="J116" i="17"/>
  <c r="M98" i="17"/>
  <c r="H113" i="17"/>
  <c r="J108" i="17"/>
  <c r="L102" i="17"/>
  <c r="H88" i="17"/>
  <c r="E105" i="17"/>
  <c r="J110" i="17"/>
  <c r="F96" i="17"/>
  <c r="I118" i="17"/>
  <c r="E104" i="17"/>
  <c r="Q109" i="17"/>
  <c r="N95" i="17"/>
  <c r="R115" i="17"/>
  <c r="P101" i="17"/>
  <c r="M118" i="17"/>
  <c r="K99" i="17"/>
  <c r="E114" i="17"/>
  <c r="N113" i="17"/>
  <c r="J99" i="17"/>
  <c r="G116" i="17"/>
  <c r="R101" i="17"/>
  <c r="R119" i="17"/>
  <c r="H107" i="17"/>
  <c r="D93" i="17"/>
  <c r="G115" i="17"/>
  <c r="R100" i="17"/>
  <c r="C119" i="17"/>
  <c r="L92" i="17"/>
  <c r="O98" i="17"/>
  <c r="P116" i="17"/>
  <c r="F102" i="17"/>
  <c r="L111" i="17"/>
  <c r="I112" i="17"/>
  <c r="F94" i="17"/>
  <c r="F113" i="17"/>
  <c r="P115" i="17"/>
  <c r="M101" i="17"/>
  <c r="E119" i="17"/>
  <c r="Q106" i="17"/>
  <c r="N92" i="17"/>
  <c r="P114" i="17"/>
  <c r="M100" i="17"/>
  <c r="C115" i="17"/>
  <c r="H106" i="17"/>
  <c r="D92" i="17"/>
  <c r="K112" i="17"/>
  <c r="G98" i="17"/>
  <c r="I104" i="17"/>
  <c r="I108" i="17"/>
  <c r="J112" i="17"/>
  <c r="R90" i="17"/>
  <c r="D110" i="17"/>
  <c r="Q95" i="17"/>
  <c r="O112" i="17"/>
  <c r="K98" i="17"/>
  <c r="L89" i="17"/>
  <c r="O111" i="17"/>
  <c r="K97" i="17"/>
  <c r="J117" i="17"/>
  <c r="F103" i="17"/>
  <c r="I109" i="17"/>
  <c r="E95" i="17"/>
  <c r="M102" i="17"/>
  <c r="E94" i="17"/>
  <c r="N110" i="17"/>
  <c r="E98" i="17"/>
  <c r="M90" i="17"/>
  <c r="N109" i="17"/>
  <c r="J95" i="17"/>
  <c r="G112" i="17"/>
  <c r="R97" i="17"/>
  <c r="L117" i="17"/>
  <c r="H103" i="17"/>
  <c r="D89" i="17"/>
  <c r="G111" i="17"/>
  <c r="R96" i="17"/>
  <c r="L88" i="17"/>
  <c r="O94" i="17"/>
  <c r="M114" i="17"/>
  <c r="F98" i="17"/>
  <c r="Q88" i="17"/>
  <c r="L106" i="17"/>
  <c r="H92" i="17"/>
  <c r="E109" i="17"/>
  <c r="J114" i="17"/>
  <c r="F100" i="17"/>
  <c r="M119" i="17"/>
  <c r="E108" i="17"/>
  <c r="Q113" i="17"/>
  <c r="N99" i="17"/>
  <c r="P105" i="17"/>
  <c r="M91" i="17"/>
  <c r="G101" i="17"/>
  <c r="P112" i="17"/>
  <c r="J96" i="17"/>
  <c r="C111" i="17"/>
  <c r="D106" i="17"/>
  <c r="Q91" i="17"/>
  <c r="O108" i="17"/>
  <c r="K94" i="17"/>
  <c r="O107" i="17"/>
  <c r="K93" i="17"/>
  <c r="J113" i="17"/>
  <c r="F99" i="17"/>
  <c r="I105" i="17"/>
  <c r="E91" i="17"/>
  <c r="R114" i="17"/>
  <c r="P100" i="17"/>
  <c r="N114" i="17"/>
  <c r="J100" i="17"/>
  <c r="D115" i="17"/>
  <c r="R110" i="17"/>
  <c r="P96" i="17"/>
  <c r="Q108" i="17"/>
  <c r="N94" i="17"/>
  <c r="J104" i="17"/>
  <c r="M110" i="17"/>
  <c r="I96" i="17"/>
  <c r="H119" i="17"/>
  <c r="N106" i="17"/>
  <c r="I92" i="17"/>
  <c r="E90" i="17"/>
  <c r="H116" i="17"/>
  <c r="F109" i="17"/>
  <c r="N105" i="17"/>
  <c r="D102" i="17"/>
  <c r="L98" i="17"/>
  <c r="J91" i="17"/>
  <c r="C118" i="17"/>
  <c r="I115" i="17"/>
  <c r="P111" i="17"/>
  <c r="G108" i="17"/>
  <c r="O104" i="17"/>
  <c r="E101" i="17"/>
  <c r="M97" i="17"/>
  <c r="R93" i="17"/>
  <c r="K90" i="17"/>
  <c r="C117" i="17"/>
  <c r="D117" i="17"/>
  <c r="L113" i="17"/>
  <c r="J106" i="17"/>
  <c r="Q102" i="17"/>
  <c r="H99" i="17"/>
  <c r="F92" i="17"/>
  <c r="N88" i="17"/>
  <c r="L119" i="17"/>
  <c r="I114" i="17"/>
  <c r="P110" i="17"/>
  <c r="G107" i="17"/>
  <c r="O103" i="17"/>
  <c r="E100" i="17"/>
  <c r="M96" i="17"/>
  <c r="R92" i="17"/>
  <c r="K89" i="17"/>
  <c r="L116" i="17"/>
  <c r="J109" i="17"/>
  <c r="Q105" i="17"/>
  <c r="H102" i="17"/>
  <c r="F95" i="17"/>
  <c r="N91" i="17"/>
  <c r="D88" i="17"/>
  <c r="M115" i="17"/>
  <c r="R111" i="17"/>
  <c r="K108" i="17"/>
  <c r="I101" i="17"/>
  <c r="P97" i="17"/>
  <c r="G94" i="17"/>
  <c r="O90" i="17"/>
  <c r="N118" i="17"/>
  <c r="G113" i="17"/>
  <c r="R98" i="17"/>
  <c r="Q116" i="17"/>
  <c r="Q112" i="17"/>
  <c r="N98" i="17"/>
  <c r="D99" i="17"/>
  <c r="G109" i="17"/>
  <c r="R94" i="17"/>
  <c r="D107" i="17"/>
  <c r="Q92" i="17"/>
  <c r="H97" i="17"/>
  <c r="P108" i="17"/>
  <c r="M94" i="17"/>
  <c r="Q104" i="17"/>
  <c r="H89" i="17"/>
  <c r="O89" i="17"/>
  <c r="Q115" i="17"/>
  <c r="H112" i="17"/>
  <c r="F105" i="17"/>
  <c r="N101" i="17"/>
  <c r="D98" i="17"/>
  <c r="L94" i="17"/>
  <c r="I111" i="17"/>
  <c r="P107" i="17"/>
  <c r="G104" i="17"/>
  <c r="O100" i="17"/>
  <c r="E97" i="17"/>
  <c r="M93" i="17"/>
  <c r="R89" i="17"/>
  <c r="C109" i="17"/>
  <c r="N116" i="17"/>
  <c r="D113" i="17"/>
  <c r="L109" i="17"/>
  <c r="J102" i="17"/>
  <c r="Q98" i="17"/>
  <c r="H95" i="17"/>
  <c r="F88" i="17"/>
  <c r="D119" i="17"/>
  <c r="K117" i="17"/>
  <c r="I110" i="17"/>
  <c r="P106" i="17"/>
  <c r="G103" i="17"/>
  <c r="O99" i="17"/>
  <c r="E96" i="17"/>
  <c r="M92" i="17"/>
  <c r="R88" i="17"/>
  <c r="D116" i="17"/>
  <c r="L112" i="17"/>
  <c r="J105" i="17"/>
  <c r="Q101" i="17"/>
  <c r="H98" i="17"/>
  <c r="F91" i="17"/>
  <c r="N119" i="17"/>
  <c r="O118" i="17"/>
  <c r="E115" i="17"/>
  <c r="M111" i="17"/>
  <c r="R107" i="17"/>
  <c r="K104" i="17"/>
  <c r="I97" i="17"/>
  <c r="P93" i="17"/>
  <c r="G90" i="17"/>
  <c r="K111" i="17"/>
  <c r="G97" i="17"/>
  <c r="F106" i="17"/>
  <c r="D111" i="17"/>
  <c r="Q96" i="17"/>
  <c r="P119" i="17"/>
  <c r="K107" i="17"/>
  <c r="G93" i="17"/>
  <c r="H105" i="17"/>
  <c r="F90" i="17"/>
  <c r="I119" i="17"/>
  <c r="R106" i="17"/>
  <c r="J92" i="17"/>
  <c r="H117" i="17"/>
  <c r="D103" i="17"/>
  <c r="J88" i="17"/>
  <c r="G89" i="17"/>
  <c r="J115" i="17"/>
  <c r="Q111" i="17"/>
  <c r="H108" i="17"/>
  <c r="F101" i="17"/>
  <c r="N97" i="17"/>
  <c r="D94" i="17"/>
  <c r="L90" i="17"/>
  <c r="K118" i="17"/>
  <c r="K114" i="17"/>
  <c r="I107" i="17"/>
  <c r="P103" i="17"/>
  <c r="G100" i="17"/>
  <c r="O96" i="17"/>
  <c r="E93" i="17"/>
  <c r="M89" i="17"/>
  <c r="F116" i="17"/>
  <c r="N112" i="17"/>
  <c r="D109" i="17"/>
  <c r="L105" i="17"/>
  <c r="J98" i="17"/>
  <c r="Q94" i="17"/>
  <c r="H91" i="17"/>
  <c r="F119" i="17"/>
  <c r="C116" i="17"/>
  <c r="R116" i="17"/>
  <c r="K113" i="17"/>
  <c r="I106" i="17"/>
  <c r="P102" i="17"/>
  <c r="G99" i="17"/>
  <c r="O95" i="17"/>
  <c r="E92" i="17"/>
  <c r="M88" i="17"/>
  <c r="N115" i="17"/>
  <c r="D112" i="17"/>
  <c r="L108" i="17"/>
  <c r="J101" i="17"/>
  <c r="Q97" i="17"/>
  <c r="H94" i="17"/>
  <c r="C110" i="17"/>
  <c r="G118" i="17"/>
  <c r="O114" i="17"/>
  <c r="E111" i="17"/>
  <c r="M107" i="17"/>
  <c r="R103" i="17"/>
  <c r="K100" i="17"/>
  <c r="I93" i="17"/>
  <c r="P89" i="17"/>
  <c r="N102" i="17"/>
  <c r="O109" i="17"/>
  <c r="K95" i="17"/>
  <c r="Q100" i="17"/>
  <c r="H109" i="17"/>
  <c r="D95" i="17"/>
  <c r="O105" i="17"/>
  <c r="N90" i="17"/>
  <c r="L103" i="17"/>
  <c r="G117" i="17"/>
  <c r="G105" i="17"/>
  <c r="L115" i="17"/>
  <c r="H101" i="17"/>
  <c r="I88" i="17"/>
  <c r="P88" i="17"/>
  <c r="L118" i="17"/>
  <c r="J111" i="17"/>
  <c r="Q107" i="17"/>
  <c r="H104" i="17"/>
  <c r="F97" i="17"/>
  <c r="N93" i="17"/>
  <c r="D90" i="17"/>
  <c r="R117" i="17"/>
  <c r="R113" i="17"/>
  <c r="K110" i="17"/>
  <c r="I103" i="17"/>
  <c r="P99" i="17"/>
  <c r="G96" i="17"/>
  <c r="O92" i="17"/>
  <c r="E89" i="17"/>
  <c r="F112" i="17"/>
  <c r="N108" i="17"/>
  <c r="D105" i="17"/>
  <c r="L101" i="17"/>
  <c r="J94" i="17"/>
  <c r="Q90" i="17"/>
  <c r="M116" i="17"/>
  <c r="R112" i="17"/>
  <c r="K109" i="17"/>
  <c r="I102" i="17"/>
  <c r="P98" i="17"/>
  <c r="G95" i="17"/>
  <c r="O91" i="17"/>
  <c r="E88" i="17"/>
  <c r="F115" i="17"/>
  <c r="N111" i="17"/>
  <c r="D108" i="17"/>
  <c r="L104" i="17"/>
  <c r="J97" i="17"/>
  <c r="Q93" i="17"/>
  <c r="H90" i="17"/>
  <c r="Q119" i="17"/>
  <c r="P117" i="17"/>
  <c r="G114" i="17"/>
  <c r="O110" i="17"/>
  <c r="E107" i="17"/>
  <c r="M103" i="17"/>
  <c r="R99" i="17"/>
  <c r="K96" i="17"/>
  <c r="I89" i="17"/>
  <c r="L95" i="17"/>
  <c r="O93" i="17"/>
  <c r="L107" i="17"/>
  <c r="H93" i="17"/>
  <c r="E118" i="17"/>
  <c r="R118" i="17"/>
  <c r="M106" i="17"/>
  <c r="O117" i="17"/>
  <c r="K103" i="17"/>
  <c r="K115" i="17"/>
  <c r="L99" i="17"/>
  <c r="P92" i="17"/>
  <c r="O119" i="17"/>
  <c r="D118" i="17"/>
  <c r="L114" i="17"/>
  <c r="J107" i="17"/>
  <c r="Q103" i="17"/>
  <c r="H100" i="17"/>
  <c r="F93" i="17"/>
  <c r="N89" i="17"/>
  <c r="E117" i="17"/>
  <c r="M113" i="17"/>
  <c r="R109" i="17"/>
  <c r="K106" i="17"/>
  <c r="I99" i="17"/>
  <c r="P95" i="17"/>
  <c r="G92" i="17"/>
  <c r="O88" i="17"/>
  <c r="Q118" i="17"/>
  <c r="H115" i="17"/>
  <c r="F108" i="17"/>
  <c r="N104" i="17"/>
  <c r="D101" i="17"/>
  <c r="L97" i="17"/>
  <c r="J90" i="17"/>
  <c r="E116" i="17"/>
  <c r="M112" i="17"/>
  <c r="R108" i="17"/>
  <c r="K105" i="17"/>
  <c r="I98" i="17"/>
  <c r="P94" i="17"/>
  <c r="G91" i="17"/>
  <c r="H118" i="17"/>
  <c r="F111" i="17"/>
  <c r="N107" i="17"/>
  <c r="D104" i="17"/>
  <c r="L100" i="17"/>
  <c r="J93" i="17"/>
  <c r="Q89" i="17"/>
  <c r="J119" i="17"/>
  <c r="I117" i="17"/>
  <c r="P113" i="17"/>
  <c r="G110" i="17"/>
  <c r="O106" i="17"/>
  <c r="E103" i="17"/>
  <c r="M99" i="17"/>
  <c r="R95" i="17"/>
  <c r="K92" i="17"/>
  <c r="C112" i="17"/>
  <c r="E106" i="17"/>
  <c r="L91" i="17"/>
  <c r="D91" i="17"/>
  <c r="I116" i="17"/>
  <c r="E102" i="17"/>
  <c r="E110" i="17"/>
  <c r="F114" i="17"/>
  <c r="O97" i="17"/>
  <c r="O101" i="17"/>
  <c r="R102" i="17"/>
  <c r="K91" i="17"/>
  <c r="G119" i="17"/>
  <c r="N117" i="17"/>
  <c r="D114" i="17"/>
  <c r="L110" i="17"/>
  <c r="J103" i="17"/>
  <c r="Q99" i="17"/>
  <c r="H96" i="17"/>
  <c r="F89" i="17"/>
  <c r="O116" i="17"/>
  <c r="E113" i="17"/>
  <c r="M109" i="17"/>
  <c r="R105" i="17"/>
  <c r="K102" i="17"/>
  <c r="I95" i="17"/>
  <c r="P91" i="17"/>
  <c r="G88" i="17"/>
  <c r="J118" i="17"/>
  <c r="Q114" i="17"/>
  <c r="H111" i="17"/>
  <c r="F104" i="17"/>
  <c r="N100" i="17"/>
  <c r="D97" i="17"/>
  <c r="L93" i="17"/>
  <c r="M117" i="17"/>
  <c r="O115" i="17"/>
  <c r="E112" i="17"/>
  <c r="M108" i="17"/>
  <c r="R104" i="17"/>
  <c r="K101" i="17"/>
  <c r="I94" i="17"/>
  <c r="P90" i="17"/>
  <c r="K119" i="17"/>
  <c r="K121" i="17" s="1"/>
  <c r="Q117" i="17"/>
  <c r="H114" i="17"/>
  <c r="F107" i="17"/>
  <c r="N103" i="17"/>
  <c r="D100" i="17"/>
  <c r="L96" i="17"/>
  <c r="J89" i="17"/>
  <c r="C114" i="17"/>
  <c r="I113" i="17"/>
  <c r="P109" i="17"/>
  <c r="G106" i="17"/>
  <c r="O102" i="17"/>
  <c r="E99" i="17"/>
  <c r="M95" i="17"/>
  <c r="R91" i="17"/>
  <c r="K88" i="17"/>
  <c r="Q124" i="17"/>
  <c r="F124" i="17"/>
  <c r="F125" i="17"/>
  <c r="R124" i="17"/>
  <c r="R125" i="17"/>
  <c r="G125" i="17"/>
  <c r="G124" i="17"/>
  <c r="E125" i="17"/>
  <c r="E124" i="17"/>
  <c r="N125" i="17"/>
  <c r="N124" i="17"/>
  <c r="L124" i="17"/>
  <c r="L125" i="17"/>
  <c r="H125" i="17"/>
  <c r="H124" i="17"/>
  <c r="O125" i="17"/>
  <c r="O124" i="17"/>
  <c r="V119" i="17" l="1"/>
  <c r="E121" i="17"/>
  <c r="T123" i="17"/>
  <c r="T121" i="17"/>
  <c r="S123" i="17"/>
  <c r="Q121" i="17"/>
  <c r="P123" i="17"/>
  <c r="I121" i="17"/>
  <c r="R121" i="17"/>
  <c r="J121" i="17"/>
  <c r="O123" i="17"/>
  <c r="O121" i="17"/>
  <c r="E123" i="17"/>
  <c r="I123" i="17"/>
  <c r="M123" i="17"/>
  <c r="H121" i="17"/>
  <c r="H123" i="17"/>
  <c r="L123" i="17"/>
  <c r="G123" i="17"/>
  <c r="G121" i="17"/>
  <c r="F121" i="17"/>
  <c r="Q123" i="17"/>
  <c r="Q126" i="17" s="1"/>
  <c r="Q127" i="17" s="1"/>
  <c r="S121" i="17"/>
  <c r="J123" i="17"/>
  <c r="N121" i="17"/>
  <c r="R123" i="17"/>
  <c r="D121" i="17"/>
  <c r="C120" i="17"/>
  <c r="C121" i="17"/>
  <c r="F123" i="17"/>
  <c r="D123" i="17"/>
  <c r="L121" i="17"/>
  <c r="M121" i="17"/>
  <c r="U123" i="17"/>
  <c r="U121" i="17"/>
  <c r="K123" i="17"/>
  <c r="P121" i="17"/>
  <c r="N123" i="17"/>
  <c r="C123" i="17"/>
  <c r="G126" i="17" l="1"/>
  <c r="G127" i="17" s="1"/>
  <c r="G122" i="17"/>
  <c r="G128" i="17" s="1"/>
  <c r="J126" i="17"/>
  <c r="J127" i="17" s="1"/>
  <c r="E122" i="17"/>
  <c r="E128" i="17" s="1"/>
  <c r="E126" i="17"/>
  <c r="E127" i="17" s="1"/>
  <c r="J122" i="17"/>
  <c r="J128" i="17" s="1"/>
  <c r="C126" i="17"/>
  <c r="C127" i="17" s="1"/>
  <c r="C122" i="17"/>
  <c r="U122" i="17"/>
  <c r="U128" i="17" s="1"/>
  <c r="U126" i="17"/>
  <c r="U127" i="17" s="1"/>
  <c r="L126" i="17"/>
  <c r="L127" i="17" s="1"/>
  <c r="L122" i="17"/>
  <c r="L128" i="17" s="1"/>
  <c r="V121" i="17"/>
  <c r="O122" i="17"/>
  <c r="O128" i="17" s="1"/>
  <c r="O126" i="17"/>
  <c r="O127" i="17" s="1"/>
  <c r="S122" i="17"/>
  <c r="S128" i="17" s="1"/>
  <c r="S126" i="17"/>
  <c r="S127" i="17" s="1"/>
  <c r="I122" i="17"/>
  <c r="I128" i="17" s="1"/>
  <c r="I126" i="17"/>
  <c r="I127" i="17" s="1"/>
  <c r="N122" i="17"/>
  <c r="N128" i="17" s="1"/>
  <c r="N126" i="17"/>
  <c r="N127" i="17" s="1"/>
  <c r="H126" i="17"/>
  <c r="H127" i="17" s="1"/>
  <c r="H122" i="17"/>
  <c r="H128" i="17" s="1"/>
  <c r="T122" i="17"/>
  <c r="T128" i="17" s="1"/>
  <c r="T126" i="17"/>
  <c r="T127" i="17" s="1"/>
  <c r="F126" i="17"/>
  <c r="F127" i="17" s="1"/>
  <c r="F122" i="17"/>
  <c r="F128" i="17" s="1"/>
  <c r="K122" i="17"/>
  <c r="K128" i="17" s="1"/>
  <c r="K126" i="17"/>
  <c r="K127" i="17" s="1"/>
  <c r="D126" i="17"/>
  <c r="D127" i="17" s="1"/>
  <c r="D122" i="17"/>
  <c r="D128" i="17" s="1"/>
  <c r="R126" i="17"/>
  <c r="R122" i="17"/>
  <c r="R128" i="17" s="1"/>
  <c r="M126" i="17"/>
  <c r="M127" i="17" s="1"/>
  <c r="M122" i="17"/>
  <c r="M128" i="17" s="1"/>
  <c r="Q122" i="17"/>
  <c r="Q128" i="17" s="1"/>
  <c r="P126" i="17"/>
  <c r="P127" i="17" s="1"/>
  <c r="P122" i="17"/>
  <c r="P128" i="17" s="1"/>
  <c r="M156" i="17" l="1"/>
  <c r="U156" i="17"/>
  <c r="AC156" i="17"/>
  <c r="G157" i="17"/>
  <c r="O157" i="17"/>
  <c r="W157" i="17"/>
  <c r="AE157" i="17"/>
  <c r="I158" i="17"/>
  <c r="Q158" i="17"/>
  <c r="Y158" i="17"/>
  <c r="AG158" i="17"/>
  <c r="K159" i="17"/>
  <c r="S159" i="17"/>
  <c r="AA159" i="17"/>
  <c r="AI159" i="17"/>
  <c r="M160" i="17"/>
  <c r="U160" i="17"/>
  <c r="AC160" i="17"/>
  <c r="G161" i="17"/>
  <c r="O161" i="17"/>
  <c r="W161" i="17"/>
  <c r="AE161" i="17"/>
  <c r="I162" i="17"/>
  <c r="Q162" i="17"/>
  <c r="Y162" i="17"/>
  <c r="AG162" i="17"/>
  <c r="K163" i="17"/>
  <c r="S163" i="17"/>
  <c r="AA163" i="17"/>
  <c r="AI163" i="17"/>
  <c r="M164" i="17"/>
  <c r="U164" i="17"/>
  <c r="AC164" i="17"/>
  <c r="G165" i="17"/>
  <c r="O165" i="17"/>
  <c r="W165" i="17"/>
  <c r="AE165" i="17"/>
  <c r="I166" i="17"/>
  <c r="Q166" i="17"/>
  <c r="Y166" i="17"/>
  <c r="AG166" i="17"/>
  <c r="K167" i="17"/>
  <c r="S167" i="17"/>
  <c r="AA167" i="17"/>
  <c r="AI167" i="17"/>
  <c r="M168" i="17"/>
  <c r="U168" i="17"/>
  <c r="AC168" i="17"/>
  <c r="G169" i="17"/>
  <c r="O169" i="17"/>
  <c r="W169" i="17"/>
  <c r="AE169" i="17"/>
  <c r="I170" i="17"/>
  <c r="Q170" i="17"/>
  <c r="Y170" i="17"/>
  <c r="AG170" i="17"/>
  <c r="K171" i="17"/>
  <c r="S171" i="17"/>
  <c r="AA171" i="17"/>
  <c r="AI171" i="17"/>
  <c r="M172" i="17"/>
  <c r="U172" i="17"/>
  <c r="AC172" i="17"/>
  <c r="E162" i="17"/>
  <c r="E170" i="17"/>
  <c r="D164" i="17"/>
  <c r="D172" i="17"/>
  <c r="F157" i="17"/>
  <c r="F156" i="17"/>
  <c r="N156" i="17"/>
  <c r="V156" i="17"/>
  <c r="AD156" i="17"/>
  <c r="H157" i="17"/>
  <c r="P157" i="17"/>
  <c r="X157" i="17"/>
  <c r="AF157" i="17"/>
  <c r="J158" i="17"/>
  <c r="R158" i="17"/>
  <c r="Z158" i="17"/>
  <c r="AH158" i="17"/>
  <c r="L159" i="17"/>
  <c r="T159" i="17"/>
  <c r="AB159" i="17"/>
  <c r="F160" i="17"/>
  <c r="N160" i="17"/>
  <c r="V160" i="17"/>
  <c r="AD160" i="17"/>
  <c r="H161" i="17"/>
  <c r="P161" i="17"/>
  <c r="X161" i="17"/>
  <c r="AF161" i="17"/>
  <c r="J162" i="17"/>
  <c r="R162" i="17"/>
  <c r="Z162" i="17"/>
  <c r="AH162" i="17"/>
  <c r="L163" i="17"/>
  <c r="T163" i="17"/>
  <c r="AB163" i="17"/>
  <c r="F164" i="17"/>
  <c r="N164" i="17"/>
  <c r="V164" i="17"/>
  <c r="AD164" i="17"/>
  <c r="H165" i="17"/>
  <c r="P165" i="17"/>
  <c r="X165" i="17"/>
  <c r="AF165" i="17"/>
  <c r="J166" i="17"/>
  <c r="R166" i="17"/>
  <c r="Z166" i="17"/>
  <c r="AH166" i="17"/>
  <c r="L167" i="17"/>
  <c r="T167" i="17"/>
  <c r="AB167" i="17"/>
  <c r="F168" i="17"/>
  <c r="N168" i="17"/>
  <c r="V168" i="17"/>
  <c r="AD168" i="17"/>
  <c r="H169" i="17"/>
  <c r="P169" i="17"/>
  <c r="X169" i="17"/>
  <c r="AF169" i="17"/>
  <c r="J170" i="17"/>
  <c r="R170" i="17"/>
  <c r="Z170" i="17"/>
  <c r="AH170" i="17"/>
  <c r="L171" i="17"/>
  <c r="T171" i="17"/>
  <c r="AB171" i="17"/>
  <c r="F172" i="17"/>
  <c r="N172" i="17"/>
  <c r="V172" i="17"/>
  <c r="AD172" i="17"/>
  <c r="E163" i="17"/>
  <c r="E171" i="17"/>
  <c r="D157" i="17"/>
  <c r="D165" i="17"/>
  <c r="N157" i="17"/>
  <c r="G156" i="17"/>
  <c r="O156" i="17"/>
  <c r="W156" i="17"/>
  <c r="AE156" i="17"/>
  <c r="I157" i="17"/>
  <c r="Q157" i="17"/>
  <c r="Y157" i="17"/>
  <c r="AG157" i="17"/>
  <c r="K158" i="17"/>
  <c r="S158" i="17"/>
  <c r="AA158" i="17"/>
  <c r="AI158" i="17"/>
  <c r="M159" i="17"/>
  <c r="U159" i="17"/>
  <c r="AC159" i="17"/>
  <c r="G160" i="17"/>
  <c r="O160" i="17"/>
  <c r="W160" i="17"/>
  <c r="AE160" i="17"/>
  <c r="I161" i="17"/>
  <c r="Q161" i="17"/>
  <c r="Y161" i="17"/>
  <c r="AG161" i="17"/>
  <c r="K162" i="17"/>
  <c r="S162" i="17"/>
  <c r="AA162" i="17"/>
  <c r="AI162" i="17"/>
  <c r="M163" i="17"/>
  <c r="U163" i="17"/>
  <c r="AC163" i="17"/>
  <c r="G164" i="17"/>
  <c r="O164" i="17"/>
  <c r="W164" i="17"/>
  <c r="AE164" i="17"/>
  <c r="I165" i="17"/>
  <c r="Q165" i="17"/>
  <c r="Y165" i="17"/>
  <c r="AG165" i="17"/>
  <c r="K166" i="17"/>
  <c r="S166" i="17"/>
  <c r="AA166" i="17"/>
  <c r="AI166" i="17"/>
  <c r="M167" i="17"/>
  <c r="U167" i="17"/>
  <c r="AC167" i="17"/>
  <c r="G168" i="17"/>
  <c r="O168" i="17"/>
  <c r="W168" i="17"/>
  <c r="AE168" i="17"/>
  <c r="I169" i="17"/>
  <c r="Q169" i="17"/>
  <c r="Y169" i="17"/>
  <c r="AG169" i="17"/>
  <c r="K170" i="17"/>
  <c r="S170" i="17"/>
  <c r="AA170" i="17"/>
  <c r="AI170" i="17"/>
  <c r="M171" i="17"/>
  <c r="U171" i="17"/>
  <c r="AC171" i="17"/>
  <c r="G172" i="17"/>
  <c r="O172" i="17"/>
  <c r="W172" i="17"/>
  <c r="AE172" i="17"/>
  <c r="E164" i="17"/>
  <c r="E172" i="17"/>
  <c r="D158" i="17"/>
  <c r="D166" i="17"/>
  <c r="E168" i="17"/>
  <c r="V157" i="17"/>
  <c r="H156" i="17"/>
  <c r="P156" i="17"/>
  <c r="X156" i="17"/>
  <c r="AF156" i="17"/>
  <c r="J157" i="17"/>
  <c r="R157" i="17"/>
  <c r="Z157" i="17"/>
  <c r="AH157" i="17"/>
  <c r="L158" i="17"/>
  <c r="T158" i="17"/>
  <c r="AB158" i="17"/>
  <c r="F159" i="17"/>
  <c r="N159" i="17"/>
  <c r="V159" i="17"/>
  <c r="AD159" i="17"/>
  <c r="H160" i="17"/>
  <c r="P160" i="17"/>
  <c r="X160" i="17"/>
  <c r="AF160" i="17"/>
  <c r="J161" i="17"/>
  <c r="R161" i="17"/>
  <c r="Z161" i="17"/>
  <c r="AH161" i="17"/>
  <c r="L162" i="17"/>
  <c r="T162" i="17"/>
  <c r="AB162" i="17"/>
  <c r="F163" i="17"/>
  <c r="N163" i="17"/>
  <c r="V163" i="17"/>
  <c r="AD163" i="17"/>
  <c r="H164" i="17"/>
  <c r="P164" i="17"/>
  <c r="X164" i="17"/>
  <c r="AF164" i="17"/>
  <c r="J165" i="17"/>
  <c r="R165" i="17"/>
  <c r="Z165" i="17"/>
  <c r="AH165" i="17"/>
  <c r="L166" i="17"/>
  <c r="T166" i="17"/>
  <c r="AB166" i="17"/>
  <c r="F167" i="17"/>
  <c r="N167" i="17"/>
  <c r="V167" i="17"/>
  <c r="AD167" i="17"/>
  <c r="H168" i="17"/>
  <c r="P168" i="17"/>
  <c r="X168" i="17"/>
  <c r="AF168" i="17"/>
  <c r="J169" i="17"/>
  <c r="R169" i="17"/>
  <c r="Z169" i="17"/>
  <c r="AH169" i="17"/>
  <c r="L170" i="17"/>
  <c r="T170" i="17"/>
  <c r="AB170" i="17"/>
  <c r="F171" i="17"/>
  <c r="N171" i="17"/>
  <c r="V171" i="17"/>
  <c r="AD171" i="17"/>
  <c r="H172" i="17"/>
  <c r="P172" i="17"/>
  <c r="X172" i="17"/>
  <c r="AF172" i="17"/>
  <c r="E157" i="17"/>
  <c r="E165" i="17"/>
  <c r="D159" i="17"/>
  <c r="D167" i="17"/>
  <c r="D156" i="17"/>
  <c r="D170" i="17"/>
  <c r="T156" i="17"/>
  <c r="I156" i="17"/>
  <c r="Q156" i="17"/>
  <c r="Y156" i="17"/>
  <c r="AG156" i="17"/>
  <c r="K157" i="17"/>
  <c r="S157" i="17"/>
  <c r="AA157" i="17"/>
  <c r="AI157" i="17"/>
  <c r="M158" i="17"/>
  <c r="U158" i="17"/>
  <c r="AC158" i="17"/>
  <c r="G159" i="17"/>
  <c r="O159" i="17"/>
  <c r="W159" i="17"/>
  <c r="AE159" i="17"/>
  <c r="I160" i="17"/>
  <c r="Q160" i="17"/>
  <c r="Y160" i="17"/>
  <c r="AG160" i="17"/>
  <c r="K161" i="17"/>
  <c r="S161" i="17"/>
  <c r="AA161" i="17"/>
  <c r="AI161" i="17"/>
  <c r="M162" i="17"/>
  <c r="U162" i="17"/>
  <c r="AC162" i="17"/>
  <c r="G163" i="17"/>
  <c r="O163" i="17"/>
  <c r="W163" i="17"/>
  <c r="AE163" i="17"/>
  <c r="I164" i="17"/>
  <c r="Q164" i="17"/>
  <c r="Y164" i="17"/>
  <c r="AG164" i="17"/>
  <c r="K165" i="17"/>
  <c r="S165" i="17"/>
  <c r="AA165" i="17"/>
  <c r="AI165" i="17"/>
  <c r="M166" i="17"/>
  <c r="U166" i="17"/>
  <c r="AC166" i="17"/>
  <c r="G167" i="17"/>
  <c r="O167" i="17"/>
  <c r="W167" i="17"/>
  <c r="AE167" i="17"/>
  <c r="I168" i="17"/>
  <c r="Q168" i="17"/>
  <c r="Y168" i="17"/>
  <c r="AG168" i="17"/>
  <c r="K169" i="17"/>
  <c r="S169" i="17"/>
  <c r="AA169" i="17"/>
  <c r="AI169" i="17"/>
  <c r="M170" i="17"/>
  <c r="U170" i="17"/>
  <c r="AC170" i="17"/>
  <c r="G171" i="17"/>
  <c r="O171" i="17"/>
  <c r="W171" i="17"/>
  <c r="AE171" i="17"/>
  <c r="I172" i="17"/>
  <c r="Q172" i="17"/>
  <c r="Y172" i="17"/>
  <c r="AG172" i="17"/>
  <c r="E166" i="17"/>
  <c r="D160" i="17"/>
  <c r="D168" i="17"/>
  <c r="E160" i="17"/>
  <c r="AB156" i="17"/>
  <c r="J156" i="17"/>
  <c r="R156" i="17"/>
  <c r="Z156" i="17"/>
  <c r="AH156" i="17"/>
  <c r="L157" i="17"/>
  <c r="T157" i="17"/>
  <c r="AB157" i="17"/>
  <c r="F158" i="17"/>
  <c r="N158" i="17"/>
  <c r="V158" i="17"/>
  <c r="AD158" i="17"/>
  <c r="H159" i="17"/>
  <c r="P159" i="17"/>
  <c r="X159" i="17"/>
  <c r="AF159" i="17"/>
  <c r="J160" i="17"/>
  <c r="R160" i="17"/>
  <c r="Z160" i="17"/>
  <c r="AH160" i="17"/>
  <c r="L161" i="17"/>
  <c r="T161" i="17"/>
  <c r="AB161" i="17"/>
  <c r="F162" i="17"/>
  <c r="N162" i="17"/>
  <c r="V162" i="17"/>
  <c r="AD162" i="17"/>
  <c r="H163" i="17"/>
  <c r="P163" i="17"/>
  <c r="X163" i="17"/>
  <c r="AF163" i="17"/>
  <c r="J164" i="17"/>
  <c r="R164" i="17"/>
  <c r="Z164" i="17"/>
  <c r="AH164" i="17"/>
  <c r="L165" i="17"/>
  <c r="T165" i="17"/>
  <c r="AB165" i="17"/>
  <c r="F166" i="17"/>
  <c r="N166" i="17"/>
  <c r="V166" i="17"/>
  <c r="AD166" i="17"/>
  <c r="H167" i="17"/>
  <c r="P167" i="17"/>
  <c r="X167" i="17"/>
  <c r="AF167" i="17"/>
  <c r="J168" i="17"/>
  <c r="R168" i="17"/>
  <c r="Z168" i="17"/>
  <c r="AH168" i="17"/>
  <c r="L169" i="17"/>
  <c r="T169" i="17"/>
  <c r="AB169" i="17"/>
  <c r="F170" i="17"/>
  <c r="N170" i="17"/>
  <c r="V170" i="17"/>
  <c r="AD170" i="17"/>
  <c r="H171" i="17"/>
  <c r="P171" i="17"/>
  <c r="X171" i="17"/>
  <c r="AF171" i="17"/>
  <c r="J172" i="17"/>
  <c r="R172" i="17"/>
  <c r="Z172" i="17"/>
  <c r="AH172" i="17"/>
  <c r="E159" i="17"/>
  <c r="E167" i="17"/>
  <c r="E156" i="17"/>
  <c r="D161" i="17"/>
  <c r="D169" i="17"/>
  <c r="D162" i="17"/>
  <c r="AD157" i="17"/>
  <c r="K156" i="17"/>
  <c r="S156" i="17"/>
  <c r="AA156" i="17"/>
  <c r="AI156" i="17"/>
  <c r="M157" i="17"/>
  <c r="U157" i="17"/>
  <c r="AC157" i="17"/>
  <c r="G158" i="17"/>
  <c r="O158" i="17"/>
  <c r="W158" i="17"/>
  <c r="AE158" i="17"/>
  <c r="I159" i="17"/>
  <c r="Q159" i="17"/>
  <c r="Y159" i="17"/>
  <c r="AG159" i="17"/>
  <c r="K160" i="17"/>
  <c r="S160" i="17"/>
  <c r="AA160" i="17"/>
  <c r="AI160" i="17"/>
  <c r="M161" i="17"/>
  <c r="U161" i="17"/>
  <c r="AC161" i="17"/>
  <c r="G162" i="17"/>
  <c r="O162" i="17"/>
  <c r="W162" i="17"/>
  <c r="AE162" i="17"/>
  <c r="I163" i="17"/>
  <c r="Q163" i="17"/>
  <c r="Y163" i="17"/>
  <c r="AG163" i="17"/>
  <c r="K164" i="17"/>
  <c r="S164" i="17"/>
  <c r="AA164" i="17"/>
  <c r="AI164" i="17"/>
  <c r="M165" i="17"/>
  <c r="U165" i="17"/>
  <c r="AC165" i="17"/>
  <c r="G166" i="17"/>
  <c r="O166" i="17"/>
  <c r="W166" i="17"/>
  <c r="AE166" i="17"/>
  <c r="I167" i="17"/>
  <c r="Q167" i="17"/>
  <c r="Y167" i="17"/>
  <c r="AG167" i="17"/>
  <c r="K168" i="17"/>
  <c r="S168" i="17"/>
  <c r="AA168" i="17"/>
  <c r="AI168" i="17"/>
  <c r="M169" i="17"/>
  <c r="U169" i="17"/>
  <c r="AC169" i="17"/>
  <c r="G170" i="17"/>
  <c r="O170" i="17"/>
  <c r="W170" i="17"/>
  <c r="AE170" i="17"/>
  <c r="I171" i="17"/>
  <c r="Q171" i="17"/>
  <c r="Y171" i="17"/>
  <c r="AG171" i="17"/>
  <c r="K172" i="17"/>
  <c r="S172" i="17"/>
  <c r="AA172" i="17"/>
  <c r="AI172" i="17"/>
  <c r="L156" i="17"/>
  <c r="H158" i="17"/>
  <c r="L160" i="17"/>
  <c r="P162" i="17"/>
  <c r="T164" i="17"/>
  <c r="X166" i="17"/>
  <c r="AB168" i="17"/>
  <c r="AF170" i="17"/>
  <c r="E161" i="17"/>
  <c r="E169" i="17"/>
  <c r="P158" i="17"/>
  <c r="T160" i="17"/>
  <c r="X162" i="17"/>
  <c r="AB164" i="17"/>
  <c r="AF166" i="17"/>
  <c r="F169" i="17"/>
  <c r="J171" i="17"/>
  <c r="X158" i="17"/>
  <c r="AB160" i="17"/>
  <c r="AF162" i="17"/>
  <c r="F165" i="17"/>
  <c r="J167" i="17"/>
  <c r="N169" i="17"/>
  <c r="R171" i="17"/>
  <c r="Z167" i="17"/>
  <c r="H170" i="17"/>
  <c r="AF158" i="17"/>
  <c r="F161" i="17"/>
  <c r="J163" i="17"/>
  <c r="N165" i="17"/>
  <c r="R167" i="17"/>
  <c r="V169" i="17"/>
  <c r="Z171" i="17"/>
  <c r="AD169" i="17"/>
  <c r="L172" i="17"/>
  <c r="J159" i="17"/>
  <c r="N161" i="17"/>
  <c r="R163" i="17"/>
  <c r="V165" i="17"/>
  <c r="AH171" i="17"/>
  <c r="AB172" i="17"/>
  <c r="R159" i="17"/>
  <c r="V161" i="17"/>
  <c r="Z163" i="17"/>
  <c r="AD165" i="17"/>
  <c r="AH167" i="17"/>
  <c r="D163" i="17"/>
  <c r="Z159" i="17"/>
  <c r="AD161" i="17"/>
  <c r="AH163" i="17"/>
  <c r="H166" i="17"/>
  <c r="L168" i="17"/>
  <c r="P170" i="17"/>
  <c r="T172" i="17"/>
  <c r="D171" i="17"/>
  <c r="AH159" i="17"/>
  <c r="H162" i="17"/>
  <c r="L164" i="17"/>
  <c r="P166" i="17"/>
  <c r="T168" i="17"/>
  <c r="X170" i="17"/>
  <c r="C128" i="17"/>
  <c r="V122" i="17"/>
  <c r="H39" i="1"/>
  <c r="H45" i="1" s="1"/>
  <c r="AB45" i="1"/>
  <c r="Y39" i="1"/>
  <c r="Y45" i="1" s="1"/>
  <c r="Z39" i="1"/>
  <c r="Z45" i="1" s="1"/>
  <c r="AA39" i="1"/>
  <c r="AA45" i="1" s="1"/>
  <c r="X39" i="1"/>
  <c r="X45" i="1" s="1"/>
  <c r="S39" i="1"/>
  <c r="S45" i="1" s="1"/>
  <c r="T39" i="1"/>
  <c r="T45" i="1" s="1"/>
  <c r="U39" i="1"/>
  <c r="U45" i="1" s="1"/>
  <c r="V39" i="1"/>
  <c r="V45" i="1" s="1"/>
  <c r="W39" i="1"/>
  <c r="W45" i="1" s="1"/>
  <c r="R39" i="1"/>
  <c r="R45" i="1" s="1"/>
  <c r="L39" i="1"/>
  <c r="L45" i="1" s="1"/>
  <c r="M39" i="1"/>
  <c r="M45" i="1" s="1"/>
  <c r="N39" i="1"/>
  <c r="N45" i="1" s="1"/>
  <c r="O39" i="1"/>
  <c r="O45" i="1" s="1"/>
  <c r="P39" i="1"/>
  <c r="P45" i="1" s="1"/>
  <c r="Q39" i="1"/>
  <c r="Q45" i="1" s="1"/>
  <c r="K39" i="1"/>
  <c r="K45" i="1" s="1"/>
  <c r="I39" i="1"/>
  <c r="I45" i="1" s="1"/>
  <c r="J39" i="1"/>
  <c r="J45" i="1" s="1"/>
  <c r="F39" i="1"/>
  <c r="F45" i="1" s="1"/>
  <c r="G39" i="1"/>
  <c r="G45" i="1" s="1"/>
  <c r="E39" i="1"/>
  <c r="E45" i="1" s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E40" i="1"/>
  <c r="E41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V155" i="17" l="1"/>
  <c r="B158" i="17"/>
  <c r="C158" i="17"/>
  <c r="C169" i="17"/>
  <c r="B169" i="17"/>
  <c r="C160" i="17"/>
  <c r="B160" i="17"/>
  <c r="C159" i="17"/>
  <c r="B159" i="17"/>
  <c r="C168" i="17"/>
  <c r="B168" i="17"/>
  <c r="B161" i="17"/>
  <c r="C161" i="17"/>
  <c r="C167" i="17"/>
  <c r="B167" i="17"/>
  <c r="AK177" i="17"/>
  <c r="B156" i="17"/>
  <c r="C156" i="17"/>
  <c r="B172" i="17"/>
  <c r="C172" i="17"/>
  <c r="B162" i="17"/>
  <c r="C162" i="17"/>
  <c r="B170" i="17"/>
  <c r="C170" i="17"/>
  <c r="B165" i="17"/>
  <c r="C165" i="17"/>
  <c r="B164" i="17"/>
  <c r="C164" i="17"/>
  <c r="B171" i="17"/>
  <c r="C171" i="17"/>
  <c r="B163" i="17"/>
  <c r="C163" i="17"/>
  <c r="B166" i="17"/>
  <c r="C166" i="17"/>
  <c r="B157" i="17"/>
  <c r="C157" i="17"/>
  <c r="Y155" i="17"/>
  <c r="X155" i="17"/>
  <c r="AC155" i="17"/>
  <c r="G155" i="17"/>
  <c r="U155" i="17"/>
  <c r="K155" i="17"/>
  <c r="AH155" i="17"/>
  <c r="W155" i="17"/>
  <c r="F155" i="17"/>
  <c r="O155" i="17"/>
  <c r="O151" i="17" s="1"/>
  <c r="AI155" i="17"/>
  <c r="AI148" i="17" s="1"/>
  <c r="S155" i="17"/>
  <c r="I155" i="17"/>
  <c r="R155" i="17"/>
  <c r="M155" i="17"/>
  <c r="L155" i="17"/>
  <c r="AE155" i="17"/>
  <c r="P155" i="17"/>
  <c r="J155" i="17"/>
  <c r="AA155" i="17"/>
  <c r="AB155" i="17"/>
  <c r="AD155" i="17"/>
  <c r="AF155" i="17"/>
  <c r="T155" i="17"/>
  <c r="Z155" i="17"/>
  <c r="Q155" i="17"/>
  <c r="N155" i="17"/>
  <c r="AG155" i="17"/>
  <c r="H155" i="17"/>
  <c r="E155" i="17"/>
  <c r="E177" i="17" s="1"/>
  <c r="J43" i="1"/>
  <c r="AA43" i="1"/>
  <c r="G43" i="1"/>
  <c r="T43" i="1"/>
  <c r="E43" i="1"/>
  <c r="E44" i="1" s="1"/>
  <c r="Q43" i="1"/>
  <c r="Y43" i="1"/>
  <c r="I43" i="1"/>
  <c r="Z43" i="1"/>
  <c r="R43" i="1"/>
  <c r="X43" i="1"/>
  <c r="P43" i="1"/>
  <c r="H43" i="1"/>
  <c r="K43" i="1"/>
  <c r="W43" i="1"/>
  <c r="L43" i="1"/>
  <c r="S43" i="1"/>
  <c r="N43" i="1"/>
  <c r="F43" i="1"/>
  <c r="V43" i="1"/>
  <c r="U43" i="1"/>
  <c r="O43" i="1"/>
  <c r="M43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B44" i="1" s="1"/>
  <c r="C40" i="16"/>
  <c r="C42" i="16"/>
  <c r="F46" i="15" a="1"/>
  <c r="F46" i="15" s="1"/>
  <c r="F45" i="15" a="1"/>
  <c r="F45" i="15" s="1"/>
  <c r="F46" i="14" a="1"/>
  <c r="F46" i="14" s="1"/>
  <c r="F45" i="14" a="1"/>
  <c r="F45" i="14" s="1"/>
  <c r="F46" i="12" a="1"/>
  <c r="F46" i="12" s="1"/>
  <c r="F45" i="12" a="1"/>
  <c r="F45" i="12" s="1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D41" i="4"/>
  <c r="D42" i="4"/>
  <c r="D43" i="4"/>
  <c r="D44" i="4"/>
  <c r="D45" i="4"/>
  <c r="D46" i="4"/>
  <c r="D47" i="4"/>
  <c r="D48" i="4"/>
  <c r="D40" i="4"/>
  <c r="C40" i="3"/>
  <c r="C41" i="3"/>
  <c r="C42" i="3"/>
  <c r="C39" i="3"/>
  <c r="AI151" i="17" l="1"/>
  <c r="O148" i="17"/>
  <c r="AA44" i="1"/>
  <c r="J49" i="4"/>
  <c r="AG49" i="4"/>
  <c r="Y49" i="4"/>
  <c r="Q49" i="4"/>
  <c r="I49" i="4"/>
  <c r="AH49" i="4"/>
  <c r="AF49" i="4"/>
  <c r="X49" i="4"/>
  <c r="P49" i="4"/>
  <c r="H49" i="4"/>
  <c r="AE49" i="4"/>
  <c r="W49" i="4"/>
  <c r="O49" i="4"/>
  <c r="G49" i="4"/>
  <c r="Z49" i="4"/>
  <c r="AD49" i="4"/>
  <c r="V49" i="4"/>
  <c r="N49" i="4"/>
  <c r="F49" i="4"/>
  <c r="R49" i="4"/>
  <c r="AC49" i="4"/>
  <c r="U49" i="4"/>
  <c r="M49" i="4"/>
  <c r="E49" i="4"/>
  <c r="AB49" i="4"/>
  <c r="T49" i="4"/>
  <c r="L49" i="4"/>
  <c r="AI49" i="4"/>
  <c r="AA49" i="4"/>
  <c r="S49" i="4"/>
  <c r="K49" i="4"/>
  <c r="L44" i="1"/>
  <c r="S44" i="1"/>
  <c r="K44" i="1"/>
  <c r="V44" i="1"/>
  <c r="F44" i="1"/>
  <c r="Z44" i="1"/>
  <c r="R44" i="1"/>
  <c r="J44" i="1"/>
  <c r="Y44" i="1"/>
  <c r="Q44" i="1"/>
  <c r="I44" i="1"/>
  <c r="X44" i="1"/>
  <c r="P44" i="1"/>
  <c r="H44" i="1"/>
  <c r="W44" i="1"/>
  <c r="O44" i="1"/>
  <c r="G44" i="1"/>
  <c r="N44" i="1"/>
  <c r="U44" i="1"/>
  <c r="M44" i="1"/>
  <c r="T44" i="1"/>
  <c r="E84" i="1" l="1"/>
  <c r="L177" i="17"/>
  <c r="Y177" i="17"/>
  <c r="N177" i="17"/>
  <c r="H177" i="17"/>
  <c r="T177" i="17"/>
  <c r="Z177" i="17"/>
  <c r="AC177" i="17"/>
  <c r="AD177" i="17"/>
  <c r="AG177" i="17"/>
  <c r="V177" i="17"/>
  <c r="AF177" i="17"/>
  <c r="G177" i="17"/>
  <c r="K177" i="17"/>
  <c r="P177" i="17"/>
  <c r="AH177" i="17"/>
  <c r="S177" i="17"/>
  <c r="AB177" i="17"/>
  <c r="I177" i="17"/>
  <c r="U177" i="17"/>
  <c r="M177" i="17"/>
  <c r="O177" i="17"/>
  <c r="Q177" i="17"/>
  <c r="F177" i="17"/>
  <c r="AA177" i="17"/>
  <c r="AI177" i="17"/>
  <c r="AE177" i="17"/>
  <c r="W177" i="17"/>
  <c r="X177" i="17"/>
  <c r="J177" i="17"/>
  <c r="R177" i="17"/>
  <c r="S84" i="1"/>
  <c r="AG84" i="1"/>
  <c r="K84" i="1"/>
  <c r="AB84" i="1"/>
  <c r="F84" i="1"/>
  <c r="Y84" i="1"/>
  <c r="J84" i="1"/>
  <c r="AA84" i="1"/>
  <c r="H84" i="1"/>
  <c r="N84" i="1"/>
  <c r="AE84" i="1"/>
  <c r="Q84" i="1"/>
  <c r="W84" i="1"/>
  <c r="D84" i="1"/>
  <c r="L84" i="1"/>
  <c r="T84" i="1"/>
  <c r="AH84" i="1"/>
  <c r="I84" i="1"/>
  <c r="O84" i="1"/>
  <c r="AC84" i="1"/>
  <c r="Z84" i="1"/>
  <c r="AF84" i="1"/>
  <c r="G84" i="1"/>
  <c r="U84" i="1"/>
  <c r="R84" i="1"/>
  <c r="X84" i="1"/>
  <c r="AD84" i="1"/>
  <c r="M84" i="1"/>
  <c r="AI84" i="1"/>
  <c r="P84" i="1"/>
  <c r="V84" i="1"/>
  <c r="D61" i="1"/>
  <c r="C61" i="1" s="1"/>
  <c r="AD83" i="1"/>
  <c r="Q82" i="1"/>
  <c r="O83" i="1"/>
  <c r="I83" i="1"/>
  <c r="W83" i="1"/>
  <c r="W82" i="1"/>
  <c r="I82" i="1"/>
  <c r="L83" i="1"/>
  <c r="S82" i="1"/>
  <c r="K82" i="1"/>
  <c r="AG83" i="1"/>
  <c r="AF82" i="1"/>
  <c r="AA82" i="1"/>
  <c r="R82" i="1"/>
  <c r="AC83" i="1"/>
  <c r="U82" i="1"/>
  <c r="V83" i="1"/>
  <c r="J82" i="1"/>
  <c r="AF83" i="1"/>
  <c r="H82" i="1"/>
  <c r="K83" i="1"/>
  <c r="R83" i="1"/>
  <c r="X83" i="1"/>
  <c r="Y82" i="1"/>
  <c r="M83" i="1"/>
  <c r="AI83" i="1"/>
  <c r="E83" i="1"/>
  <c r="F82" i="1"/>
  <c r="X82" i="1"/>
  <c r="P83" i="1"/>
  <c r="G83" i="1"/>
  <c r="N83" i="1"/>
  <c r="G82" i="1"/>
  <c r="D83" i="1"/>
  <c r="AB83" i="1"/>
  <c r="AA83" i="1"/>
  <c r="AH83" i="1"/>
  <c r="AB82" i="1"/>
  <c r="P82" i="1"/>
  <c r="H83" i="1"/>
  <c r="AD82" i="1"/>
  <c r="F83" i="1"/>
  <c r="D82" i="1"/>
  <c r="T83" i="1"/>
  <c r="S83" i="1"/>
  <c r="Z83" i="1"/>
  <c r="E82" i="1"/>
  <c r="AE82" i="1"/>
  <c r="V82" i="1"/>
  <c r="AC82" i="1"/>
  <c r="N82" i="1"/>
  <c r="AI82" i="1"/>
  <c r="AH82" i="1"/>
  <c r="J83" i="1"/>
  <c r="Y83" i="1"/>
  <c r="T82" i="1"/>
  <c r="O82" i="1"/>
  <c r="U83" i="1"/>
  <c r="M82" i="1"/>
  <c r="Z82" i="1"/>
  <c r="AG82" i="1"/>
  <c r="Q83" i="1"/>
  <c r="AE83" i="1"/>
  <c r="L82" i="1"/>
  <c r="AH80" i="1"/>
  <c r="AF71" i="1"/>
  <c r="AF79" i="1"/>
  <c r="AC81" i="1"/>
  <c r="AD79" i="1"/>
  <c r="J69" i="1"/>
  <c r="AD69" i="1"/>
  <c r="Z72" i="1"/>
  <c r="AE72" i="1"/>
  <c r="K79" i="1"/>
  <c r="V81" i="1"/>
  <c r="N80" i="1"/>
  <c r="S63" i="1"/>
  <c r="H72" i="1"/>
  <c r="U77" i="1"/>
  <c r="F72" i="1"/>
  <c r="O76" i="1"/>
  <c r="AE79" i="1"/>
  <c r="G63" i="1"/>
  <c r="I81" i="1"/>
  <c r="V79" i="1"/>
  <c r="AC70" i="1"/>
  <c r="AC79" i="1"/>
  <c r="AI69" i="1"/>
  <c r="AB79" i="1"/>
  <c r="H67" i="1"/>
  <c r="AG77" i="1"/>
  <c r="Q61" i="1"/>
  <c r="M74" i="1"/>
  <c r="AG79" i="1"/>
  <c r="X70" i="1"/>
  <c r="X79" i="1"/>
  <c r="AB67" i="1"/>
  <c r="AD78" i="1"/>
  <c r="AC77" i="1"/>
  <c r="E61" i="1"/>
  <c r="Q81" i="1"/>
  <c r="G79" i="1"/>
  <c r="N79" i="1"/>
  <c r="AA68" i="1"/>
  <c r="U79" i="1"/>
  <c r="AG67" i="1"/>
  <c r="T79" i="1"/>
  <c r="F65" i="1"/>
  <c r="AE75" i="1"/>
  <c r="S80" i="1"/>
  <c r="K72" i="1"/>
  <c r="Y79" i="1"/>
  <c r="V68" i="1"/>
  <c r="P79" i="1"/>
  <c r="Z65" i="1"/>
  <c r="N62" i="1"/>
  <c r="R74" i="1"/>
  <c r="AB76" i="1"/>
  <c r="AA75" i="1"/>
  <c r="O79" i="1"/>
  <c r="Z66" i="1"/>
  <c r="F79" i="1"/>
  <c r="Y66" i="1"/>
  <c r="M79" i="1"/>
  <c r="AE65" i="1"/>
  <c r="L79" i="1"/>
  <c r="AI62" i="1"/>
  <c r="AC73" i="1"/>
  <c r="AH79" i="1"/>
  <c r="I70" i="1"/>
  <c r="Q79" i="1"/>
  <c r="T66" i="1"/>
  <c r="H79" i="1"/>
  <c r="V61" i="1"/>
  <c r="P72" i="1"/>
  <c r="F78" i="1"/>
  <c r="M61" i="1"/>
  <c r="AF64" i="1"/>
  <c r="X64" i="1"/>
  <c r="AC78" i="1"/>
  <c r="W64" i="1"/>
  <c r="E79" i="1"/>
  <c r="AC63" i="1"/>
  <c r="R77" i="1"/>
  <c r="AA71" i="1"/>
  <c r="Z79" i="1"/>
  <c r="G68" i="1"/>
  <c r="I79" i="1"/>
  <c r="P62" i="1"/>
  <c r="G78" i="1"/>
  <c r="AB81" i="1"/>
  <c r="AI75" i="1"/>
  <c r="AD62" i="1"/>
  <c r="AI76" i="1"/>
  <c r="U62" i="1"/>
  <c r="L78" i="1"/>
  <c r="AA61" i="1"/>
  <c r="P75" i="1"/>
  <c r="AI79" i="1"/>
  <c r="Y69" i="1"/>
  <c r="R79" i="1"/>
  <c r="E66" i="1"/>
  <c r="AF78" i="1"/>
  <c r="D79" i="1"/>
  <c r="E76" i="1"/>
  <c r="P64" i="1"/>
  <c r="U61" i="1"/>
  <c r="H81" i="1"/>
  <c r="AA76" i="1"/>
  <c r="D68" i="1"/>
  <c r="J76" i="1"/>
  <c r="N73" i="1"/>
  <c r="AA79" i="1"/>
  <c r="W67" i="1"/>
  <c r="J79" i="1"/>
  <c r="AH63" i="1"/>
  <c r="AD76" i="1"/>
  <c r="D63" i="1"/>
  <c r="AH73" i="1"/>
  <c r="J74" i="1"/>
  <c r="W79" i="1"/>
  <c r="AE80" i="1"/>
  <c r="AG74" i="1"/>
  <c r="H74" i="1"/>
  <c r="L71" i="1"/>
  <c r="S79" i="1"/>
  <c r="U65" i="1"/>
  <c r="Q78" i="1"/>
  <c r="AF61" i="1"/>
  <c r="AB74" i="1"/>
  <c r="I80" i="1"/>
  <c r="D62" i="1"/>
  <c r="O62" i="1"/>
  <c r="Q64" i="1"/>
  <c r="S66" i="1"/>
  <c r="U68" i="1"/>
  <c r="W70" i="1"/>
  <c r="Y72" i="1"/>
  <c r="AA74" i="1"/>
  <c r="AC76" i="1"/>
  <c r="AE78" i="1"/>
  <c r="AG80" i="1"/>
  <c r="G61" i="1"/>
  <c r="I63" i="1"/>
  <c r="K65" i="1"/>
  <c r="M67" i="1"/>
  <c r="O69" i="1"/>
  <c r="Q71" i="1"/>
  <c r="S73" i="1"/>
  <c r="U75" i="1"/>
  <c r="W77" i="1"/>
  <c r="D72" i="1"/>
  <c r="Y62" i="1"/>
  <c r="AA64" i="1"/>
  <c r="AC66" i="1"/>
  <c r="AE68" i="1"/>
  <c r="AG70" i="1"/>
  <c r="AI72" i="1"/>
  <c r="F75" i="1"/>
  <c r="H77" i="1"/>
  <c r="L81" i="1"/>
  <c r="J62" i="1"/>
  <c r="L64" i="1"/>
  <c r="N66" i="1"/>
  <c r="P68" i="1"/>
  <c r="R70" i="1"/>
  <c r="T72" i="1"/>
  <c r="V74" i="1"/>
  <c r="X76" i="1"/>
  <c r="Z78" i="1"/>
  <c r="AB80" i="1"/>
  <c r="Z61" i="1"/>
  <c r="AB63" i="1"/>
  <c r="AD65" i="1"/>
  <c r="AF67" i="1"/>
  <c r="AH69" i="1"/>
  <c r="E72" i="1"/>
  <c r="G74" i="1"/>
  <c r="I76" i="1"/>
  <c r="K78" i="1"/>
  <c r="M80" i="1"/>
  <c r="D67" i="1"/>
  <c r="T62" i="1"/>
  <c r="V64" i="1"/>
  <c r="X66" i="1"/>
  <c r="Z68" i="1"/>
  <c r="AB70" i="1"/>
  <c r="AD72" i="1"/>
  <c r="AF74" i="1"/>
  <c r="AH76" i="1"/>
  <c r="G81" i="1"/>
  <c r="L61" i="1"/>
  <c r="N63" i="1"/>
  <c r="P65" i="1"/>
  <c r="R67" i="1"/>
  <c r="T69" i="1"/>
  <c r="V71" i="1"/>
  <c r="X73" i="1"/>
  <c r="Z75" i="1"/>
  <c r="AB77" i="1"/>
  <c r="AF81" i="1"/>
  <c r="AF72" i="1"/>
  <c r="Z74" i="1"/>
  <c r="G71" i="1"/>
  <c r="M69" i="1"/>
  <c r="S67" i="1"/>
  <c r="AA67" i="1"/>
  <c r="AE63" i="1"/>
  <c r="P80" i="1"/>
  <c r="H64" i="1"/>
  <c r="X80" i="1"/>
  <c r="AG75" i="1"/>
  <c r="D70" i="1"/>
  <c r="W62" i="1"/>
  <c r="Y64" i="1"/>
  <c r="AA66" i="1"/>
  <c r="AC68" i="1"/>
  <c r="AE70" i="1"/>
  <c r="AG72" i="1"/>
  <c r="AI74" i="1"/>
  <c r="F77" i="1"/>
  <c r="J81" i="1"/>
  <c r="O61" i="1"/>
  <c r="Q63" i="1"/>
  <c r="S65" i="1"/>
  <c r="U67" i="1"/>
  <c r="W69" i="1"/>
  <c r="Y71" i="1"/>
  <c r="AA73" i="1"/>
  <c r="AC75" i="1"/>
  <c r="AE77" i="1"/>
  <c r="D80" i="1"/>
  <c r="AG62" i="1"/>
  <c r="AI64" i="1"/>
  <c r="F67" i="1"/>
  <c r="H69" i="1"/>
  <c r="J71" i="1"/>
  <c r="L73" i="1"/>
  <c r="N75" i="1"/>
  <c r="P77" i="1"/>
  <c r="D65" i="1"/>
  <c r="R62" i="1"/>
  <c r="T64" i="1"/>
  <c r="V66" i="1"/>
  <c r="X68" i="1"/>
  <c r="Z70" i="1"/>
  <c r="AB72" i="1"/>
  <c r="AD74" i="1"/>
  <c r="AF76" i="1"/>
  <c r="AH78" i="1"/>
  <c r="E81" i="1"/>
  <c r="AH61" i="1"/>
  <c r="E64" i="1"/>
  <c r="G66" i="1"/>
  <c r="I68" i="1"/>
  <c r="K70" i="1"/>
  <c r="M72" i="1"/>
  <c r="O74" i="1"/>
  <c r="Q76" i="1"/>
  <c r="S78" i="1"/>
  <c r="U80" i="1"/>
  <c r="D75" i="1"/>
  <c r="AB62" i="1"/>
  <c r="AD64" i="1"/>
  <c r="AF66" i="1"/>
  <c r="AH68" i="1"/>
  <c r="E71" i="1"/>
  <c r="G73" i="1"/>
  <c r="I75" i="1"/>
  <c r="K77" i="1"/>
  <c r="O81" i="1"/>
  <c r="T61" i="1"/>
  <c r="V63" i="1"/>
  <c r="X65" i="1"/>
  <c r="Z67" i="1"/>
  <c r="AB69" i="1"/>
  <c r="AD71" i="1"/>
  <c r="AF73" i="1"/>
  <c r="AH75" i="1"/>
  <c r="E78" i="1"/>
  <c r="G80" i="1"/>
  <c r="AH74" i="1"/>
  <c r="I73" i="1"/>
  <c r="T68" i="1"/>
  <c r="O71" i="1"/>
  <c r="U69" i="1"/>
  <c r="AC69" i="1"/>
  <c r="AG65" i="1"/>
  <c r="Y81" i="1"/>
  <c r="J66" i="1"/>
  <c r="AA81" i="1"/>
  <c r="F80" i="1"/>
  <c r="S68" i="1"/>
  <c r="D78" i="1"/>
  <c r="AE62" i="1"/>
  <c r="AG64" i="1"/>
  <c r="AI66" i="1"/>
  <c r="F69" i="1"/>
  <c r="H71" i="1"/>
  <c r="J73" i="1"/>
  <c r="L75" i="1"/>
  <c r="N77" i="1"/>
  <c r="R81" i="1"/>
  <c r="W61" i="1"/>
  <c r="Y63" i="1"/>
  <c r="AA65" i="1"/>
  <c r="AC67" i="1"/>
  <c r="AE69" i="1"/>
  <c r="AG71" i="1"/>
  <c r="AI73" i="1"/>
  <c r="F76" i="1"/>
  <c r="H78" i="1"/>
  <c r="J80" i="1"/>
  <c r="H61" i="1"/>
  <c r="J63" i="1"/>
  <c r="L65" i="1"/>
  <c r="N67" i="1"/>
  <c r="P69" i="1"/>
  <c r="R71" i="1"/>
  <c r="T73" i="1"/>
  <c r="V75" i="1"/>
  <c r="X77" i="1"/>
  <c r="D73" i="1"/>
  <c r="Z62" i="1"/>
  <c r="AB64" i="1"/>
  <c r="AD66" i="1"/>
  <c r="AF68" i="1"/>
  <c r="AH70" i="1"/>
  <c r="E73" i="1"/>
  <c r="G75" i="1"/>
  <c r="I77" i="1"/>
  <c r="M81" i="1"/>
  <c r="K62" i="1"/>
  <c r="M64" i="1"/>
  <c r="O66" i="1"/>
  <c r="Q68" i="1"/>
  <c r="S70" i="1"/>
  <c r="U72" i="1"/>
  <c r="W74" i="1"/>
  <c r="Y76" i="1"/>
  <c r="AA78" i="1"/>
  <c r="AC80" i="1"/>
  <c r="E63" i="1"/>
  <c r="G65" i="1"/>
  <c r="I67" i="1"/>
  <c r="K69" i="1"/>
  <c r="M71" i="1"/>
  <c r="O73" i="1"/>
  <c r="Q75" i="1"/>
  <c r="S77" i="1"/>
  <c r="W81" i="1"/>
  <c r="AB61" i="1"/>
  <c r="AD63" i="1"/>
  <c r="AF65" i="1"/>
  <c r="AH67" i="1"/>
  <c r="E70" i="1"/>
  <c r="G72" i="1"/>
  <c r="I74" i="1"/>
  <c r="K76" i="1"/>
  <c r="M78" i="1"/>
  <c r="O80" i="1"/>
  <c r="D69" i="1"/>
  <c r="E77" i="1"/>
  <c r="K75" i="1"/>
  <c r="AF80" i="1"/>
  <c r="Q73" i="1"/>
  <c r="V70" i="1"/>
  <c r="W71" i="1"/>
  <c r="AE71" i="1"/>
  <c r="AI67" i="1"/>
  <c r="L68" i="1"/>
  <c r="M62" i="1"/>
  <c r="F61" i="1"/>
  <c r="H63" i="1"/>
  <c r="J65" i="1"/>
  <c r="L67" i="1"/>
  <c r="N69" i="1"/>
  <c r="P71" i="1"/>
  <c r="R73" i="1"/>
  <c r="T75" i="1"/>
  <c r="V77" i="1"/>
  <c r="Z81" i="1"/>
  <c r="AE61" i="1"/>
  <c r="AG63" i="1"/>
  <c r="AI65" i="1"/>
  <c r="F68" i="1"/>
  <c r="H70" i="1"/>
  <c r="J72" i="1"/>
  <c r="L74" i="1"/>
  <c r="N76" i="1"/>
  <c r="P78" i="1"/>
  <c r="R80" i="1"/>
  <c r="P61" i="1"/>
  <c r="R63" i="1"/>
  <c r="T65" i="1"/>
  <c r="V67" i="1"/>
  <c r="X69" i="1"/>
  <c r="Z71" i="1"/>
  <c r="AB73" i="1"/>
  <c r="AD75" i="1"/>
  <c r="AF77" i="1"/>
  <c r="D81" i="1"/>
  <c r="AH62" i="1"/>
  <c r="E65" i="1"/>
  <c r="G67" i="1"/>
  <c r="I69" i="1"/>
  <c r="K71" i="1"/>
  <c r="M73" i="1"/>
  <c r="O75" i="1"/>
  <c r="Q77" i="1"/>
  <c r="D66" i="1"/>
  <c r="S62" i="1"/>
  <c r="U64" i="1"/>
  <c r="W66" i="1"/>
  <c r="Y68" i="1"/>
  <c r="AA70" i="1"/>
  <c r="AC72" i="1"/>
  <c r="AE74" i="1"/>
  <c r="AG76" i="1"/>
  <c r="AI78" i="1"/>
  <c r="F81" i="1"/>
  <c r="K61" i="1"/>
  <c r="M63" i="1"/>
  <c r="O65" i="1"/>
  <c r="Q67" i="1"/>
  <c r="S69" i="1"/>
  <c r="U71" i="1"/>
  <c r="W73" i="1"/>
  <c r="Y75" i="1"/>
  <c r="AA77" i="1"/>
  <c r="AE81" i="1"/>
  <c r="E62" i="1"/>
  <c r="G64" i="1"/>
  <c r="I66" i="1"/>
  <c r="K68" i="1"/>
  <c r="M70" i="1"/>
  <c r="O72" i="1"/>
  <c r="Q74" i="1"/>
  <c r="S76" i="1"/>
  <c r="U78" i="1"/>
  <c r="W80" i="1"/>
  <c r="V62" i="1"/>
  <c r="D77" i="1"/>
  <c r="M77" i="1"/>
  <c r="S75" i="1"/>
  <c r="Y73" i="1"/>
  <c r="X72" i="1"/>
  <c r="AG73" i="1"/>
  <c r="R66" i="1"/>
  <c r="F70" i="1"/>
  <c r="N70" i="1"/>
  <c r="O64" i="1"/>
  <c r="W72" i="1"/>
  <c r="N61" i="1"/>
  <c r="P63" i="1"/>
  <c r="R65" i="1"/>
  <c r="T67" i="1"/>
  <c r="V69" i="1"/>
  <c r="X71" i="1"/>
  <c r="Z73" i="1"/>
  <c r="AB75" i="1"/>
  <c r="AD77" i="1"/>
  <c r="AH81" i="1"/>
  <c r="H62" i="1"/>
  <c r="J64" i="1"/>
  <c r="L66" i="1"/>
  <c r="N68" i="1"/>
  <c r="P70" i="1"/>
  <c r="R72" i="1"/>
  <c r="T74" i="1"/>
  <c r="V76" i="1"/>
  <c r="X78" i="1"/>
  <c r="Z80" i="1"/>
  <c r="X61" i="1"/>
  <c r="Z63" i="1"/>
  <c r="AB65" i="1"/>
  <c r="AD67" i="1"/>
  <c r="AF69" i="1"/>
  <c r="AH71" i="1"/>
  <c r="E74" i="1"/>
  <c r="G76" i="1"/>
  <c r="I78" i="1"/>
  <c r="K80" i="1"/>
  <c r="I61" i="1"/>
  <c r="K63" i="1"/>
  <c r="M65" i="1"/>
  <c r="O67" i="1"/>
  <c r="Q69" i="1"/>
  <c r="S71" i="1"/>
  <c r="U73" i="1"/>
  <c r="W75" i="1"/>
  <c r="Y77" i="1"/>
  <c r="D74" i="1"/>
  <c r="AA62" i="1"/>
  <c r="AC64" i="1"/>
  <c r="AE66" i="1"/>
  <c r="AG68" i="1"/>
  <c r="AI70" i="1"/>
  <c r="F73" i="1"/>
  <c r="H75" i="1"/>
  <c r="J77" i="1"/>
  <c r="N81" i="1"/>
  <c r="S61" i="1"/>
  <c r="U63" i="1"/>
  <c r="W65" i="1"/>
  <c r="Y67" i="1"/>
  <c r="AA69" i="1"/>
  <c r="AC71" i="1"/>
  <c r="AE73" i="1"/>
  <c r="AI77" i="1"/>
  <c r="Q66" i="1"/>
  <c r="Y74" i="1"/>
  <c r="AD61" i="1"/>
  <c r="AF63" i="1"/>
  <c r="AH65" i="1"/>
  <c r="E68" i="1"/>
  <c r="G70" i="1"/>
  <c r="I72" i="1"/>
  <c r="K74" i="1"/>
  <c r="M76" i="1"/>
  <c r="O78" i="1"/>
  <c r="Q80" i="1"/>
  <c r="D71" i="1"/>
  <c r="X62" i="1"/>
  <c r="Z64" i="1"/>
  <c r="AB66" i="1"/>
  <c r="AD68" i="1"/>
  <c r="AF70" i="1"/>
  <c r="AH72" i="1"/>
  <c r="E75" i="1"/>
  <c r="G77" i="1"/>
  <c r="K81" i="1"/>
  <c r="I62" i="1"/>
  <c r="K64" i="1"/>
  <c r="M66" i="1"/>
  <c r="O68" i="1"/>
  <c r="Q70" i="1"/>
  <c r="S72" i="1"/>
  <c r="U74" i="1"/>
  <c r="W76" i="1"/>
  <c r="Y78" i="1"/>
  <c r="AA80" i="1"/>
  <c r="Y61" i="1"/>
  <c r="AA63" i="1"/>
  <c r="AC65" i="1"/>
  <c r="AE67" i="1"/>
  <c r="AG69" i="1"/>
  <c r="AI71" i="1"/>
  <c r="F74" i="1"/>
  <c r="H76" i="1"/>
  <c r="J78" i="1"/>
  <c r="L80" i="1"/>
  <c r="J61" i="1"/>
  <c r="L63" i="1"/>
  <c r="N65" i="1"/>
  <c r="P67" i="1"/>
  <c r="R69" i="1"/>
  <c r="T71" i="1"/>
  <c r="V73" i="1"/>
  <c r="X75" i="1"/>
  <c r="Z77" i="1"/>
  <c r="AD81" i="1"/>
  <c r="AI61" i="1"/>
  <c r="F64" i="1"/>
  <c r="H66" i="1"/>
  <c r="J68" i="1"/>
  <c r="L70" i="1"/>
  <c r="N72" i="1"/>
  <c r="P74" i="1"/>
  <c r="R76" i="1"/>
  <c r="T78" i="1"/>
  <c r="V80" i="1"/>
  <c r="D76" i="1"/>
  <c r="AC62" i="1"/>
  <c r="AE64" i="1"/>
  <c r="AG66" i="1"/>
  <c r="AI68" i="1"/>
  <c r="F71" i="1"/>
  <c r="H73" i="1"/>
  <c r="J75" i="1"/>
  <c r="L77" i="1"/>
  <c r="P81" i="1"/>
  <c r="AB68" i="1"/>
  <c r="AH66" i="1"/>
  <c r="AG81" i="1"/>
  <c r="I65" i="1"/>
  <c r="S81" i="1"/>
  <c r="O63" i="1"/>
  <c r="W63" i="1"/>
  <c r="H80" i="1"/>
  <c r="L76" i="1"/>
  <c r="T76" i="1"/>
  <c r="U70" i="1"/>
  <c r="G62" i="1"/>
  <c r="I64" i="1"/>
  <c r="K66" i="1"/>
  <c r="M68" i="1"/>
  <c r="O70" i="1"/>
  <c r="Q72" i="1"/>
  <c r="S74" i="1"/>
  <c r="U76" i="1"/>
  <c r="W78" i="1"/>
  <c r="Y80" i="1"/>
  <c r="AF62" i="1"/>
  <c r="AH64" i="1"/>
  <c r="E67" i="1"/>
  <c r="G69" i="1"/>
  <c r="I71" i="1"/>
  <c r="K73" i="1"/>
  <c r="M75" i="1"/>
  <c r="O77" i="1"/>
  <c r="D64" i="1"/>
  <c r="Q62" i="1"/>
  <c r="S64" i="1"/>
  <c r="U66" i="1"/>
  <c r="W68" i="1"/>
  <c r="Y70" i="1"/>
  <c r="AA72" i="1"/>
  <c r="AC74" i="1"/>
  <c r="AE76" i="1"/>
  <c r="AG78" i="1"/>
  <c r="AI80" i="1"/>
  <c r="AG61" i="1"/>
  <c r="AI63" i="1"/>
  <c r="F66" i="1"/>
  <c r="H68" i="1"/>
  <c r="J70" i="1"/>
  <c r="L72" i="1"/>
  <c r="N74" i="1"/>
  <c r="P76" i="1"/>
  <c r="R78" i="1"/>
  <c r="T80" i="1"/>
  <c r="R61" i="1"/>
  <c r="T63" i="1"/>
  <c r="V65" i="1"/>
  <c r="X67" i="1"/>
  <c r="Z69" i="1"/>
  <c r="AB71" i="1"/>
  <c r="AD73" i="1"/>
  <c r="AF75" i="1"/>
  <c r="AH77" i="1"/>
  <c r="E80" i="1"/>
  <c r="L62" i="1"/>
  <c r="N64" i="1"/>
  <c r="P66" i="1"/>
  <c r="R68" i="1"/>
  <c r="T70" i="1"/>
  <c r="V72" i="1"/>
  <c r="X74" i="1"/>
  <c r="Z76" i="1"/>
  <c r="AB78" i="1"/>
  <c r="AD80" i="1"/>
  <c r="F63" i="1"/>
  <c r="H65" i="1"/>
  <c r="J67" i="1"/>
  <c r="L69" i="1"/>
  <c r="N71" i="1"/>
  <c r="P73" i="1"/>
  <c r="R75" i="1"/>
  <c r="T77" i="1"/>
  <c r="X81" i="1"/>
  <c r="AD70" i="1"/>
  <c r="E69" i="1"/>
  <c r="K67" i="1"/>
  <c r="AI81" i="1"/>
  <c r="Q65" i="1"/>
  <c r="T81" i="1"/>
  <c r="Y65" i="1"/>
  <c r="U81" i="1"/>
  <c r="AC61" i="1"/>
  <c r="N78" i="1"/>
  <c r="F62" i="1"/>
  <c r="V78" i="1"/>
  <c r="R64" i="1"/>
  <c r="X63" i="1"/>
  <c r="B79" i="1" l="1"/>
  <c r="C79" i="1"/>
  <c r="B67" i="1"/>
  <c r="C67" i="1"/>
  <c r="B68" i="1"/>
  <c r="C68" i="1"/>
  <c r="B84" i="1"/>
  <c r="C84" i="1"/>
  <c r="B77" i="1"/>
  <c r="C77" i="1"/>
  <c r="B66" i="1"/>
  <c r="C66" i="1"/>
  <c r="B78" i="1"/>
  <c r="C78" i="1"/>
  <c r="B65" i="1"/>
  <c r="C65" i="1"/>
  <c r="B72" i="1"/>
  <c r="C72" i="1"/>
  <c r="J60" i="1"/>
  <c r="B64" i="1"/>
  <c r="C64" i="1"/>
  <c r="B81" i="1"/>
  <c r="C81" i="1"/>
  <c r="B80" i="1"/>
  <c r="C80" i="1"/>
  <c r="B62" i="1"/>
  <c r="C62" i="1"/>
  <c r="B63" i="1"/>
  <c r="C63" i="1"/>
  <c r="B82" i="1"/>
  <c r="C82" i="1"/>
  <c r="B71" i="1"/>
  <c r="C71" i="1"/>
  <c r="B76" i="1"/>
  <c r="C76" i="1"/>
  <c r="B74" i="1"/>
  <c r="C74" i="1"/>
  <c r="B73" i="1"/>
  <c r="C73" i="1"/>
  <c r="B75" i="1"/>
  <c r="C75" i="1"/>
  <c r="B83" i="1"/>
  <c r="C83" i="1"/>
  <c r="B69" i="1"/>
  <c r="C69" i="1"/>
  <c r="B70" i="1"/>
  <c r="C70" i="1"/>
  <c r="B61" i="1"/>
  <c r="Q60" i="1"/>
  <c r="Q85" i="1" s="1"/>
  <c r="M60" i="1"/>
  <c r="AD60" i="1"/>
  <c r="AD85" i="1" s="1"/>
  <c r="Y60" i="1"/>
  <c r="Y85" i="1" s="1"/>
  <c r="N60" i="1"/>
  <c r="N85" i="1" s="1"/>
  <c r="Z60" i="1"/>
  <c r="Z85" i="1" s="1"/>
  <c r="O60" i="1"/>
  <c r="O85" i="1" s="1"/>
  <c r="E60" i="1"/>
  <c r="E85" i="1" s="1"/>
  <c r="V60" i="1"/>
  <c r="V85" i="1" s="1"/>
  <c r="S60" i="1"/>
  <c r="S85" i="1" s="1"/>
  <c r="P60" i="1"/>
  <c r="P85" i="1" s="1"/>
  <c r="R60" i="1"/>
  <c r="R85" i="1" s="1"/>
  <c r="U60" i="1"/>
  <c r="U85" i="1" s="1"/>
  <c r="I60" i="1"/>
  <c r="I85" i="1" s="1"/>
  <c r="AE60" i="1"/>
  <c r="AE85" i="1" s="1"/>
  <c r="H60" i="1"/>
  <c r="H85" i="1" s="1"/>
  <c r="AF60" i="1"/>
  <c r="AF85" i="1" s="1"/>
  <c r="AA60" i="1"/>
  <c r="AA85" i="1" s="1"/>
  <c r="W60" i="1"/>
  <c r="W85" i="1" s="1"/>
  <c r="T60" i="1"/>
  <c r="T85" i="1" s="1"/>
  <c r="G60" i="1"/>
  <c r="G85" i="1" s="1"/>
  <c r="AC60" i="1"/>
  <c r="AC85" i="1" s="1"/>
  <c r="AI60" i="1"/>
  <c r="AI85" i="1" s="1"/>
  <c r="K60" i="1"/>
  <c r="K85" i="1" s="1"/>
  <c r="AH60" i="1"/>
  <c r="AH85" i="1" s="1"/>
  <c r="L60" i="1"/>
  <c r="L85" i="1" s="1"/>
  <c r="AG60" i="1"/>
  <c r="AG85" i="1" s="1"/>
  <c r="X60" i="1"/>
  <c r="X85" i="1" s="1"/>
  <c r="F60" i="1"/>
  <c r="F85" i="1" s="1"/>
  <c r="AB60" i="1"/>
  <c r="AB85" i="1" s="1"/>
  <c r="M85" i="1"/>
  <c r="J8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<sst xmlns="http://schemas.openxmlformats.org/spreadsheetml/2006/main" count="752" uniqueCount="349">
  <si>
    <t>Year</t>
  </si>
  <si>
    <t>EV Sales Standard</t>
  </si>
  <si>
    <t>Vehicle Fuel Economy Standards</t>
  </si>
  <si>
    <t>Mode Shifting</t>
  </si>
  <si>
    <t>Building Component Electrification</t>
  </si>
  <si>
    <t>Building Energy Efficiency Standards</t>
  </si>
  <si>
    <t>Increased Retrofitting</t>
  </si>
  <si>
    <t>Electricity Sector CCS</t>
  </si>
  <si>
    <t>Early Retirement of Power Plants</t>
  </si>
  <si>
    <t>Grid-Scale Electricity Storage</t>
  </si>
  <si>
    <t>Increase Transmission</t>
  </si>
  <si>
    <t>Industry CCS</t>
  </si>
  <si>
    <t>Cement Clinker Substitution</t>
  </si>
  <si>
    <t>Industry Energy Efficiency Standards</t>
  </si>
  <si>
    <t>Electrification + Hydrogen</t>
  </si>
  <si>
    <t>F-gas Measures</t>
  </si>
  <si>
    <t>Methane Capture and Destruction</t>
  </si>
  <si>
    <t>Afforestation and Reforestation</t>
  </si>
  <si>
    <t>Cropland and Rice Measures</t>
  </si>
  <si>
    <t>Improved Forest Management</t>
  </si>
  <si>
    <t>Livestock Measures</t>
  </si>
  <si>
    <t>Hydrogen Electrolysis</t>
  </si>
  <si>
    <t>Total CO2e Emissions [million metric tons / year]</t>
  </si>
  <si>
    <t>Total [jobs]</t>
  </si>
  <si>
    <t>Other Jobs [jobs]</t>
  </si>
  <si>
    <t>Manufacturing and Construction Jobs [jobs]</t>
  </si>
  <si>
    <t>Fossil Fuel and Utility Jobs [jobs]</t>
  </si>
  <si>
    <t>Land Use [million metric tons / year]</t>
  </si>
  <si>
    <t>Geoengineering [million metric tons / year]</t>
  </si>
  <si>
    <t>Industry [million metric tons / year]</t>
  </si>
  <si>
    <t>Electricity [million metric tons / year]</t>
  </si>
  <si>
    <t>Transportation [million metric tons / year]</t>
  </si>
  <si>
    <t>Buildings [million metric tons / year]</t>
  </si>
  <si>
    <t>Agriculture [million metric tons / year]</t>
  </si>
  <si>
    <t>Water &amp; Waste [million metric tons / year]</t>
  </si>
  <si>
    <t>District Heat &amp; Hydrogen [million metric tons / year]</t>
  </si>
  <si>
    <t>Total SOx Emissions [million metric tons / year]</t>
  </si>
  <si>
    <t>Total PM25 Emissions [thousand metric tons / year]</t>
  </si>
  <si>
    <t>Total NOx Emissions [million metric tons / year]</t>
  </si>
  <si>
    <t>WEDGE EPS OUTPUT</t>
  </si>
  <si>
    <t>GRAPH REFORMAT DATA</t>
  </si>
  <si>
    <t>BAU Emissions</t>
  </si>
  <si>
    <t>1.5 Emissions</t>
  </si>
  <si>
    <t>EPS Output</t>
  </si>
  <si>
    <t>EPS OUTPUT</t>
  </si>
  <si>
    <t>REFORMATTED FOR GRAPH</t>
  </si>
  <si>
    <t>BAU</t>
  </si>
  <si>
    <t>EPS Outputs</t>
  </si>
  <si>
    <t>REFORMATTED FOR GRAPHS</t>
  </si>
  <si>
    <t>1.5 Degree</t>
  </si>
  <si>
    <t>Transportation</t>
  </si>
  <si>
    <t>Buildings</t>
  </si>
  <si>
    <t>Electricity</t>
  </si>
  <si>
    <t>Industry</t>
  </si>
  <si>
    <t>Land and Agriculture</t>
  </si>
  <si>
    <t>Subsidy for Capacity Construction</t>
  </si>
  <si>
    <t>Subsidy for Electricity Production</t>
  </si>
  <si>
    <t>Cross</t>
  </si>
  <si>
    <t>RANK</t>
  </si>
  <si>
    <t>LABEL</t>
  </si>
  <si>
    <t>1.1</t>
  </si>
  <si>
    <t>2.1</t>
  </si>
  <si>
    <t>2.2</t>
  </si>
  <si>
    <t>2.3</t>
  </si>
  <si>
    <t>2.4</t>
  </si>
  <si>
    <t>3.1</t>
  </si>
  <si>
    <t>3.2</t>
  </si>
  <si>
    <t>3.3</t>
  </si>
  <si>
    <t>4.1</t>
  </si>
  <si>
    <t>4.2</t>
  </si>
  <si>
    <t>4.3</t>
  </si>
  <si>
    <t>5.1</t>
  </si>
  <si>
    <t>5.2</t>
  </si>
  <si>
    <t>5.3</t>
  </si>
  <si>
    <t>6.1</t>
  </si>
  <si>
    <t>SECTOR</t>
  </si>
  <si>
    <t>2.6</t>
  </si>
  <si>
    <t>2.5</t>
  </si>
  <si>
    <t>2.7</t>
  </si>
  <si>
    <t>1.4</t>
  </si>
  <si>
    <t>1.5</t>
  </si>
  <si>
    <t>1.6</t>
  </si>
  <si>
    <t>1.2</t>
  </si>
  <si>
    <t>1.3</t>
  </si>
  <si>
    <t>5.4</t>
  </si>
  <si>
    <t>TOTAL</t>
  </si>
  <si>
    <t>SECTOR NUMBER</t>
  </si>
  <si>
    <t>(sort - hard copy paste)</t>
  </si>
  <si>
    <t>Need to update when policy list changes</t>
  </si>
  <si>
    <t>PERCENT - TOTAL</t>
  </si>
  <si>
    <t>PERCENT-SUBTOTAL</t>
  </si>
  <si>
    <t>SECTOR NAME</t>
  </si>
  <si>
    <t>SECTOR (%)</t>
  </si>
  <si>
    <t>Aggregated</t>
  </si>
  <si>
    <t>100% Clean Electricity Standard + Grid Flex</t>
  </si>
  <si>
    <t>New Name</t>
  </si>
  <si>
    <t>Original Name</t>
  </si>
  <si>
    <t>Electric Building Codes and Appliance Standards</t>
  </si>
  <si>
    <t>Building Efficiency</t>
  </si>
  <si>
    <t>Industrial Switch to Clean Fuels</t>
  </si>
  <si>
    <t>CO2e Targets Low</t>
  </si>
  <si>
    <t>1.5 Degree Compliant Pathway</t>
  </si>
  <si>
    <t>Sector</t>
  </si>
  <si>
    <t>Updated Policy Name</t>
  </si>
  <si>
    <t>HARD COPY PASTE</t>
  </si>
  <si>
    <t>Industry Energy and Material Efficiency</t>
  </si>
  <si>
    <t>UPDATE RANGE</t>
  </si>
  <si>
    <t>Hydrogen Production via Electrolysis</t>
  </si>
  <si>
    <t>Early Coal Power Plant Retirement</t>
  </si>
  <si>
    <t>Low-Carbon Cement</t>
  </si>
  <si>
    <t>Federal Renewable Electricity Subsidies</t>
  </si>
  <si>
    <t>ZEV Sales Standard + Clean Trucks</t>
  </si>
  <si>
    <t>Ban New Power Plants</t>
  </si>
  <si>
    <t>Clean Electricity Standard</t>
  </si>
  <si>
    <t>Demand Response</t>
  </si>
  <si>
    <t>total</t>
  </si>
  <si>
    <t>Fossil Fuels and Utilities [billion 2020 dollars / year]</t>
  </si>
  <si>
    <t>Manufacturing and Construction [billion 2020 dollars / year]</t>
  </si>
  <si>
    <t>Other Contributors [billion 2020 dollars / year]</t>
  </si>
  <si>
    <t>Total [billion 2020 dollars / year]</t>
  </si>
  <si>
    <t>Total</t>
  </si>
  <si>
    <t>Material Efficiency, Longevity, &amp; Re-Use</t>
  </si>
  <si>
    <t>Value</t>
  </si>
  <si>
    <t>1.7</t>
  </si>
  <si>
    <t>1.8</t>
  </si>
  <si>
    <t>Policy Group</t>
  </si>
  <si>
    <t>Annual average abatement potential [MMT CO2e]</t>
  </si>
  <si>
    <t>Cost effectiveness [$/tCO2e]</t>
  </si>
  <si>
    <t>Width</t>
  </si>
  <si>
    <t>Height</t>
  </si>
  <si>
    <t>special format</t>
  </si>
  <si>
    <t>AVG</t>
  </si>
  <si>
    <t>https://peltiertech.com/variable-width-column-charts/</t>
  </si>
  <si>
    <t>dummy</t>
  </si>
  <si>
    <t>labels</t>
  </si>
  <si>
    <t>Cost effectiveness (2020$/tCO2e)</t>
  </si>
  <si>
    <t>Annual average abatement potential (MMT CO2e)</t>
  </si>
  <si>
    <t>Other Race or Multiple Races [% change]</t>
  </si>
  <si>
    <t>Asian [% change]</t>
  </si>
  <si>
    <t>Black [% change]</t>
  </si>
  <si>
    <t>White [% change]</t>
  </si>
  <si>
    <t>Female [incidents / year]</t>
  </si>
  <si>
    <t>Male [incidents / year]</t>
  </si>
  <si>
    <t>Time (Time)</t>
  </si>
  <si>
    <t>Change in Domestic Jobs after Productivity Effects by ISIC Code[ISIC 01T03] : MostRecentRun</t>
  </si>
  <si>
    <t>Change in Domestic Jobs after Productivity Effects by ISIC Code[ISIC 05] : MostRecentRun</t>
  </si>
  <si>
    <t>Change in Domestic Jobs after Productivity Effects by ISIC Code[ISIC 06] : MostRecentRun</t>
  </si>
  <si>
    <t>Change in Domestic Jobs after Productivity Effects by ISIC Code[ISIC 07T08] : MostRecentRun</t>
  </si>
  <si>
    <t>Change in Domestic Jobs after Productivity Effects by ISIC Code[ISIC 09] : MostRecentRun</t>
  </si>
  <si>
    <t>Change in Domestic Jobs after Productivity Effects by ISIC Code[ISIC 10T12] : MostRecentRun</t>
  </si>
  <si>
    <t>Change in Domestic Jobs after Productivity Effects by ISIC Code[ISIC 13T15] : MostRecentRun</t>
  </si>
  <si>
    <t>Change in Domestic Jobs after Productivity Effects by ISIC Code[ISIC 16] : MostRecentRun</t>
  </si>
  <si>
    <t>Change in Domestic Jobs after Productivity Effects by ISIC Code[ISIC 17T18] : MostRecentRun</t>
  </si>
  <si>
    <t>Change in Domestic Jobs after Productivity Effects by ISIC Code[ISIC 19] : MostRecentRun</t>
  </si>
  <si>
    <t>Change in Domestic Jobs after Productivity Effects by ISIC Code[ISIC 20] : MostRecentRun</t>
  </si>
  <si>
    <t>Change in Domestic Jobs after Productivity Effects by ISIC Code[ISIC 21] : MostRecentRun</t>
  </si>
  <si>
    <t>Change in Domestic Jobs after Productivity Effects by ISIC Code[ISIC 22] : MostRecentRun</t>
  </si>
  <si>
    <t>Change in Domestic Jobs after Productivity Effects by ISIC Code[ISIC 231] : MostRecentRun</t>
  </si>
  <si>
    <t>Change in Domestic Jobs after Productivity Effects by ISIC Code[ISIC 239] : MostRecentRun</t>
  </si>
  <si>
    <t>Change in Domestic Jobs after Productivity Effects by ISIC Code[ISIC 241] : MostRecentRun</t>
  </si>
  <si>
    <t>Change in Domestic Jobs after Productivity Effects by ISIC Code[ISIC 242] : MostRecentRun</t>
  </si>
  <si>
    <t>Change in Domestic Jobs after Productivity Effects by ISIC Code[ISIC 25] : MostRecentRun</t>
  </si>
  <si>
    <t>Change in Domestic Jobs after Productivity Effects by ISIC Code[ISIC 26] : MostRecentRun</t>
  </si>
  <si>
    <t>Change in Domestic Jobs after Productivity Effects by ISIC Code[ISIC 27] : MostRecentRun</t>
  </si>
  <si>
    <t>Change in Domestic Jobs after Productivity Effects by ISIC Code[ISIC 28] : MostRecentRun</t>
  </si>
  <si>
    <t>Change in Domestic Jobs after Productivity Effects by ISIC Code[ISIC 29] : MostRecentRun</t>
  </si>
  <si>
    <t>Change in Domestic Jobs after Productivity Effects by ISIC Code[ISIC 30] : MostRecentRun</t>
  </si>
  <si>
    <t>Change in Domestic Jobs after Productivity Effects by ISIC Code[ISIC 31T33] : MostRecentRun</t>
  </si>
  <si>
    <t>Change in Domestic Jobs after Productivity Effects by ISIC Code[ISIC 351] : MostRecentRun</t>
  </si>
  <si>
    <t>Change in Domestic Jobs after Productivity Effects by ISIC Code[ISIC 352T353] : MostRecentRun</t>
  </si>
  <si>
    <t>Change in Domestic Jobs after Productivity Effects by ISIC Code[ISIC 36T39] : MostRecentRun</t>
  </si>
  <si>
    <t>Change in Domestic Jobs after Productivity Effects by ISIC Code[ISIC 41T43] : MostRecentRun</t>
  </si>
  <si>
    <t>Change in Domestic Jobs after Productivity Effects by ISIC Code[ISIC 45T47] : MostRecentRun</t>
  </si>
  <si>
    <t>Change in Domestic Jobs after Productivity Effects by ISIC Code[ISIC 49T53] : MostRecentRun</t>
  </si>
  <si>
    <t>Change in Domestic Jobs after Productivity Effects by ISIC Code[ISIC 55T56] : MostRecentRun</t>
  </si>
  <si>
    <t>Change in Domestic Jobs after Productivity Effects by ISIC Code[ISIC 58T60] : MostRecentRun</t>
  </si>
  <si>
    <t>Change in Domestic Jobs after Productivity Effects by ISIC Code[ISIC 61] : MostRecentRun</t>
  </si>
  <si>
    <t>Change in Domestic Jobs after Productivity Effects by ISIC Code[ISIC 62T63] : MostRecentRun</t>
  </si>
  <si>
    <t>Change in Domestic Jobs after Productivity Effects by ISIC Code[ISIC 64T66] : MostRecentRun</t>
  </si>
  <si>
    <t>Change in Domestic Jobs after Productivity Effects by ISIC Code[ISIC 68] : MostRecentRun</t>
  </si>
  <si>
    <t>Change in Domestic Jobs after Productivity Effects by ISIC Code[ISIC 69T82] : MostRecentRun</t>
  </si>
  <si>
    <t>Change in Domestic Jobs after Productivity Effects by ISIC Code[ISIC 84] : MostRecentRun</t>
  </si>
  <si>
    <t>Change in Domestic Jobs after Productivity Effects by ISIC Code[ISIC 85] : MostRecentRun</t>
  </si>
  <si>
    <t>Change in Domestic Jobs after Productivity Effects by ISIC Code[ISIC 86T88] : MostRecentRun</t>
  </si>
  <si>
    <t>Change in Domestic Jobs after Productivity Effects by ISIC Code[ISIC 90T96] : MostRecentRun</t>
  </si>
  <si>
    <t>Change in Domestic Jobs after Productivity Effects by ISIC Code[ISIC 97T98] : MostRecentRun</t>
  </si>
  <si>
    <t>D01T03: Agriculture, forestry and fishing</t>
  </si>
  <si>
    <t>D05: Coal mining</t>
  </si>
  <si>
    <t>D06: Oil and gas extraction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</si>
  <si>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</si>
  <si>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</si>
  <si>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</si>
  <si>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</si>
  <si>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</si>
  <si>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</si>
  <si>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</si>
  <si>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D20: Chemicals</t>
  </si>
  <si>
    <t>D21: Pharmaceuticals</t>
  </si>
  <si>
    <t>D22: Rubber and plastic products</t>
  </si>
  <si>
    <t>D231: Glass</t>
  </si>
  <si>
    <t>D239: Cement and other nometallic minerals</t>
  </si>
  <si>
    <t>D241: Iron and steel</t>
  </si>
  <si>
    <t>D242: Other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</si>
  <si>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</si>
  <si>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</si>
  <si>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</si>
  <si>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</si>
  <si>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</si>
  <si>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</si>
  <si>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D351: Electricity generation and distribution</t>
  </si>
  <si>
    <t>D352T353: Energy pipelines and gas processing</t>
  </si>
  <si>
    <t>D36T39: Water and waste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</si>
  <si>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</si>
  <si>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</si>
  <si>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</si>
  <si>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</si>
  <si>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</si>
  <si>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</si>
  <si>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</si>
  <si>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</si>
  <si>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</si>
  <si>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</si>
  <si>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</si>
  <si>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</si>
  <si>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</si>
  <si>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</si>
  <si>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</si>
  <si>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KEY</t>
  </si>
  <si>
    <t xml:space="preserve"> Agriculture, forestry and fishing</t>
  </si>
  <si>
    <t xml:space="preserve"> Coal mining</t>
  </si>
  <si>
    <t xml:space="preserve"> Oil and gas extraction</t>
  </si>
  <si>
    <t xml:space="preserve"> Mining and quarrying of non-energy producing products</t>
  </si>
  <si>
    <t xml:space="preserve"> Mining support service activities</t>
  </si>
  <si>
    <t xml:space="preserve"> Food products, beverages and tobacco</t>
  </si>
  <si>
    <t xml:space="preserve"> Textiles, wearing apparel, leather and related products</t>
  </si>
  <si>
    <t xml:space="preserve"> Wood and products of wood and cork</t>
  </si>
  <si>
    <t xml:space="preserve"> Paper products and printing</t>
  </si>
  <si>
    <t xml:space="preserve"> Coke and refined petroleum products</t>
  </si>
  <si>
    <t xml:space="preserve"> Chemicals</t>
  </si>
  <si>
    <t xml:space="preserve"> Pharmaceuticals</t>
  </si>
  <si>
    <t xml:space="preserve"> Rubber and plastic products</t>
  </si>
  <si>
    <t xml:space="preserve"> Glass</t>
  </si>
  <si>
    <t xml:space="preserve"> Cement and other nometallic minerals</t>
  </si>
  <si>
    <t xml:space="preserve"> Iron and steel</t>
  </si>
  <si>
    <t xml:space="preserve"> Other metals</t>
  </si>
  <si>
    <t xml:space="preserve"> Fabricated metal products</t>
  </si>
  <si>
    <t xml:space="preserve"> Computer, electronic and optical products</t>
  </si>
  <si>
    <t xml:space="preserve"> Electrical equipment</t>
  </si>
  <si>
    <t xml:space="preserve"> Machinery and equipment, nec</t>
  </si>
  <si>
    <t xml:space="preserve"> Motor vehicles, trailers and semi-trailers</t>
  </si>
  <si>
    <t xml:space="preserve"> Other transport equipment</t>
  </si>
  <si>
    <t xml:space="preserve"> Other manufacturing; repair and installation of machinery and equipment</t>
  </si>
  <si>
    <t xml:space="preserve"> Electricity generation and distribution</t>
  </si>
  <si>
    <t xml:space="preserve"> Energy pipelines and gas processing</t>
  </si>
  <si>
    <t xml:space="preserve"> Water and waste</t>
  </si>
  <si>
    <t xml:space="preserve"> Construction</t>
  </si>
  <si>
    <t xml:space="preserve"> Wholesale and retail trade; repair of motor vehicles</t>
  </si>
  <si>
    <t xml:space="preserve"> Transportation and storage</t>
  </si>
  <si>
    <t xml:space="preserve"> Accomodation and food services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</si>
  <si>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</si>
  <si>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</si>
  <si>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</si>
  <si>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</si>
  <si>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</si>
  <si>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Other business sector services</t>
  </si>
  <si>
    <t xml:space="preserve"> Public admin. and defence; compulsory social security</t>
  </si>
  <si>
    <t xml:space="preserve"> Education</t>
  </si>
  <si>
    <t xml:space="preserve"> Human health and social work</t>
  </si>
  <si>
    <t xml:space="preserve"> Arts, entertainment, recreation and other service activities</t>
  </si>
  <si>
    <t xml:space="preserve"> Private households with employed persons</t>
  </si>
  <si>
    <t>COPY PASTE</t>
  </si>
  <si>
    <t>GROUP</t>
  </si>
  <si>
    <t>Change in domestic jobs by isic code in NDC strategy</t>
  </si>
  <si>
    <t>ISIC 01T03</t>
  </si>
  <si>
    <t>ISIC 05</t>
  </si>
  <si>
    <t>ISIC 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</si>
  <si>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</si>
  <si>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</si>
  <si>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</si>
  <si>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</si>
  <si>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</si>
  <si>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</si>
  <si>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</si>
  <si>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</t>
  </si>
  <si>
    <t>ISIC 21</t>
  </si>
  <si>
    <t>ISIC 22</t>
  </si>
  <si>
    <t>ISIC 231</t>
  </si>
  <si>
    <t>ISIC 239</t>
  </si>
  <si>
    <t>ISIC 241</t>
  </si>
  <si>
    <t>ISIC 242</t>
  </si>
  <si>
    <t>ISIC 25</t>
  </si>
  <si>
    <t>ISIC 26</t>
  </si>
  <si>
    <t>ISIC 27</t>
  </si>
  <si>
    <t>ISIC 28</t>
  </si>
  <si>
    <t>ISIC 29</t>
  </si>
  <si>
    <t>ISIC 30</t>
  </si>
  <si>
    <t>ISIC 31T33</t>
  </si>
  <si>
    <t>ISIC 351</t>
  </si>
  <si>
    <t>ISIC 352T353</t>
  </si>
  <si>
    <t>ISIC 36T39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</si>
  <si>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</si>
  <si>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</si>
  <si>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</si>
  <si>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</si>
  <si>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</si>
  <si>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</si>
  <si>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</si>
  <si>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</si>
  <si>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</si>
  <si>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</si>
  <si>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</si>
  <si>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</si>
  <si>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</si>
  <si>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</si>
  <si>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</si>
  <si>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BEbIC</t>
  </si>
  <si>
    <t>total oil, refining, energy pipelines</t>
  </si>
  <si>
    <t>total fossil fuel inc coal</t>
  </si>
  <si>
    <t>total CA oil and gas sector jobs</t>
  </si>
  <si>
    <t>http://www.kerncitizensforenergy.com/wp-content/uploads/2019/11/LAEDC_WSPA_FINAL_2019-for-2017.pdf</t>
  </si>
  <si>
    <t>oil and gas extraction</t>
  </si>
  <si>
    <t>petroleum refining</t>
  </si>
  <si>
    <t>energy pipelines and gas processing</t>
  </si>
  <si>
    <t>other industry and services</t>
  </si>
  <si>
    <t>manufacturing and construction</t>
  </si>
  <si>
    <t>D31T33: Other manufacturing and construction; repair and installation of machinery and equipment</t>
  </si>
  <si>
    <t xml:space="preserve"> Other manufacturing and construction; repair and installation of machinery and equipment</t>
  </si>
  <si>
    <t>electricity generation and distribution</t>
  </si>
  <si>
    <t>Summary for graph</t>
  </si>
  <si>
    <t>Sum of selected categories: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</si>
  <si>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</si>
  <si>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</si>
  <si>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</si>
  <si>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</si>
  <si>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</si>
  <si>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</si>
  <si>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</si>
  <si>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</si>
  <si>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</si>
  <si>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</si>
  <si>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</si>
  <si>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</si>
  <si>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</si>
  <si>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</si>
  <si>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</si>
  <si>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</si>
  <si>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</si>
  <si>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</si>
  <si>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CARB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</si>
</sst>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00000000000000%"/>
    <numFmt numFmtId="167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7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9.9978637043366805E-2"/>
        <bgColor indexed="64"/>
      </patternFill>
    </fill>
    <fill>
      <patternFill patternType="solid">
        <fgColor theme="4" tint="0.249977111117893"/>
        <bgColor indexed="64"/>
      </patternFill>
    </fill>
    <fill>
      <patternFill patternType="solid">
        <fgColor theme="4" tint="0.499984740745262"/>
        <bgColor indexed="64"/>
      </patternFill>
    </fill>
    <fill>
      <patternFill patternType="solid">
        <fgColor theme="4" tint="0.749992370372631"/>
        <bgColor indexed="64"/>
      </patternFill>
    </fill>
    <fill>
      <patternFill patternType="solid">
        <fgColor theme="4" tint="0.89999084444715716"/>
        <bgColor indexed="64"/>
      </patternFill>
    </fill>
    <fill>
      <patternFill patternType="solid">
        <fgColor theme="2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9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1" fontId="0" fillId="34" borderId="0" xfId="0" applyNumberFormat="1" applyFill="1"/>
    <xf numFmtId="0" fontId="0" fillId="35" borderId="0" xfId="0" applyFill="1"/>
    <xf numFmtId="0" fontId="0" fillId="36" borderId="0" xfId="0" applyFill="1"/>
    <xf numFmtId="0" fontId="0" fillId="0" borderId="0" xfId="0" applyAlignment="1">
      <alignment wrapText="1"/>
    </xf>
    <xf numFmtId="0" fontId="0" fillId="37" borderId="0" xfId="0" applyFill="1"/>
    <xf numFmtId="2" fontId="0" fillId="0" borderId="0" xfId="0" applyNumberFormat="1" applyFill="1"/>
    <xf numFmtId="0" fontId="0" fillId="38" borderId="0" xfId="0" applyFill="1" applyAlignment="1">
      <alignment wrapText="1"/>
    </xf>
    <xf numFmtId="0" fontId="0" fillId="38" borderId="0" xfId="0" applyFill="1"/>
    <xf numFmtId="0" fontId="0" fillId="39" borderId="0" xfId="0" applyFill="1"/>
    <xf numFmtId="0" fontId="0" fillId="0" borderId="0" xfId="0" applyNumberFormat="1" applyFill="1"/>
    <xf numFmtId="164" fontId="0" fillId="0" borderId="0" xfId="42" applyNumberFormat="1" applyFont="1"/>
    <xf numFmtId="165" fontId="0" fillId="0" borderId="0" xfId="42" applyNumberFormat="1" applyFont="1"/>
    <xf numFmtId="165" fontId="0" fillId="35" borderId="0" xfId="42" applyNumberFormat="1" applyFont="1" applyFill="1"/>
    <xf numFmtId="165" fontId="0" fillId="33" borderId="0" xfId="42" applyNumberFormat="1" applyFont="1" applyFill="1"/>
    <xf numFmtId="9" fontId="0" fillId="0" borderId="0" xfId="43" applyFont="1" applyFill="1"/>
    <xf numFmtId="9" fontId="18" fillId="0" borderId="0" xfId="43" applyFont="1" applyFill="1"/>
    <xf numFmtId="165" fontId="0" fillId="0" borderId="0" xfId="42" applyNumberFormat="1" applyFont="1" applyFill="1"/>
    <xf numFmtId="165" fontId="0" fillId="38" borderId="0" xfId="42" applyNumberFormat="1" applyFont="1" applyFill="1"/>
    <xf numFmtId="0" fontId="0" fillId="38" borderId="10" xfId="0" applyFill="1" applyBorder="1"/>
    <xf numFmtId="0" fontId="0" fillId="0" borderId="11" xfId="0" applyFill="1" applyBorder="1"/>
    <xf numFmtId="1" fontId="0" fillId="0" borderId="11" xfId="0" applyNumberFormat="1" applyFill="1" applyBorder="1"/>
    <xf numFmtId="1" fontId="0" fillId="0" borderId="12" xfId="0" applyNumberFormat="1" applyFill="1" applyBorder="1"/>
    <xf numFmtId="0" fontId="0" fillId="38" borderId="13" xfId="0" applyFill="1" applyBorder="1"/>
    <xf numFmtId="0" fontId="0" fillId="0" borderId="0" xfId="0" applyFill="1" applyBorder="1"/>
    <xf numFmtId="1" fontId="0" fillId="0" borderId="0" xfId="0" applyNumberFormat="1" applyFill="1" applyBorder="1"/>
    <xf numFmtId="1" fontId="0" fillId="0" borderId="14" xfId="0" applyNumberFormat="1" applyFill="1" applyBorder="1"/>
    <xf numFmtId="0" fontId="0" fillId="38" borderId="15" xfId="0" applyFill="1" applyBorder="1"/>
    <xf numFmtId="0" fontId="0" fillId="0" borderId="16" xfId="0" applyFill="1" applyBorder="1"/>
    <xf numFmtId="1" fontId="0" fillId="0" borderId="16" xfId="0" applyNumberFormat="1" applyFill="1" applyBorder="1"/>
    <xf numFmtId="1" fontId="0" fillId="0" borderId="17" xfId="0" applyNumberFormat="1" applyFill="1" applyBorder="1"/>
    <xf numFmtId="0" fontId="0" fillId="38" borderId="18" xfId="0" applyFill="1" applyBorder="1"/>
    <xf numFmtId="0" fontId="0" fillId="0" borderId="19" xfId="0" applyFill="1" applyBorder="1"/>
    <xf numFmtId="1" fontId="0" fillId="0" borderId="19" xfId="0" applyNumberFormat="1" applyFill="1" applyBorder="1"/>
    <xf numFmtId="1" fontId="0" fillId="0" borderId="20" xfId="0" applyNumberFormat="1" applyFill="1" applyBorder="1"/>
    <xf numFmtId="49" fontId="0" fillId="0" borderId="0" xfId="43" applyNumberFormat="1" applyFont="1" applyFill="1" applyAlignment="1">
      <alignment horizontal="left"/>
    </xf>
    <xf numFmtId="9" fontId="0" fillId="0" borderId="0" xfId="43" applyFont="1" applyFill="1" applyAlignment="1">
      <alignment horizontal="left"/>
    </xf>
    <xf numFmtId="0" fontId="19" fillId="0" borderId="0" xfId="0" applyFont="1" applyFill="1"/>
    <xf numFmtId="1" fontId="19" fillId="0" borderId="0" xfId="0" applyNumberFormat="1" applyFont="1" applyFill="1" applyAlignment="1">
      <alignment horizontal="center"/>
    </xf>
    <xf numFmtId="0" fontId="0" fillId="0" borderId="0" xfId="0" applyFill="1" applyAlignment="1">
      <alignment wrapText="1"/>
    </xf>
    <xf numFmtId="0" fontId="0" fillId="40" borderId="0" xfId="0" applyFill="1" applyAlignment="1">
      <alignment wrapText="1"/>
    </xf>
    <xf numFmtId="164" fontId="0" fillId="0" borderId="0" xfId="42" applyNumberFormat="1" applyFont="1" applyFill="1"/>
    <xf numFmtId="164" fontId="0" fillId="0" borderId="0" xfId="0" applyNumberFormat="1"/>
    <xf numFmtId="43" fontId="0" fillId="0" borderId="0" xfId="42" applyFont="1"/>
    <xf numFmtId="43" fontId="0" fillId="0" borderId="0" xfId="0" applyNumberFormat="1"/>
    <xf numFmtId="0" fontId="0" fillId="41" borderId="0" xfId="0" applyFill="1" applyAlignment="1">
      <alignment wrapText="1"/>
    </xf>
    <xf numFmtId="43" fontId="0" fillId="0" borderId="0" xfId="42" applyFont="1" applyFill="1" applyAlignment="1">
      <alignment horizontal="left"/>
    </xf>
    <xf numFmtId="43" fontId="0" fillId="0" borderId="0" xfId="42" applyFont="1" applyFill="1" applyAlignment="1">
      <alignment horizontal="right"/>
    </xf>
    <xf numFmtId="43" fontId="0" fillId="0" borderId="0" xfId="42" applyFont="1" applyAlignment="1">
      <alignment horizontal="right"/>
    </xf>
    <xf numFmtId="43" fontId="0" fillId="0" borderId="0" xfId="43" applyNumberFormat="1" applyFont="1" applyFill="1" applyAlignment="1">
      <alignment horizontal="left"/>
    </xf>
    <xf numFmtId="0" fontId="0" fillId="0" borderId="0" xfId="0" applyAlignment="1">
      <alignment horizontal="right"/>
    </xf>
    <xf numFmtId="0" fontId="19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49" fontId="0" fillId="0" borderId="0" xfId="43" applyNumberFormat="1" applyFont="1" applyFill="1" applyAlignment="1">
      <alignment horizontal="right"/>
    </xf>
    <xf numFmtId="9" fontId="18" fillId="38" borderId="0" xfId="43" applyFont="1" applyFill="1"/>
    <xf numFmtId="43" fontId="0" fillId="38" borderId="0" xfId="42" applyFont="1" applyFill="1" applyAlignment="1">
      <alignment horizontal="right"/>
    </xf>
    <xf numFmtId="1" fontId="19" fillId="38" borderId="0" xfId="0" applyNumberFormat="1" applyFont="1" applyFill="1" applyAlignment="1">
      <alignment horizontal="right"/>
    </xf>
    <xf numFmtId="43" fontId="0" fillId="0" borderId="0" xfId="42" applyFont="1" applyFill="1" applyAlignment="1">
      <alignment wrapText="1"/>
    </xf>
    <xf numFmtId="9" fontId="0" fillId="0" borderId="0" xfId="43" applyNumberFormat="1" applyFont="1" applyFill="1" applyAlignment="1">
      <alignment horizontal="left"/>
    </xf>
    <xf numFmtId="0" fontId="16" fillId="34" borderId="0" xfId="0" applyFont="1" applyFill="1"/>
    <xf numFmtId="0" fontId="0" fillId="34" borderId="21" xfId="0" applyFill="1" applyBorder="1"/>
    <xf numFmtId="9" fontId="0" fillId="0" borderId="0" xfId="42" applyNumberFormat="1" applyFont="1" applyFill="1" applyAlignment="1">
      <alignment horizontal="left"/>
    </xf>
    <xf numFmtId="0" fontId="0" fillId="42" borderId="0" xfId="0" applyFill="1"/>
    <xf numFmtId="0" fontId="0" fillId="42" borderId="0" xfId="0" applyFill="1" applyAlignment="1">
      <alignment wrapText="1"/>
    </xf>
    <xf numFmtId="0" fontId="0" fillId="37" borderId="21" xfId="0" applyFill="1" applyBorder="1"/>
    <xf numFmtId="0" fontId="0" fillId="0" borderId="0" xfId="0" applyFont="1"/>
    <xf numFmtId="165" fontId="0" fillId="0" borderId="0" xfId="0" applyNumberFormat="1"/>
    <xf numFmtId="164" fontId="16" fillId="0" borderId="0" xfId="0" applyNumberFormat="1" applyFont="1"/>
    <xf numFmtId="0" fontId="0" fillId="43" borderId="0" xfId="0" applyFill="1"/>
    <xf numFmtId="0" fontId="16" fillId="43" borderId="0" xfId="0" applyFont="1" applyFill="1"/>
    <xf numFmtId="0" fontId="0" fillId="44" borderId="0" xfId="0" applyFill="1"/>
    <xf numFmtId="0" fontId="16" fillId="44" borderId="0" xfId="0" applyFont="1" applyFill="1"/>
    <xf numFmtId="0" fontId="0" fillId="45" borderId="0" xfId="0" applyFill="1"/>
    <xf numFmtId="0" fontId="16" fillId="45" borderId="0" xfId="0" applyFont="1" applyFill="1"/>
    <xf numFmtId="0" fontId="16" fillId="39" borderId="0" xfId="0" applyFont="1" applyFill="1"/>
    <xf numFmtId="1" fontId="0" fillId="0" borderId="0" xfId="0" applyNumberFormat="1" applyFill="1"/>
    <xf numFmtId="9" fontId="0" fillId="0" borderId="0" xfId="43" applyFont="1"/>
    <xf numFmtId="164" fontId="0" fillId="38" borderId="0" xfId="42" applyNumberFormat="1" applyFont="1" applyFill="1"/>
    <xf numFmtId="9" fontId="0" fillId="0" borderId="0" xfId="0" applyNumberFormat="1"/>
    <xf numFmtId="9" fontId="0" fillId="33" borderId="0" xfId="43" applyFont="1" applyFill="1"/>
    <xf numFmtId="0" fontId="0" fillId="46" borderId="0" xfId="0" applyFill="1" applyAlignment="1">
      <alignment wrapText="1"/>
    </xf>
    <xf numFmtId="0" fontId="0" fillId="46" borderId="0" xfId="0" applyFill="1"/>
    <xf numFmtId="165" fontId="0" fillId="46" borderId="0" xfId="42" applyNumberFormat="1" applyFont="1" applyFill="1"/>
    <xf numFmtId="0" fontId="16" fillId="38" borderId="0" xfId="0" applyFont="1" applyFill="1"/>
    <xf numFmtId="164" fontId="16" fillId="38" borderId="0" xfId="42" applyNumberFormat="1" applyFont="1" applyFill="1"/>
    <xf numFmtId="0" fontId="0" fillId="47" borderId="0" xfId="0" applyFill="1"/>
    <xf numFmtId="9" fontId="0" fillId="0" borderId="0" xfId="0" applyNumberFormat="1" applyFill="1"/>
    <xf numFmtId="49" fontId="0" fillId="0" borderId="13" xfId="42" applyNumberFormat="1" applyFont="1" applyFill="1" applyBorder="1"/>
    <xf numFmtId="49" fontId="0" fillId="0" borderId="15" xfId="42" applyNumberFormat="1" applyFont="1" applyFill="1" applyBorder="1"/>
    <xf numFmtId="43" fontId="0" fillId="0" borderId="0" xfId="42" applyFont="1" applyFill="1" applyBorder="1" applyAlignment="1">
      <alignment horizontal="left"/>
    </xf>
    <xf numFmtId="9" fontId="0" fillId="0" borderId="0" xfId="42" applyNumberFormat="1" applyFont="1" applyFill="1" applyBorder="1" applyAlignment="1">
      <alignment horizontal="left"/>
    </xf>
    <xf numFmtId="43" fontId="0" fillId="0" borderId="11" xfId="42" applyFont="1" applyFill="1" applyBorder="1" applyAlignment="1">
      <alignment horizontal="left"/>
    </xf>
    <xf numFmtId="43" fontId="0" fillId="0" borderId="16" xfId="42" applyFont="1" applyFill="1" applyBorder="1" applyAlignment="1">
      <alignment horizontal="left"/>
    </xf>
    <xf numFmtId="43" fontId="0" fillId="0" borderId="0" xfId="42" applyFont="1" applyBorder="1"/>
    <xf numFmtId="43" fontId="0" fillId="0" borderId="11" xfId="42" applyFont="1" applyBorder="1"/>
    <xf numFmtId="9" fontId="0" fillId="0" borderId="16" xfId="42" applyNumberFormat="1" applyFont="1" applyFill="1" applyBorder="1" applyAlignment="1">
      <alignment horizontal="left"/>
    </xf>
    <xf numFmtId="9" fontId="0" fillId="0" borderId="11" xfId="42" applyNumberFormat="1" applyFont="1" applyFill="1" applyBorder="1" applyAlignment="1">
      <alignment horizontal="left"/>
    </xf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40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16" fillId="0" borderId="0" xfId="0" applyFont="1"/>
    <xf numFmtId="0" fontId="14" fillId="0" borderId="0" xfId="0" applyFont="1"/>
    <xf numFmtId="0" fontId="14" fillId="38" borderId="0" xfId="0" applyFont="1" applyFill="1"/>
    <xf numFmtId="10" fontId="0" fillId="33" borderId="0" xfId="43" applyNumberFormat="1" applyFont="1" applyFill="1"/>
    <xf numFmtId="49" fontId="0" fillId="0" borderId="0" xfId="42" applyNumberFormat="1" applyFont="1"/>
    <xf numFmtId="49" fontId="0" fillId="0" borderId="0" xfId="42" applyNumberFormat="1" applyFont="1" applyFill="1" applyAlignment="1">
      <alignment horizontal="left"/>
    </xf>
    <xf numFmtId="165" fontId="0" fillId="62" borderId="0" xfId="42" applyNumberFormat="1" applyFont="1" applyFill="1"/>
    <xf numFmtId="0" fontId="0" fillId="78" borderId="0" xfId="0" applyFill="1"/>
    <xf numFmtId="165" fontId="0" fillId="78" borderId="0" xfId="42" applyNumberFormat="1" applyFont="1" applyFill="1"/>
    <xf numFmtId="165" fontId="0" fillId="62" borderId="0" xfId="0" applyNumberFormat="1" applyFill="1"/>
    <xf numFmtId="9" fontId="0" fillId="46" borderId="0" xfId="43" applyFont="1" applyFill="1"/>
    <xf numFmtId="0" fontId="0" fillId="0" borderId="0" xfId="42" applyNumberFormat="1" applyFont="1"/>
    <xf numFmtId="166" fontId="0" fillId="0" borderId="0" xfId="0" applyNumberFormat="1"/>
    <xf numFmtId="9" fontId="0" fillId="61" borderId="0" xfId="43" applyFont="1" applyFill="1"/>
    <xf numFmtId="167" fontId="0" fillId="61" borderId="0" xfId="43" applyNumberFormat="1" applyFont="1" applyFill="1"/>
    <xf numFmtId="43" fontId="0" fillId="61" borderId="0" xfId="42" applyFont="1" applyFill="1"/>
    <xf numFmtId="10" fontId="0" fillId="0" borderId="0" xfId="43" applyNumberFormat="1" applyFont="1"/>
    <xf numFmtId="165" fontId="16" fillId="0" borderId="0" xfId="42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00"/>
      <color rgb="FFFF66FF"/>
      <color rgb="FFBB4700"/>
      <color rgb="FFB9DCFF"/>
      <color rgb="FF350000"/>
      <color rgb="FF000000"/>
      <color rgb="FFFF6699"/>
      <color rgb="FFCED3FE"/>
      <color rgb="FF9FF0FB"/>
      <color rgb="FF0680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4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5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'hist data'!$C$3</c:f>
              <c:strCache>
                <c:ptCount val="1"/>
                <c:pt idx="0">
                  <c:v>Sum of selected categories: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'hist data'!$D$2:$W$2</c:f>
              <c:strCach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strCache>
            </c:strRef>
          </c:cat>
          <c:val>
            <c:numRef>
              <c:f>'hist data'!$D$3:$W$3</c:f>
              <c:numCache>
                <c:formatCode>General</c:formatCode>
                <c:ptCount val="20"/>
                <c:pt idx="0">
                  <c:v>467.95132959406317</c:v>
                </c:pt>
                <c:pt idx="1">
                  <c:v>483.08020346440924</c:v>
                </c:pt>
                <c:pt idx="2">
                  <c:v>482.70177839257343</c:v>
                </c:pt>
                <c:pt idx="3">
                  <c:v>482.79182357218701</c:v>
                </c:pt>
                <c:pt idx="4">
                  <c:v>490.74086948344427</c:v>
                </c:pt>
                <c:pt idx="5">
                  <c:v>483.66347146158716</c:v>
                </c:pt>
                <c:pt idx="6">
                  <c:v>480.3559052504732</c:v>
                </c:pt>
                <c:pt idx="7">
                  <c:v>487.65137010476775</c:v>
                </c:pt>
                <c:pt idx="8">
                  <c:v>483.98596320038666</c:v>
                </c:pt>
                <c:pt idx="9">
                  <c:v>454.29917554161386</c:v>
                </c:pt>
                <c:pt idx="10">
                  <c:v>447.90904941712489</c:v>
                </c:pt>
                <c:pt idx="11">
                  <c:v>443.58050987134737</c:v>
                </c:pt>
                <c:pt idx="12">
                  <c:v>451.28631009939812</c:v>
                </c:pt>
                <c:pt idx="13">
                  <c:v>447.42173639798295</c:v>
                </c:pt>
                <c:pt idx="14">
                  <c:v>442.95837888884006</c:v>
                </c:pt>
                <c:pt idx="15">
                  <c:v>440.73569038256232</c:v>
                </c:pt>
                <c:pt idx="16">
                  <c:v>429.02082220005224</c:v>
                </c:pt>
                <c:pt idx="17">
                  <c:v>424.48727365784146</c:v>
                </c:pt>
                <c:pt idx="18">
                  <c:v>425.13616084798855</c:v>
                </c:pt>
                <c:pt idx="19">
                  <c:v>418.15000717966353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A1-4C00-913C-4A556EE3C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7144511"/>
        <c:axId val="1747151999"/>
      </c:lineChart>
      <c:catAx>
        <c:axId val="1747144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151999"/>
        <c:crosses val="autoZero"/>
        <c:auto val="1"/>
        <c:lblAlgn val="ctr"/>
        <c:lblOffset val="100"/>
        <c:noMultiLvlLbl val="0"/>
      </c:catAx>
      <c:valAx>
        <c:axId val="174715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144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Business As Usual Greenhouse Gas 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73677367795544"/>
          <c:y val="0.17649999999999999"/>
          <c:w val="0.58178298445586718"/>
          <c:h val="0.73393503937007876"/>
        </c:manualLayout>
      </c:layout>
      <c:areaChart>
        <c:grouping val="stacked"/>
        <c:varyColors val="0"/>
        <c:ser>
          <c:idx val="8"/>
          <c:order val="0"/>
          <c:tx>
            <c:strRef>
              <c:f>Sector!$D$48</c:f>
              <c:strCache>
                <c:ptCount val="1"/>
                <c:pt idx="0">
                  <c:v>Land Use</c:v>
                </c:pt>
              </c:strCache>
            </c:strRef>
          </c:tx>
          <c:spPr>
            <a:solidFill>
              <a:schemeClr val="accent6"/>
            </a:solidFill>
            <a:ln w="25400">
              <a:solidFill>
                <a:sysClr val="windowText" lastClr="000000"/>
              </a:solidFill>
            </a:ln>
            <a:effectLst/>
          </c:spPr>
          <c:val>
            <c:numRef>
              <c:f>Sector!$E$48:$AI$48</c:f>
              <c:numCache>
                <c:formatCode>General</c:formatCode>
                <c:ptCount val="31"/>
                <c:pt idx="0">
                  <c:v>109.997</c:v>
                </c:pt>
                <c:pt idx="1">
                  <c:v>65.4876</c:v>
                </c:pt>
                <c:pt idx="2">
                  <c:v>50.996499999999997</c:v>
                </c:pt>
                <c:pt idx="3">
                  <c:v>42.856299999999997</c:v>
                </c:pt>
                <c:pt idx="4">
                  <c:v>37.119700000000002</c:v>
                </c:pt>
                <c:pt idx="5">
                  <c:v>32.620699999999999</c:v>
                </c:pt>
                <c:pt idx="6">
                  <c:v>29.0442</c:v>
                </c:pt>
                <c:pt idx="7">
                  <c:v>25.982099999999999</c:v>
                </c:pt>
                <c:pt idx="8">
                  <c:v>23.3294</c:v>
                </c:pt>
                <c:pt idx="9">
                  <c:v>20.983599999999999</c:v>
                </c:pt>
                <c:pt idx="10">
                  <c:v>18.8432</c:v>
                </c:pt>
                <c:pt idx="11">
                  <c:v>18.8432</c:v>
                </c:pt>
                <c:pt idx="12">
                  <c:v>18.8432</c:v>
                </c:pt>
                <c:pt idx="13">
                  <c:v>18.8432</c:v>
                </c:pt>
                <c:pt idx="14">
                  <c:v>18.8432</c:v>
                </c:pt>
                <c:pt idx="15">
                  <c:v>18.8432</c:v>
                </c:pt>
                <c:pt idx="16">
                  <c:v>18.8432</c:v>
                </c:pt>
                <c:pt idx="17">
                  <c:v>18.8432</c:v>
                </c:pt>
                <c:pt idx="18">
                  <c:v>18.8432</c:v>
                </c:pt>
                <c:pt idx="19">
                  <c:v>18.8432</c:v>
                </c:pt>
                <c:pt idx="20">
                  <c:v>18.8432</c:v>
                </c:pt>
                <c:pt idx="21">
                  <c:v>18.8432</c:v>
                </c:pt>
                <c:pt idx="22">
                  <c:v>18.8432</c:v>
                </c:pt>
                <c:pt idx="23">
                  <c:v>18.8432</c:v>
                </c:pt>
                <c:pt idx="24">
                  <c:v>18.8432</c:v>
                </c:pt>
                <c:pt idx="25">
                  <c:v>18.8432</c:v>
                </c:pt>
                <c:pt idx="26">
                  <c:v>18.8432</c:v>
                </c:pt>
                <c:pt idx="27">
                  <c:v>18.8432</c:v>
                </c:pt>
                <c:pt idx="28">
                  <c:v>18.8432</c:v>
                </c:pt>
                <c:pt idx="29">
                  <c:v>18.8432</c:v>
                </c:pt>
                <c:pt idx="30">
                  <c:v>18.8432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81-4058-8FAF-A64303CE5B42}"/>
            </c:ext>
          </c:extLst>
        </c:ser>
        <c:ser>
          <c:idx val="1"/>
          <c:order val="2"/>
          <c:tx>
            <c:strRef>
              <c:f>Sector!$D$41</c:f>
              <c:strCache>
                <c:ptCount val="1"/>
                <c:pt idx="0">
                  <c:v>Water &amp; Waste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Sector!$E$41:$AI$41</c:f>
              <c:numCache>
                <c:formatCode>General</c:formatCode>
                <c:ptCount val="31"/>
                <c:pt idx="0">
                  <c:v>9.8991199999999999</c:v>
                </c:pt>
                <c:pt idx="1">
                  <c:v>9.8985900000000004</c:v>
                </c:pt>
                <c:pt idx="2">
                  <c:v>9.9001800000000006</c:v>
                </c:pt>
                <c:pt idx="3">
                  <c:v>9.8334100000000007</c:v>
                </c:pt>
                <c:pt idx="4">
                  <c:v>9.76647</c:v>
                </c:pt>
                <c:pt idx="5">
                  <c:v>9.7001299999999997</c:v>
                </c:pt>
                <c:pt idx="6">
                  <c:v>9.6026600000000002</c:v>
                </c:pt>
                <c:pt idx="7">
                  <c:v>9.5054999999999996</c:v>
                </c:pt>
                <c:pt idx="8">
                  <c:v>9.4086599999999994</c:v>
                </c:pt>
                <c:pt idx="9">
                  <c:v>9.3109300000000008</c:v>
                </c:pt>
                <c:pt idx="10">
                  <c:v>9.2132100000000001</c:v>
                </c:pt>
                <c:pt idx="11">
                  <c:v>9.1165699999999994</c:v>
                </c:pt>
                <c:pt idx="12">
                  <c:v>9.0193300000000001</c:v>
                </c:pt>
                <c:pt idx="13">
                  <c:v>8.9248799999999999</c:v>
                </c:pt>
                <c:pt idx="14">
                  <c:v>8.8282399999999992</c:v>
                </c:pt>
                <c:pt idx="15">
                  <c:v>8.7303999999999995</c:v>
                </c:pt>
                <c:pt idx="16">
                  <c:v>8.6529199999999999</c:v>
                </c:pt>
                <c:pt idx="17">
                  <c:v>8.5757499999999993</c:v>
                </c:pt>
                <c:pt idx="18">
                  <c:v>8.50047</c:v>
                </c:pt>
                <c:pt idx="19">
                  <c:v>8.4227000000000007</c:v>
                </c:pt>
                <c:pt idx="20">
                  <c:v>8.3455200000000005</c:v>
                </c:pt>
                <c:pt idx="21">
                  <c:v>8.2688199999999998</c:v>
                </c:pt>
                <c:pt idx="22">
                  <c:v>8.1915300000000002</c:v>
                </c:pt>
                <c:pt idx="23">
                  <c:v>8.1142299999999992</c:v>
                </c:pt>
                <c:pt idx="24">
                  <c:v>8.0366400000000002</c:v>
                </c:pt>
                <c:pt idx="25">
                  <c:v>7.9593400000000001</c:v>
                </c:pt>
                <c:pt idx="26">
                  <c:v>7.9907700000000004</c:v>
                </c:pt>
                <c:pt idx="27">
                  <c:v>8.0224899999999995</c:v>
                </c:pt>
                <c:pt idx="28">
                  <c:v>8.0533300000000008</c:v>
                </c:pt>
                <c:pt idx="29">
                  <c:v>8.0847499999999997</c:v>
                </c:pt>
                <c:pt idx="30">
                  <c:v>8.1189800000000005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6B-41C1-BC5B-62895D80BE34}"/>
            </c:ext>
          </c:extLst>
        </c:ser>
        <c:ser>
          <c:idx val="2"/>
          <c:order val="3"/>
          <c:tx>
            <c:strRef>
              <c:f>Sector!$D$42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chemeClr val="bg2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Sector!$E$42:$AI$42</c:f>
              <c:numCache>
                <c:formatCode>General</c:formatCode>
                <c:ptCount val="31"/>
                <c:pt idx="0">
                  <c:v>32.958799999999997</c:v>
                </c:pt>
                <c:pt idx="1">
                  <c:v>32.805</c:v>
                </c:pt>
                <c:pt idx="2">
                  <c:v>32.871499999999997</c:v>
                </c:pt>
                <c:pt idx="3">
                  <c:v>30.584399999999999</c:v>
                </c:pt>
                <c:pt idx="4">
                  <c:v>28.346900000000002</c:v>
                </c:pt>
                <c:pt idx="5">
                  <c:v>26.0991</c:v>
                </c:pt>
                <c:pt idx="6">
                  <c:v>25.1736</c:v>
                </c:pt>
                <c:pt idx="7">
                  <c:v>24.242699999999999</c:v>
                </c:pt>
                <c:pt idx="8">
                  <c:v>23.309200000000001</c:v>
                </c:pt>
                <c:pt idx="9">
                  <c:v>22.382899999999999</c:v>
                </c:pt>
                <c:pt idx="10">
                  <c:v>21.453800000000001</c:v>
                </c:pt>
                <c:pt idx="11">
                  <c:v>21.215</c:v>
                </c:pt>
                <c:pt idx="12">
                  <c:v>20.9742</c:v>
                </c:pt>
                <c:pt idx="13">
                  <c:v>20.738499999999998</c:v>
                </c:pt>
                <c:pt idx="14">
                  <c:v>20.503799999999998</c:v>
                </c:pt>
                <c:pt idx="15">
                  <c:v>20.271000000000001</c:v>
                </c:pt>
                <c:pt idx="16">
                  <c:v>20.038399999999999</c:v>
                </c:pt>
                <c:pt idx="17">
                  <c:v>19.8019</c:v>
                </c:pt>
                <c:pt idx="18">
                  <c:v>19.566800000000001</c:v>
                </c:pt>
                <c:pt idx="19">
                  <c:v>19.332100000000001</c:v>
                </c:pt>
                <c:pt idx="20">
                  <c:v>19.096299999999999</c:v>
                </c:pt>
                <c:pt idx="21">
                  <c:v>18.867999999999999</c:v>
                </c:pt>
                <c:pt idx="22">
                  <c:v>18.634899999999998</c:v>
                </c:pt>
                <c:pt idx="23">
                  <c:v>18.408000000000001</c:v>
                </c:pt>
                <c:pt idx="24">
                  <c:v>18.174700000000001</c:v>
                </c:pt>
                <c:pt idx="25">
                  <c:v>17.949100000000001</c:v>
                </c:pt>
                <c:pt idx="26">
                  <c:v>17.9604</c:v>
                </c:pt>
                <c:pt idx="27">
                  <c:v>17.967600000000001</c:v>
                </c:pt>
                <c:pt idx="28">
                  <c:v>17.979800000000001</c:v>
                </c:pt>
                <c:pt idx="29">
                  <c:v>17.9941</c:v>
                </c:pt>
                <c:pt idx="30">
                  <c:v>18.0198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6B-41C1-BC5B-62895D80BE34}"/>
            </c:ext>
          </c:extLst>
        </c:ser>
        <c:ser>
          <c:idx val="3"/>
          <c:order val="4"/>
          <c:tx>
            <c:strRef>
              <c:f>Sector!$D$43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Sector!$E$43:$AI$43</c:f>
              <c:numCache>
                <c:formatCode>General</c:formatCode>
                <c:ptCount val="31"/>
                <c:pt idx="0">
                  <c:v>38.488100000000003</c:v>
                </c:pt>
                <c:pt idx="1">
                  <c:v>39.407200000000003</c:v>
                </c:pt>
                <c:pt idx="2">
                  <c:v>39.7849</c:v>
                </c:pt>
                <c:pt idx="3">
                  <c:v>40.035200000000003</c:v>
                </c:pt>
                <c:pt idx="4">
                  <c:v>40.055900000000001</c:v>
                </c:pt>
                <c:pt idx="5">
                  <c:v>40.065100000000001</c:v>
                </c:pt>
                <c:pt idx="6">
                  <c:v>39.964199999999998</c:v>
                </c:pt>
                <c:pt idx="7">
                  <c:v>39.807000000000002</c:v>
                </c:pt>
                <c:pt idx="8">
                  <c:v>39.6188</c:v>
                </c:pt>
                <c:pt idx="9">
                  <c:v>39.359299999999998</c:v>
                </c:pt>
                <c:pt idx="10">
                  <c:v>39.013399999999997</c:v>
                </c:pt>
                <c:pt idx="11">
                  <c:v>38.822400000000002</c:v>
                </c:pt>
                <c:pt idx="12">
                  <c:v>38.398899999999998</c:v>
                </c:pt>
                <c:pt idx="13">
                  <c:v>38.1111</c:v>
                </c:pt>
                <c:pt idx="14">
                  <c:v>37.740699999999997</c:v>
                </c:pt>
                <c:pt idx="15">
                  <c:v>37.390999999999998</c:v>
                </c:pt>
                <c:pt idx="16">
                  <c:v>37.094900000000003</c:v>
                </c:pt>
                <c:pt idx="17">
                  <c:v>36.858899999999998</c:v>
                </c:pt>
                <c:pt idx="18">
                  <c:v>36.567799999999998</c:v>
                </c:pt>
                <c:pt idx="19">
                  <c:v>36.452300000000001</c:v>
                </c:pt>
                <c:pt idx="20">
                  <c:v>36.143300000000004</c:v>
                </c:pt>
                <c:pt idx="21">
                  <c:v>35.989600000000003</c:v>
                </c:pt>
                <c:pt idx="22">
                  <c:v>35.948999999999998</c:v>
                </c:pt>
                <c:pt idx="23">
                  <c:v>35.869</c:v>
                </c:pt>
                <c:pt idx="24">
                  <c:v>35.909799999999997</c:v>
                </c:pt>
                <c:pt idx="25">
                  <c:v>35.910499999999999</c:v>
                </c:pt>
                <c:pt idx="26">
                  <c:v>35.895699999999998</c:v>
                </c:pt>
                <c:pt idx="27">
                  <c:v>35.8949</c:v>
                </c:pt>
                <c:pt idx="28">
                  <c:v>35.957999999999998</c:v>
                </c:pt>
                <c:pt idx="29">
                  <c:v>36.075499999999998</c:v>
                </c:pt>
                <c:pt idx="30">
                  <c:v>36.145299999999999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6B-41C1-BC5B-62895D80BE34}"/>
            </c:ext>
          </c:extLst>
        </c:ser>
        <c:ser>
          <c:idx val="4"/>
          <c:order val="5"/>
          <c:tx>
            <c:strRef>
              <c:f>Sector!$D$44</c:f>
              <c:strCache>
                <c:ptCount val="1"/>
                <c:pt idx="0">
                  <c:v>Transportation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Sector!$E$44:$AI$44</c:f>
              <c:numCache>
                <c:formatCode>General</c:formatCode>
                <c:ptCount val="31"/>
                <c:pt idx="0">
                  <c:v>145.62200000000001</c:v>
                </c:pt>
                <c:pt idx="1">
                  <c:v>160.88399999999999</c:v>
                </c:pt>
                <c:pt idx="2">
                  <c:v>159.78700000000001</c:v>
                </c:pt>
                <c:pt idx="3">
                  <c:v>158.22200000000001</c:v>
                </c:pt>
                <c:pt idx="4">
                  <c:v>155.44800000000001</c:v>
                </c:pt>
                <c:pt idx="5">
                  <c:v>152.44800000000001</c:v>
                </c:pt>
                <c:pt idx="6">
                  <c:v>149.154</c:v>
                </c:pt>
                <c:pt idx="7">
                  <c:v>145.72200000000001</c:v>
                </c:pt>
                <c:pt idx="8">
                  <c:v>142.27000000000001</c:v>
                </c:pt>
                <c:pt idx="9">
                  <c:v>138.51499999999999</c:v>
                </c:pt>
                <c:pt idx="10">
                  <c:v>134.26900000000001</c:v>
                </c:pt>
                <c:pt idx="11">
                  <c:v>130.52500000000001</c:v>
                </c:pt>
                <c:pt idx="12">
                  <c:v>126.63200000000001</c:v>
                </c:pt>
                <c:pt idx="13">
                  <c:v>123.242</c:v>
                </c:pt>
                <c:pt idx="14">
                  <c:v>119.696</c:v>
                </c:pt>
                <c:pt idx="15">
                  <c:v>116.36499999999999</c:v>
                </c:pt>
                <c:pt idx="16">
                  <c:v>112.941</c:v>
                </c:pt>
                <c:pt idx="17">
                  <c:v>109.21299999999999</c:v>
                </c:pt>
                <c:pt idx="18">
                  <c:v>105.167</c:v>
                </c:pt>
                <c:pt idx="19">
                  <c:v>100.98699999999999</c:v>
                </c:pt>
                <c:pt idx="20">
                  <c:v>96.859899999999996</c:v>
                </c:pt>
                <c:pt idx="21">
                  <c:v>92.802599999999998</c:v>
                </c:pt>
                <c:pt idx="22">
                  <c:v>89.104299999999995</c:v>
                </c:pt>
                <c:pt idx="23">
                  <c:v>85.6614</c:v>
                </c:pt>
                <c:pt idx="24">
                  <c:v>82.4268</c:v>
                </c:pt>
                <c:pt idx="25">
                  <c:v>79.567300000000003</c:v>
                </c:pt>
                <c:pt idx="26">
                  <c:v>77.159400000000005</c:v>
                </c:pt>
                <c:pt idx="27">
                  <c:v>75.101600000000005</c:v>
                </c:pt>
                <c:pt idx="28">
                  <c:v>73.379400000000004</c:v>
                </c:pt>
                <c:pt idx="29">
                  <c:v>72.089399999999998</c:v>
                </c:pt>
                <c:pt idx="30">
                  <c:v>70.991200000000006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B6B-41C1-BC5B-62895D80BE34}"/>
            </c:ext>
          </c:extLst>
        </c:ser>
        <c:ser>
          <c:idx val="5"/>
          <c:order val="6"/>
          <c:tx>
            <c:strRef>
              <c:f>Sector!$D$45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Sector!$E$45:$AI$45</c:f>
              <c:numCache>
                <c:formatCode>General</c:formatCode>
                <c:ptCount val="31"/>
                <c:pt idx="0">
                  <c:v>52.463200000000001</c:v>
                </c:pt>
                <c:pt idx="1">
                  <c:v>55.660299999999999</c:v>
                </c:pt>
                <c:pt idx="2">
                  <c:v>53.769399999999997</c:v>
                </c:pt>
                <c:pt idx="3">
                  <c:v>51.473999999999997</c:v>
                </c:pt>
                <c:pt idx="4">
                  <c:v>43.586199999999998</c:v>
                </c:pt>
                <c:pt idx="5">
                  <c:v>41.295499999999997</c:v>
                </c:pt>
                <c:pt idx="6">
                  <c:v>40.86</c:v>
                </c:pt>
                <c:pt idx="7">
                  <c:v>40.231000000000002</c:v>
                </c:pt>
                <c:pt idx="8">
                  <c:v>39.330800000000004</c:v>
                </c:pt>
                <c:pt idx="9">
                  <c:v>38.5642</c:v>
                </c:pt>
                <c:pt idx="10">
                  <c:v>37.6492</c:v>
                </c:pt>
                <c:pt idx="11">
                  <c:v>36.595700000000001</c:v>
                </c:pt>
                <c:pt idx="12">
                  <c:v>35.227600000000002</c:v>
                </c:pt>
                <c:pt idx="13">
                  <c:v>30.886900000000001</c:v>
                </c:pt>
                <c:pt idx="14">
                  <c:v>27.984200000000001</c:v>
                </c:pt>
                <c:pt idx="15">
                  <c:v>26.1843</c:v>
                </c:pt>
                <c:pt idx="16">
                  <c:v>23.228100000000001</c:v>
                </c:pt>
                <c:pt idx="17">
                  <c:v>21.763400000000001</c:v>
                </c:pt>
                <c:pt idx="18">
                  <c:v>20.025200000000002</c:v>
                </c:pt>
                <c:pt idx="19">
                  <c:v>18.404</c:v>
                </c:pt>
                <c:pt idx="20">
                  <c:v>18.434200000000001</c:v>
                </c:pt>
                <c:pt idx="21">
                  <c:v>16.5579</c:v>
                </c:pt>
                <c:pt idx="22">
                  <c:v>16.8352</c:v>
                </c:pt>
                <c:pt idx="23">
                  <c:v>16.6982</c:v>
                </c:pt>
                <c:pt idx="24">
                  <c:v>16.854800000000001</c:v>
                </c:pt>
                <c:pt idx="25">
                  <c:v>16.959700000000002</c:v>
                </c:pt>
                <c:pt idx="26">
                  <c:v>17.217500000000001</c:v>
                </c:pt>
                <c:pt idx="27">
                  <c:v>17.875299999999999</c:v>
                </c:pt>
                <c:pt idx="28">
                  <c:v>18.192799999999998</c:v>
                </c:pt>
                <c:pt idx="29">
                  <c:v>18.602699999999999</c:v>
                </c:pt>
                <c:pt idx="30">
                  <c:v>18.868600000000001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B6B-41C1-BC5B-62895D80BE34}"/>
            </c:ext>
          </c:extLst>
        </c:ser>
        <c:ser>
          <c:idx val="6"/>
          <c:order val="7"/>
          <c:tx>
            <c:strRef>
              <c:f>Sector!$D$46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chemeClr val="accent1">
                <a:lumMod val="75000"/>
                <a:lumOff val="2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Sector!$E$46:$AI$46</c:f>
              <c:numCache>
                <c:formatCode>General</c:formatCode>
                <c:ptCount val="31"/>
                <c:pt idx="0">
                  <c:v>110.23399999999999</c:v>
                </c:pt>
                <c:pt idx="1">
                  <c:v>114.04300000000001</c:v>
                </c:pt>
                <c:pt idx="2">
                  <c:v>114.19199999999999</c:v>
                </c:pt>
                <c:pt idx="3">
                  <c:v>113.077</c:v>
                </c:pt>
                <c:pt idx="4">
                  <c:v>111.28700000000001</c:v>
                </c:pt>
                <c:pt idx="5">
                  <c:v>109.639</c:v>
                </c:pt>
                <c:pt idx="6">
                  <c:v>108.309</c:v>
                </c:pt>
                <c:pt idx="7">
                  <c:v>106.869</c:v>
                </c:pt>
                <c:pt idx="8">
                  <c:v>105.059</c:v>
                </c:pt>
                <c:pt idx="9">
                  <c:v>103.167</c:v>
                </c:pt>
                <c:pt idx="10">
                  <c:v>101.28700000000001</c:v>
                </c:pt>
                <c:pt idx="11">
                  <c:v>100.977</c:v>
                </c:pt>
                <c:pt idx="12">
                  <c:v>100.453</c:v>
                </c:pt>
                <c:pt idx="13">
                  <c:v>100.383</c:v>
                </c:pt>
                <c:pt idx="14">
                  <c:v>100.166</c:v>
                </c:pt>
                <c:pt idx="15">
                  <c:v>99.889700000000005</c:v>
                </c:pt>
                <c:pt idx="16">
                  <c:v>99.933199999999999</c:v>
                </c:pt>
                <c:pt idx="17">
                  <c:v>99.926000000000002</c:v>
                </c:pt>
                <c:pt idx="18">
                  <c:v>100.108</c:v>
                </c:pt>
                <c:pt idx="19">
                  <c:v>100.285</c:v>
                </c:pt>
                <c:pt idx="20">
                  <c:v>100.22799999999999</c:v>
                </c:pt>
                <c:pt idx="21">
                  <c:v>100.04900000000001</c:v>
                </c:pt>
                <c:pt idx="22">
                  <c:v>100.128</c:v>
                </c:pt>
                <c:pt idx="23">
                  <c:v>100.351</c:v>
                </c:pt>
                <c:pt idx="24">
                  <c:v>100.54300000000001</c:v>
                </c:pt>
                <c:pt idx="25">
                  <c:v>98.989599999999996</c:v>
                </c:pt>
                <c:pt idx="26">
                  <c:v>99.774600000000007</c:v>
                </c:pt>
                <c:pt idx="27">
                  <c:v>99.874099999999999</c:v>
                </c:pt>
                <c:pt idx="28">
                  <c:v>99.983000000000004</c:v>
                </c:pt>
                <c:pt idx="29">
                  <c:v>100.08499999999999</c:v>
                </c:pt>
                <c:pt idx="30">
                  <c:v>100.176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B6B-41C1-BC5B-62895D80BE34}"/>
            </c:ext>
          </c:extLst>
        </c:ser>
        <c:ser>
          <c:idx val="7"/>
          <c:order val="8"/>
          <c:tx>
            <c:strRef>
              <c:f>Sector!$D$47</c:f>
              <c:strCache>
                <c:ptCount val="1"/>
                <c:pt idx="0">
                  <c:v>Geoengineering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Sector!$E$39:$AI$39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Sector!$E$47:$AI$47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B6B-41C1-BC5B-62895D80B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091775"/>
        <c:axId val="2019088447"/>
        <c:extLst>
          <c:ext xmlns:c15="http://schemas.microsoft.com/office/drawing/2012/chart" uri="{02D57815-91ED-43cb-92C2-25804820EDAC}">
            <c15:filteredAreaSeries>
              <c15:ser>
                <c:idx val="0"/>
                <c:order val="1"/>
                <c:tx>
                  <c:strRef>
                    <c:extLst>
                      <c:ext uri="{02D57815-91ED-43cb-92C2-25804820EDAC}">
                        <c15:formulaRef>
                          <c15:sqref>Sector!$D$40</c15:sqref>
                        </c15:formulaRef>
                      </c:ext>
                    </c:extLst>
                    <c:strCache>
                      <c:ptCount val="1"/>
                      <c:pt idx="0">
                        <c:v>District Heat &amp; Hydrogen</c:v>
                      </c:pt>
                    </c:strCache>
                  </c:strRef>
                </c:tx>
                <c:spPr>
                  <a:solidFill>
                    <a:schemeClr val="bg1">
                      <a:lumMod val="75000"/>
                    </a:schemeClr>
                  </a:solidFill>
                  <a:ln>
                    <a:solidFill>
                      <a:sysClr val="windowText" lastClr="000000"/>
                    </a:solidFill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Sector!$E$39:$AI$39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2020</c:v>
                      </c:pt>
                      <c:pt idx="5">
                        <c:v>2025</c:v>
                      </c:pt>
                      <c:pt idx="10">
                        <c:v>2030</c:v>
                      </c:pt>
                      <c:pt idx="15">
                        <c:v>2035</c:v>
                      </c:pt>
                      <c:pt idx="20">
                        <c:v>2040</c:v>
                      </c:pt>
                      <c:pt idx="25">
                        <c:v>2045</c:v>
                      </c:pt>
                      <c:pt idx="30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Sector!$E$40:$AI$40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1.29123E-2</c:v>
                      </c:pt>
                      <c:pt idx="1">
                        <c:v>1.37687E-2</c:v>
                      </c:pt>
                      <c:pt idx="2">
                        <c:v>1.2751699999999999E-2</c:v>
                      </c:pt>
                      <c:pt idx="3">
                        <c:v>1.16349E-2</c:v>
                      </c:pt>
                      <c:pt idx="4">
                        <c:v>1.04238E-2</c:v>
                      </c:pt>
                      <c:pt idx="5">
                        <c:v>9.1477699999999995E-3</c:v>
                      </c:pt>
                      <c:pt idx="6">
                        <c:v>7.8375800000000002E-3</c:v>
                      </c:pt>
                      <c:pt idx="7">
                        <c:v>6.5405200000000002E-3</c:v>
                      </c:pt>
                      <c:pt idx="8">
                        <c:v>5.2324800000000003E-3</c:v>
                      </c:pt>
                      <c:pt idx="9">
                        <c:v>3.9198200000000001E-3</c:v>
                      </c:pt>
                      <c:pt idx="10">
                        <c:v>2.6093900000000001E-3</c:v>
                      </c:pt>
                      <c:pt idx="11">
                        <c:v>1.3030100000000001E-3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2.1836400000000001E-3</c:v>
                      </c:pt>
                      <c:pt idx="30">
                        <c:v>4.37492E-3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B6B-41C1-BC5B-62895D80BE34}"/>
                  </c:ext>
                </c:extLst>
              </c15:ser>
            </c15:filteredAreaSeries>
          </c:ext>
        </c:extLst>
      </c:areaChart>
      <c:catAx>
        <c:axId val="20190917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2019088447"/>
        <c:crosses val="autoZero"/>
        <c:auto val="1"/>
        <c:lblAlgn val="ctr"/>
        <c:lblOffset val="100"/>
        <c:noMultiLvlLbl val="0"/>
      </c:catAx>
      <c:valAx>
        <c:axId val="201908844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</a:t>
                </a:r>
                <a:r>
                  <a:rPr lang="en-US" baseline="-25000"/>
                  <a:t>2</a:t>
                </a:r>
                <a:r>
                  <a:rPr lang="en-US"/>
                  <a:t>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2019091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69401243853816696"/>
          <c:y val="0.15198215001973395"/>
          <c:w val="0.28799872779330904"/>
          <c:h val="0.830574597783693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California 2020 GHG 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8"/>
          <c:order val="0"/>
          <c:tx>
            <c:strRef>
              <c:f>Sector!$D$48</c:f>
              <c:strCache>
                <c:ptCount val="1"/>
                <c:pt idx="0">
                  <c:v>Land Use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Sector!$E$48</c:f>
              <c:numCache>
                <c:formatCode>General</c:formatCode>
                <c:ptCount val="1"/>
                <c:pt idx="0">
                  <c:v>109.997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804-47B8-AEE5-59D6208EC005}"/>
            </c:ext>
          </c:extLst>
        </c:ser>
        <c:ser>
          <c:idx val="0"/>
          <c:order val="1"/>
          <c:tx>
            <c:strRef>
              <c:f>Sector!$D$40</c:f>
              <c:strCache>
                <c:ptCount val="1"/>
                <c:pt idx="0">
                  <c:v>District Heat &amp; Hydrogen</c:v>
                </c:pt>
              </c:strCache>
            </c:strRef>
          </c:tx>
          <c:spPr>
            <a:solidFill>
              <a:srgbClr val="CED3FE"/>
            </a:solidFill>
            <a:ln>
              <a:noFill/>
            </a:ln>
            <a:effectLst/>
          </c:spPr>
          <c:invertIfNegative val="0"/>
          <c:val>
            <c:numRef>
              <c:f>Sector!$E$40</c:f>
              <c:numCache>
                <c:formatCode>General</c:formatCode>
                <c:ptCount val="1"/>
                <c:pt idx="0">
                  <c:v>1.29123E-2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04-47B8-AEE5-59D6208EC005}"/>
            </c:ext>
          </c:extLst>
        </c:ser>
        <c:ser>
          <c:idx val="1"/>
          <c:order val="2"/>
          <c:tx>
            <c:strRef>
              <c:f>Sector!$D$41</c:f>
              <c:strCache>
                <c:ptCount val="1"/>
                <c:pt idx="0">
                  <c:v>Water &amp; Waste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Sector!$E$41</c:f>
              <c:numCache>
                <c:formatCode>General</c:formatCode>
                <c:ptCount val="1"/>
                <c:pt idx="0">
                  <c:v>9.8991199999999999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04-47B8-AEE5-59D6208EC005}"/>
            </c:ext>
          </c:extLst>
        </c:ser>
        <c:ser>
          <c:idx val="2"/>
          <c:order val="3"/>
          <c:tx>
            <c:strRef>
              <c:f>Sector!$D$42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chemeClr val="bg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Sector!$E$42</c:f>
              <c:numCache>
                <c:formatCode>General</c:formatCode>
                <c:ptCount val="1"/>
                <c:pt idx="0">
                  <c:v>32.958799999999997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04-47B8-AEE5-59D6208EC005}"/>
            </c:ext>
          </c:extLst>
        </c:ser>
        <c:ser>
          <c:idx val="3"/>
          <c:order val="4"/>
          <c:tx>
            <c:strRef>
              <c:f>Sector!$D$43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Sector!$E$43</c:f>
              <c:numCache>
                <c:formatCode>General</c:formatCode>
                <c:ptCount val="1"/>
                <c:pt idx="0">
                  <c:v>38.488100000000003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04-47B8-AEE5-59D6208EC005}"/>
            </c:ext>
          </c:extLst>
        </c:ser>
        <c:ser>
          <c:idx val="4"/>
          <c:order val="5"/>
          <c:tx>
            <c:strRef>
              <c:f>Sector!$D$44</c:f>
              <c:strCache>
                <c:ptCount val="1"/>
                <c:pt idx="0">
                  <c:v>Transportation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Sector!$E$44</c:f>
              <c:numCache>
                <c:formatCode>General</c:formatCode>
                <c:ptCount val="1"/>
                <c:pt idx="0">
                  <c:v>145.62200000000001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04-47B8-AEE5-59D6208EC005}"/>
            </c:ext>
          </c:extLst>
        </c:ser>
        <c:ser>
          <c:idx val="5"/>
          <c:order val="6"/>
          <c:tx>
            <c:strRef>
              <c:f>Sector!$D$45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Sector!$E$45</c:f>
              <c:numCache>
                <c:formatCode>General</c:formatCode>
                <c:ptCount val="1"/>
                <c:pt idx="0">
                  <c:v>52.463200000000001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04-47B8-AEE5-59D6208EC005}"/>
            </c:ext>
          </c:extLst>
        </c:ser>
        <c:ser>
          <c:idx val="6"/>
          <c:order val="7"/>
          <c:tx>
            <c:strRef>
              <c:f>Sector!$D$46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chemeClr val="accent1">
                <a:lumMod val="75000"/>
                <a:lumOff val="2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Sector!$E$46</c:f>
              <c:numCache>
                <c:formatCode>General</c:formatCode>
                <c:ptCount val="1"/>
                <c:pt idx="0">
                  <c:v>110.23399999999999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04-47B8-AEE5-59D6208EC005}"/>
            </c:ext>
          </c:extLst>
        </c:ser>
        <c:ser>
          <c:idx val="7"/>
          <c:order val="8"/>
          <c:tx>
            <c:strRef>
              <c:f>Sector!$D$47</c:f>
              <c:strCache>
                <c:ptCount val="1"/>
                <c:pt idx="0">
                  <c:v>Geoengineering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Sector!$E$47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804-47B8-AEE5-59D6208EC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10807264"/>
        <c:axId val="110805184"/>
      </c:barChart>
      <c:catAx>
        <c:axId val="1108072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0805184"/>
        <c:crosses val="autoZero"/>
        <c:auto val="1"/>
        <c:lblAlgn val="ctr"/>
        <c:lblOffset val="100"/>
        <c:noMultiLvlLbl val="0"/>
      </c:catAx>
      <c:valAx>
        <c:axId val="11080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</a:t>
                </a:r>
                <a:r>
                  <a:rPr lang="en-US" baseline="-25000"/>
                  <a:t>2</a:t>
                </a:r>
                <a:r>
                  <a:rPr lang="en-US"/>
                  <a:t>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1080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62310192475940507"/>
          <c:y val="0.12532884366462843"/>
          <c:w val="0.36023140857392827"/>
          <c:h val="0.838727266075815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Annual Average Abatement Potential and Cost Effectiveness (NPV 2050)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'abatement graph'!$C$39</c:f>
              <c:strCache>
                <c:ptCount val="1"/>
                <c:pt idx="0">
                  <c:v>Building Energy Efficiency Standards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graph'!$C$40:$C$92</c:f>
              <c:numCache>
                <c:formatCode>General</c:formatCode>
                <c:ptCount val="53"/>
                <c:pt idx="0">
                  <c:v>0</c:v>
                </c:pt>
                <c:pt idx="1">
                  <c:v>-1354.85</c:v>
                </c:pt>
                <c:pt idx="2">
                  <c:v>-1354.85</c:v>
                </c:pt>
                <c:pt idx="3">
                  <c:v>-1354.85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F-4D8A-A0A0-244F573E4A08}"/>
            </c:ext>
          </c:extLst>
        </c:ser>
        <c:ser>
          <c:idx val="1"/>
          <c:order val="1"/>
          <c:tx>
            <c:strRef>
              <c:f>'abatement graph'!$D$39</c:f>
              <c:strCache>
                <c:ptCount val="1"/>
                <c:pt idx="0">
                  <c:v>Industry Energy Efficiency Standards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graph'!$D$40:$D$92</c:f>
              <c:numCache>
                <c:formatCode>General</c:formatCode>
                <c:ptCount val="53"/>
                <c:pt idx="3">
                  <c:v>0</c:v>
                </c:pt>
                <c:pt idx="4">
                  <c:v>-997.57</c:v>
                </c:pt>
                <c:pt idx="5">
                  <c:v>-997.57</c:v>
                </c:pt>
                <c:pt idx="6">
                  <c:v>-997.57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7F-4D8A-A0A0-244F573E4A08}"/>
            </c:ext>
          </c:extLst>
        </c:ser>
        <c:ser>
          <c:idx val="2"/>
          <c:order val="2"/>
          <c:tx>
            <c:strRef>
              <c:f>'abatement graph'!$E$39</c:f>
              <c:strCache>
                <c:ptCount val="1"/>
                <c:pt idx="0">
                  <c:v>Mode Shifting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graph'!$E$40:$E$92</c:f>
              <c:numCache>
                <c:formatCode>General</c:formatCode>
                <c:ptCount val="53"/>
                <c:pt idx="6">
                  <c:v>0</c:v>
                </c:pt>
                <c:pt idx="7">
                  <c:v>-680.31</c:v>
                </c:pt>
                <c:pt idx="8">
                  <c:v>-680.31</c:v>
                </c:pt>
                <c:pt idx="9">
                  <c:v>-680.31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7F-4D8A-A0A0-244F573E4A08}"/>
            </c:ext>
          </c:extLst>
        </c:ser>
        <c:ser>
          <c:idx val="3"/>
          <c:order val="3"/>
          <c:tx>
            <c:strRef>
              <c:f>'abatement graph'!$F$39</c:f>
              <c:strCache>
                <c:ptCount val="1"/>
                <c:pt idx="0">
                  <c:v>EV Sales Standard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graph'!$F$40:$F$92</c:f>
              <c:numCache>
                <c:formatCode>General</c:formatCode>
                <c:ptCount val="53"/>
                <c:pt idx="9">
                  <c:v>0</c:v>
                </c:pt>
                <c:pt idx="10">
                  <c:v>-583.22</c:v>
                </c:pt>
                <c:pt idx="11">
                  <c:v>-583.22</c:v>
                </c:pt>
                <c:pt idx="12">
                  <c:v>-583.22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7F-4D8A-A0A0-244F573E4A08}"/>
            </c:ext>
          </c:extLst>
        </c:ser>
        <c:ser>
          <c:idx val="4"/>
          <c:order val="4"/>
          <c:tx>
            <c:strRef>
              <c:f>'abatement graph'!$G$39</c:f>
              <c:strCache>
                <c:ptCount val="1"/>
                <c:pt idx="0">
                  <c:v>Vehicle Fuel Economy Standards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graph'!$G$40:$G$92</c:f>
              <c:numCache>
                <c:formatCode>General</c:formatCode>
                <c:ptCount val="53"/>
                <c:pt idx="12">
                  <c:v>0</c:v>
                </c:pt>
                <c:pt idx="13">
                  <c:v>-386.73</c:v>
                </c:pt>
                <c:pt idx="14">
                  <c:v>-386.73</c:v>
                </c:pt>
                <c:pt idx="15">
                  <c:v>-386.73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7F-4D8A-A0A0-244F573E4A08}"/>
            </c:ext>
          </c:extLst>
        </c:ser>
        <c:ser>
          <c:idx val="5"/>
          <c:order val="5"/>
          <c:tx>
            <c:strRef>
              <c:f>'abatement graph'!$H$39</c:f>
              <c:strCache>
                <c:ptCount val="1"/>
                <c:pt idx="0">
                  <c:v>Clean Electricity Standard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graph'!$H$40:$H$92</c:f>
              <c:numCache>
                <c:formatCode>General</c:formatCode>
                <c:ptCount val="53"/>
                <c:pt idx="15">
                  <c:v>0</c:v>
                </c:pt>
                <c:pt idx="16">
                  <c:v>-79.31</c:v>
                </c:pt>
                <c:pt idx="17">
                  <c:v>-79.31</c:v>
                </c:pt>
                <c:pt idx="18">
                  <c:v>-79.31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7F-4D8A-A0A0-244F573E4A08}"/>
            </c:ext>
          </c:extLst>
        </c:ser>
        <c:ser>
          <c:idx val="6"/>
          <c:order val="6"/>
          <c:tx>
            <c:strRef>
              <c:f>'abatement graph'!$I$39</c:f>
              <c:strCache>
                <c:ptCount val="1"/>
                <c:pt idx="0">
                  <c:v>Cement Clinker Substitution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graph'!$I$40:$I$92</c:f>
              <c:numCache>
                <c:formatCode>General</c:formatCode>
                <c:ptCount val="53"/>
                <c:pt idx="18">
                  <c:v>0</c:v>
                </c:pt>
                <c:pt idx="19">
                  <c:v>-64.599999999999994</c:v>
                </c:pt>
                <c:pt idx="20">
                  <c:v>-64.599999999999994</c:v>
                </c:pt>
                <c:pt idx="21">
                  <c:v>-64.599999999999994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7F-4D8A-A0A0-244F573E4A08}"/>
            </c:ext>
          </c:extLst>
        </c:ser>
        <c:ser>
          <c:idx val="7"/>
          <c:order val="7"/>
          <c:tx>
            <c:strRef>
              <c:f>'abatement graph'!$J$39</c:f>
              <c:strCache>
                <c:ptCount val="1"/>
                <c:pt idx="0">
                  <c:v>Building Component Electrification</c:v>
                </c:pt>
              </c:strCache>
            </c:strRef>
          </c:tx>
          <c:spPr>
            <a:solidFill>
              <a:schemeClr val="tx2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graph'!$J$40:$J$92</c:f>
              <c:numCache>
                <c:formatCode>General</c:formatCode>
                <c:ptCount val="53"/>
                <c:pt idx="21">
                  <c:v>0</c:v>
                </c:pt>
                <c:pt idx="22">
                  <c:v>-49.45</c:v>
                </c:pt>
                <c:pt idx="23">
                  <c:v>-49.45</c:v>
                </c:pt>
                <c:pt idx="24">
                  <c:v>-49.45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7F-4D8A-A0A0-244F573E4A08}"/>
            </c:ext>
          </c:extLst>
        </c:ser>
        <c:ser>
          <c:idx val="8"/>
          <c:order val="8"/>
          <c:tx>
            <c:strRef>
              <c:f>'abatement graph'!$K$39</c:f>
              <c:strCache>
                <c:ptCount val="1"/>
                <c:pt idx="0">
                  <c:v>Livestock Measures</c:v>
                </c:pt>
              </c:strCache>
            </c:strRef>
          </c:tx>
          <c:spPr>
            <a:solidFill>
              <a:schemeClr val="bg2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graph'!$K$40:$K$92</c:f>
              <c:numCache>
                <c:formatCode>General</c:formatCode>
                <c:ptCount val="53"/>
                <c:pt idx="24">
                  <c:v>0</c:v>
                </c:pt>
                <c:pt idx="25">
                  <c:v>-9.67</c:v>
                </c:pt>
                <c:pt idx="26">
                  <c:v>-9.67</c:v>
                </c:pt>
                <c:pt idx="27">
                  <c:v>-9.67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7F-4D8A-A0A0-244F573E4A08}"/>
            </c:ext>
          </c:extLst>
        </c:ser>
        <c:ser>
          <c:idx val="9"/>
          <c:order val="9"/>
          <c:tx>
            <c:strRef>
              <c:f>'abatement graph'!$L$39</c:f>
              <c:strCache>
                <c:ptCount val="1"/>
                <c:pt idx="0">
                  <c:v>F-gas Measures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graph'!$L$40:$L$92</c:f>
              <c:numCache>
                <c:formatCode>General</c:formatCode>
                <c:ptCount val="53"/>
                <c:pt idx="27">
                  <c:v>0</c:v>
                </c:pt>
                <c:pt idx="28">
                  <c:v>-2.11</c:v>
                </c:pt>
                <c:pt idx="29">
                  <c:v>-2.11</c:v>
                </c:pt>
                <c:pt idx="30">
                  <c:v>-2.11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7F-4D8A-A0A0-244F573E4A08}"/>
            </c:ext>
          </c:extLst>
        </c:ser>
        <c:ser>
          <c:idx val="10"/>
          <c:order val="10"/>
          <c:tx>
            <c:strRef>
              <c:f>'abatement graph'!$M$39</c:f>
              <c:strCache>
                <c:ptCount val="1"/>
                <c:pt idx="0">
                  <c:v>Industry CCS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graph'!$M$40:$M$92</c:f>
              <c:numCache>
                <c:formatCode>General</c:formatCode>
                <c:ptCount val="53"/>
                <c:pt idx="30">
                  <c:v>0</c:v>
                </c:pt>
                <c:pt idx="31">
                  <c:v>112.77</c:v>
                </c:pt>
                <c:pt idx="32">
                  <c:v>112.77</c:v>
                </c:pt>
                <c:pt idx="33">
                  <c:v>112.77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7F-4D8A-A0A0-244F573E4A08}"/>
            </c:ext>
          </c:extLst>
        </c:ser>
        <c:ser>
          <c:idx val="11"/>
          <c:order val="11"/>
          <c:tx>
            <c:strRef>
              <c:f>'abatement graph'!$N$39</c:f>
              <c:strCache>
                <c:ptCount val="1"/>
                <c:pt idx="0">
                  <c:v>Methane Capture and Destruction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graph'!$N$40:$N$92</c:f>
              <c:numCache>
                <c:formatCode>General</c:formatCode>
                <c:ptCount val="53"/>
                <c:pt idx="33">
                  <c:v>0</c:v>
                </c:pt>
                <c:pt idx="34">
                  <c:v>156.38</c:v>
                </c:pt>
                <c:pt idx="35">
                  <c:v>156.38</c:v>
                </c:pt>
                <c:pt idx="36">
                  <c:v>156.38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67F-4D8A-A0A0-244F573E4A08}"/>
            </c:ext>
          </c:extLst>
        </c:ser>
        <c:ser>
          <c:idx val="12"/>
          <c:order val="12"/>
          <c:tx>
            <c:strRef>
              <c:f>'abatement graph'!$O$39</c:f>
              <c:strCache>
                <c:ptCount val="1"/>
                <c:pt idx="0">
                  <c:v>Afforestation and Reforestation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graph'!$O$40:$O$92</c:f>
              <c:numCache>
                <c:formatCode>General</c:formatCode>
                <c:ptCount val="53"/>
                <c:pt idx="36">
                  <c:v>0</c:v>
                </c:pt>
                <c:pt idx="37">
                  <c:v>174.83</c:v>
                </c:pt>
                <c:pt idx="38">
                  <c:v>174.83</c:v>
                </c:pt>
                <c:pt idx="39">
                  <c:v>174.83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67F-4D8A-A0A0-244F573E4A08}"/>
            </c:ext>
          </c:extLst>
        </c:ser>
        <c:ser>
          <c:idx val="13"/>
          <c:order val="13"/>
          <c:tx>
            <c:strRef>
              <c:f>'abatement graph'!$P$39</c:f>
              <c:strCache>
                <c:ptCount val="1"/>
                <c:pt idx="0">
                  <c:v>Electricity Sector CCS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graph'!$P$40:$P$92</c:f>
              <c:numCache>
                <c:formatCode>General</c:formatCode>
                <c:ptCount val="53"/>
                <c:pt idx="39">
                  <c:v>0</c:v>
                </c:pt>
                <c:pt idx="40">
                  <c:v>185.42</c:v>
                </c:pt>
                <c:pt idx="41">
                  <c:v>185.42</c:v>
                </c:pt>
                <c:pt idx="42">
                  <c:v>185.42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67F-4D8A-A0A0-244F573E4A08}"/>
            </c:ext>
          </c:extLst>
        </c:ser>
        <c:ser>
          <c:idx val="14"/>
          <c:order val="14"/>
          <c:tx>
            <c:strRef>
              <c:f>'abatement graph'!$Q$39</c:f>
              <c:strCache>
                <c:ptCount val="1"/>
                <c:pt idx="0">
                  <c:v>Hydrogen Electrolysis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graph'!$Q$40:$Q$92</c:f>
              <c:numCache>
                <c:formatCode>General</c:formatCode>
                <c:ptCount val="53"/>
                <c:pt idx="42">
                  <c:v>0</c:v>
                </c:pt>
                <c:pt idx="43">
                  <c:v>196.99</c:v>
                </c:pt>
                <c:pt idx="44">
                  <c:v>196.99</c:v>
                </c:pt>
                <c:pt idx="45">
                  <c:v>196.99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67F-4D8A-A0A0-244F573E4A08}"/>
            </c:ext>
          </c:extLst>
        </c:ser>
        <c:ser>
          <c:idx val="15"/>
          <c:order val="15"/>
          <c:tx>
            <c:strRef>
              <c:f>'abatement graph'!$R$39</c:f>
              <c:strCache>
                <c:ptCount val="1"/>
                <c:pt idx="0">
                  <c:v>Electrification + Hydrogen</c:v>
                </c:pt>
              </c:strCache>
            </c:strRef>
          </c:tx>
          <c:spPr>
            <a:solidFill>
              <a:schemeClr val="bg2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graph'!$R$40:$R$92</c:f>
              <c:numCache>
                <c:formatCode>General</c:formatCode>
                <c:ptCount val="53"/>
                <c:pt idx="45">
                  <c:v>0</c:v>
                </c:pt>
                <c:pt idx="46">
                  <c:v>275.58</c:v>
                </c:pt>
                <c:pt idx="47">
                  <c:v>275.58</c:v>
                </c:pt>
                <c:pt idx="48">
                  <c:v>275.58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67F-4D8A-A0A0-244F573E4A08}"/>
            </c:ext>
          </c:extLst>
        </c:ser>
        <c:ser>
          <c:idx val="16"/>
          <c:order val="16"/>
          <c:tx>
            <c:strRef>
              <c:f>'abatement graph'!$S$39</c:f>
              <c:strCache>
                <c:ptCount val="1"/>
                <c:pt idx="0">
                  <c:v>Cropland and Rice Measures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graph'!$S$40:$S$92</c:f>
              <c:numCache>
                <c:formatCode>General</c:formatCode>
                <c:ptCount val="53"/>
                <c:pt idx="48">
                  <c:v>0</c:v>
                </c:pt>
                <c:pt idx="49">
                  <c:v>572.92999999999995</c:v>
                </c:pt>
                <c:pt idx="50">
                  <c:v>572.92999999999995</c:v>
                </c:pt>
                <c:pt idx="51">
                  <c:v>572.92999999999995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67F-4D8A-A0A0-244F573E4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3982591"/>
        <c:axId val="773974271"/>
      </c:areaChart>
      <c:lineChart>
        <c:grouping val="standard"/>
        <c:varyColors val="0"/>
        <c:ser>
          <c:idx val="17"/>
          <c:order val="17"/>
          <c:tx>
            <c:strRef>
              <c:f>'abatement graph'!$T$39</c:f>
              <c:strCache>
                <c:ptCount val="1"/>
                <c:pt idx="0">
                  <c:v>dummy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graph'!$T$40:$T$92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67F-4D8A-A0A0-244F573E4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82591"/>
        <c:axId val="773974271"/>
      </c:lineChart>
      <c:dateAx>
        <c:axId val="773982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Annual average abatement potential (MMT CO2e)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773974271"/>
        <c:crosses val="autoZero"/>
        <c:auto val="0"/>
        <c:lblOffset val="100"/>
        <c:baseTimeUnit val="days"/>
        <c:majorUnit val="10"/>
        <c:majorTimeUnit val="days"/>
      </c:dateAx>
      <c:valAx>
        <c:axId val="77397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Cost Effectivenss (2021$/tCO2e)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77398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7"/>
        <c:delete val="1"/>
      </c:legendEntry>
      <c:layout>
        <c:manualLayout>
          <c:xMode val="edge"/>
          <c:yMode val="edge"/>
          <c:x val="0.69470663823272094"/>
          <c:y val="9.8069411743654009E-2"/>
          <c:w val="0.29487669510061243"/>
          <c:h val="0.891319206099930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Emissions Reductions by Policy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1263212837031733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Wedge_aggregated'!$D$155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Wedge_aggregated'!$E$155:$AI$155</c:f>
              <c:numCache>
                <c:formatCode>0</c:formatCode>
                <c:ptCount val="31"/>
                <c:pt idx="0">
                  <c:v>499.67599999999999</c:v>
                </c:pt>
                <c:pt idx="1">
                  <c:v>476.51119999999997</c:v>
                </c:pt>
                <c:pt idx="2">
                  <c:v>458.18871060000004</c:v>
                </c:pt>
                <c:pt idx="3">
                  <c:v>438.38347574125572</c:v>
                </c:pt>
                <c:pt idx="4">
                  <c:v>408.38538436911159</c:v>
                </c:pt>
                <c:pt idx="5">
                  <c:v>389.30947545153947</c:v>
                </c:pt>
                <c:pt idx="6">
                  <c:v>371.24782246442214</c:v>
                </c:pt>
                <c:pt idx="7">
                  <c:v>351.43146744411075</c:v>
                </c:pt>
                <c:pt idx="8">
                  <c:v>326.26838062541032</c:v>
                </c:pt>
                <c:pt idx="9">
                  <c:v>298.97164405334718</c:v>
                </c:pt>
                <c:pt idx="10">
                  <c:v>270.54672959829463</c:v>
                </c:pt>
                <c:pt idx="11">
                  <c:v>249.63204805757925</c:v>
                </c:pt>
                <c:pt idx="12">
                  <c:v>227.68423264572999</c:v>
                </c:pt>
                <c:pt idx="13">
                  <c:v>205.70765234969355</c:v>
                </c:pt>
                <c:pt idx="14">
                  <c:v>188.81020923237679</c:v>
                </c:pt>
                <c:pt idx="15">
                  <c:v>172.96253538393788</c:v>
                </c:pt>
                <c:pt idx="16">
                  <c:v>158.4974576652663</c:v>
                </c:pt>
                <c:pt idx="17">
                  <c:v>144.87744457453655</c:v>
                </c:pt>
                <c:pt idx="18">
                  <c:v>132.44746629212014</c:v>
                </c:pt>
                <c:pt idx="19">
                  <c:v>121.32482436441995</c:v>
                </c:pt>
                <c:pt idx="20">
                  <c:v>111.09364810264924</c:v>
                </c:pt>
                <c:pt idx="21">
                  <c:v>101.50456712313093</c:v>
                </c:pt>
                <c:pt idx="22">
                  <c:v>93.19330119532907</c:v>
                </c:pt>
                <c:pt idx="23">
                  <c:v>85.84875138346456</c:v>
                </c:pt>
                <c:pt idx="24">
                  <c:v>79.504373205852261</c:v>
                </c:pt>
                <c:pt idx="25">
                  <c:v>73.823392535063221</c:v>
                </c:pt>
                <c:pt idx="26">
                  <c:v>70.090185805187133</c:v>
                </c:pt>
                <c:pt idx="27">
                  <c:v>66.996265337718086</c:v>
                </c:pt>
                <c:pt idx="28">
                  <c:v>64.141547294010763</c:v>
                </c:pt>
                <c:pt idx="29">
                  <c:v>61.474685986021427</c:v>
                </c:pt>
                <c:pt idx="30">
                  <c:v>58.778157146683185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2-47FD-BA32-91A1C1B534D5}"/>
            </c:ext>
          </c:extLst>
        </c:ser>
        <c:ser>
          <c:idx val="1"/>
          <c:order val="2"/>
          <c:tx>
            <c:strRef>
              <c:f>'CO2e Wedge_aggregated'!$D$156</c:f>
              <c:strCache>
                <c:ptCount val="1"/>
                <c:pt idx="0">
                  <c:v>Industrial Switch to Clean Fuels</c:v>
                </c:pt>
              </c:strCache>
            </c:strRef>
          </c:tx>
          <c:spPr>
            <a:solidFill>
              <a:srgbClr val="002D5C"/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Wedge_aggregated'!$E$156:$AI$156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2.3239815568428002</c:v>
                </c:pt>
                <c:pt idx="4">
                  <c:v>4.5901479344661196</c:v>
                </c:pt>
                <c:pt idx="5">
                  <c:v>6.4413767067168601</c:v>
                </c:pt>
                <c:pt idx="6">
                  <c:v>9.2663481788468403</c:v>
                </c:pt>
                <c:pt idx="7">
                  <c:v>11.8046558376177</c:v>
                </c:pt>
                <c:pt idx="8">
                  <c:v>14.5183591764184</c:v>
                </c:pt>
                <c:pt idx="9">
                  <c:v>17.246576600480498</c:v>
                </c:pt>
                <c:pt idx="10">
                  <c:v>19.785893973342301</c:v>
                </c:pt>
                <c:pt idx="11">
                  <c:v>22.332317369551799</c:v>
                </c:pt>
                <c:pt idx="12">
                  <c:v>24.717596416421099</c:v>
                </c:pt>
                <c:pt idx="13">
                  <c:v>26.017631405919399</c:v>
                </c:pt>
                <c:pt idx="14">
                  <c:v>28.172384717938801</c:v>
                </c:pt>
                <c:pt idx="15">
                  <c:v>30.412556886343602</c:v>
                </c:pt>
                <c:pt idx="16">
                  <c:v>32.480114348337999</c:v>
                </c:pt>
                <c:pt idx="17">
                  <c:v>34.716970231265499</c:v>
                </c:pt>
                <c:pt idx="18">
                  <c:v>37.0477566301183</c:v>
                </c:pt>
                <c:pt idx="19">
                  <c:v>39.434795559019001</c:v>
                </c:pt>
                <c:pt idx="20">
                  <c:v>42.075273189029701</c:v>
                </c:pt>
                <c:pt idx="21">
                  <c:v>44.738867629033201</c:v>
                </c:pt>
                <c:pt idx="22">
                  <c:v>47.376093716699899</c:v>
                </c:pt>
                <c:pt idx="23">
                  <c:v>50.105106328268498</c:v>
                </c:pt>
                <c:pt idx="24">
                  <c:v>52.778804165994501</c:v>
                </c:pt>
                <c:pt idx="25">
                  <c:v>54.379106359032399</c:v>
                </c:pt>
                <c:pt idx="26">
                  <c:v>57.541960264480998</c:v>
                </c:pt>
                <c:pt idx="27">
                  <c:v>60.168287397994099</c:v>
                </c:pt>
                <c:pt idx="28">
                  <c:v>62.897342875068396</c:v>
                </c:pt>
                <c:pt idx="29">
                  <c:v>65.596370419117306</c:v>
                </c:pt>
                <c:pt idx="30">
                  <c:v>68.313703029967101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02-47FD-BA32-91A1C1B534D5}"/>
            </c:ext>
          </c:extLst>
        </c:ser>
        <c:ser>
          <c:idx val="2"/>
          <c:order val="3"/>
          <c:tx>
            <c:strRef>
              <c:f>'CO2e Wedge_aggregated'!$D$157</c:f>
              <c:strCache>
                <c:ptCount val="1"/>
                <c:pt idx="0">
                  <c:v>Hydrogen Production via Electrolysis</c:v>
                </c:pt>
              </c:strCache>
            </c:strRef>
          </c:tx>
          <c:spPr>
            <a:solidFill>
              <a:srgbClr val="002D5C">
                <a:lumMod val="90000"/>
                <a:lumOff val="10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Wedge_aggregated'!$E$157:$AI$157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4.6151143544824802E-2</c:v>
                </c:pt>
                <c:pt idx="4">
                  <c:v>0.18586144164771801</c:v>
                </c:pt>
                <c:pt idx="5">
                  <c:v>0.40348841702330301</c:v>
                </c:pt>
                <c:pt idx="6">
                  <c:v>0.76778241082563603</c:v>
                </c:pt>
                <c:pt idx="7">
                  <c:v>1.1852105860602999</c:v>
                </c:pt>
                <c:pt idx="8">
                  <c:v>1.73944275970162</c:v>
                </c:pt>
                <c:pt idx="9">
                  <c:v>2.2108232150655298</c:v>
                </c:pt>
                <c:pt idx="10">
                  <c:v>2.85618047122892</c:v>
                </c:pt>
                <c:pt idx="11">
                  <c:v>3.5373552471860101</c:v>
                </c:pt>
                <c:pt idx="12">
                  <c:v>4.2499738986149698</c:v>
                </c:pt>
                <c:pt idx="13">
                  <c:v>4.8038349437671002</c:v>
                </c:pt>
                <c:pt idx="14">
                  <c:v>5.6356277549813001</c:v>
                </c:pt>
                <c:pt idx="15">
                  <c:v>6.3639028084961398</c:v>
                </c:pt>
                <c:pt idx="16">
                  <c:v>7.0430003841294599</c:v>
                </c:pt>
                <c:pt idx="17">
                  <c:v>7.7606656225409303</c:v>
                </c:pt>
                <c:pt idx="18">
                  <c:v>8.4662044717125902</c:v>
                </c:pt>
                <c:pt idx="19">
                  <c:v>9.2057614350391699</c:v>
                </c:pt>
                <c:pt idx="20">
                  <c:v>10.0290761754492</c:v>
                </c:pt>
                <c:pt idx="21">
                  <c:v>10.846114005859199</c:v>
                </c:pt>
                <c:pt idx="22">
                  <c:v>11.6906785272951</c:v>
                </c:pt>
                <c:pt idx="23">
                  <c:v>12.56034683196</c:v>
                </c:pt>
                <c:pt idx="24">
                  <c:v>13.4334163573293</c:v>
                </c:pt>
                <c:pt idx="25">
                  <c:v>14.158466637866701</c:v>
                </c:pt>
                <c:pt idx="26">
                  <c:v>15.211321384922</c:v>
                </c:pt>
                <c:pt idx="27">
                  <c:v>16.241910711521601</c:v>
                </c:pt>
                <c:pt idx="28">
                  <c:v>17.387255428683101</c:v>
                </c:pt>
                <c:pt idx="29">
                  <c:v>18.548113951304</c:v>
                </c:pt>
                <c:pt idx="30">
                  <c:v>19.7365265876787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02-47FD-BA32-91A1C1B534D5}"/>
            </c:ext>
          </c:extLst>
        </c:ser>
        <c:ser>
          <c:idx val="3"/>
          <c:order val="4"/>
          <c:tx>
            <c:strRef>
              <c:f>'CO2e Wedge_aggregated'!$D$158</c:f>
              <c:strCache>
                <c:ptCount val="1"/>
                <c:pt idx="0">
                  <c:v>F-gas Measures</c:v>
                </c:pt>
              </c:strCache>
            </c:strRef>
          </c:tx>
          <c:spPr>
            <a:solidFill>
              <a:srgbClr val="002D5C">
                <a:lumMod val="75000"/>
                <a:lumOff val="25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Wedge_aggregated'!$E$158:$AI$158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1.0363674484426799</c:v>
                </c:pt>
                <c:pt idx="4">
                  <c:v>1.67449532022051</c:v>
                </c:pt>
                <c:pt idx="5">
                  <c:v>2.3661112030617701</c:v>
                </c:pt>
                <c:pt idx="6">
                  <c:v>2.9404360943128198</c:v>
                </c:pt>
                <c:pt idx="7">
                  <c:v>3.2155702473727001</c:v>
                </c:pt>
                <c:pt idx="8">
                  <c:v>3.69439054358251</c:v>
                </c:pt>
                <c:pt idx="9">
                  <c:v>4.10210448207427</c:v>
                </c:pt>
                <c:pt idx="10">
                  <c:v>4.4182226811219296</c:v>
                </c:pt>
                <c:pt idx="11">
                  <c:v>4.7333360510140103</c:v>
                </c:pt>
                <c:pt idx="12">
                  <c:v>5.0190956366390003</c:v>
                </c:pt>
                <c:pt idx="13">
                  <c:v>5.0584835656951901</c:v>
                </c:pt>
                <c:pt idx="14">
                  <c:v>5.1343440586066897</c:v>
                </c:pt>
                <c:pt idx="15">
                  <c:v>5.3346461494295196</c:v>
                </c:pt>
                <c:pt idx="16">
                  <c:v>5.3256241487767602</c:v>
                </c:pt>
                <c:pt idx="17">
                  <c:v>5.3362323918323398</c:v>
                </c:pt>
                <c:pt idx="18">
                  <c:v>5.3741825412960402</c:v>
                </c:pt>
                <c:pt idx="19">
                  <c:v>5.4125688708709303</c:v>
                </c:pt>
                <c:pt idx="20">
                  <c:v>5.4969687516732799</c:v>
                </c:pt>
                <c:pt idx="21">
                  <c:v>5.7668384842036602</c:v>
                </c:pt>
                <c:pt idx="22">
                  <c:v>5.9981869854743204</c:v>
                </c:pt>
                <c:pt idx="23">
                  <c:v>6.2235551336462303</c:v>
                </c:pt>
                <c:pt idx="24">
                  <c:v>6.4419914520940802</c:v>
                </c:pt>
                <c:pt idx="25">
                  <c:v>6.6662773898776999</c:v>
                </c:pt>
                <c:pt idx="26">
                  <c:v>6.8318619398904801</c:v>
                </c:pt>
                <c:pt idx="27">
                  <c:v>6.9866022042614704</c:v>
                </c:pt>
                <c:pt idx="28">
                  <c:v>7.1457632358407297</c:v>
                </c:pt>
                <c:pt idx="29">
                  <c:v>7.3034618421361497</c:v>
                </c:pt>
                <c:pt idx="30">
                  <c:v>7.4530535123406301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02-47FD-BA32-91A1C1B534D5}"/>
            </c:ext>
          </c:extLst>
        </c:ser>
        <c:ser>
          <c:idx val="4"/>
          <c:order val="5"/>
          <c:tx>
            <c:strRef>
              <c:f>'CO2e Wedge_aggregated'!$D$159</c:f>
              <c:strCache>
                <c:ptCount val="1"/>
                <c:pt idx="0">
                  <c:v>Industry Energy and Material Efficiency</c:v>
                </c:pt>
              </c:strCache>
            </c:strRef>
          </c:tx>
          <c:spPr>
            <a:solidFill>
              <a:srgbClr val="002D5C">
                <a:lumMod val="50000"/>
                <a:lumOff val="50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Wedge_aggregated'!$E$159:$AI$159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0.42502449491600203</c:v>
                </c:pt>
                <c:pt idx="4">
                  <c:v>0.87589443899267505</c:v>
                </c:pt>
                <c:pt idx="5">
                  <c:v>1.09211485535666</c:v>
                </c:pt>
                <c:pt idx="6">
                  <c:v>1.40853412252238</c:v>
                </c:pt>
                <c:pt idx="7">
                  <c:v>1.6861336820216299</c:v>
                </c:pt>
                <c:pt idx="8">
                  <c:v>2.3666861623231998</c:v>
                </c:pt>
                <c:pt idx="9">
                  <c:v>2.8027675514389401</c:v>
                </c:pt>
                <c:pt idx="10">
                  <c:v>3.0859485589719502</c:v>
                </c:pt>
                <c:pt idx="11">
                  <c:v>3.2973656908585101</c:v>
                </c:pt>
                <c:pt idx="12">
                  <c:v>3.4317105775219798</c:v>
                </c:pt>
                <c:pt idx="13">
                  <c:v>2.9784621031350902</c:v>
                </c:pt>
                <c:pt idx="14">
                  <c:v>2.9025089685597498</c:v>
                </c:pt>
                <c:pt idx="15">
                  <c:v>2.9320751423573101</c:v>
                </c:pt>
                <c:pt idx="16">
                  <c:v>2.92577576386135</c:v>
                </c:pt>
                <c:pt idx="17">
                  <c:v>2.9087587778448398</c:v>
                </c:pt>
                <c:pt idx="18">
                  <c:v>2.8637131196610701</c:v>
                </c:pt>
                <c:pt idx="19">
                  <c:v>2.7941855468361001</c:v>
                </c:pt>
                <c:pt idx="20">
                  <c:v>2.7114772440451</c:v>
                </c:pt>
                <c:pt idx="21">
                  <c:v>2.5980464946237101</c:v>
                </c:pt>
                <c:pt idx="22">
                  <c:v>2.4534802055421201</c:v>
                </c:pt>
                <c:pt idx="23">
                  <c:v>2.2807375846448101</c:v>
                </c:pt>
                <c:pt idx="24">
                  <c:v>2.07302700466433</c:v>
                </c:pt>
                <c:pt idx="25">
                  <c:v>1.79189935336173</c:v>
                </c:pt>
                <c:pt idx="26">
                  <c:v>1.52661982353798</c:v>
                </c:pt>
                <c:pt idx="27">
                  <c:v>1.21108024310925</c:v>
                </c:pt>
                <c:pt idx="28">
                  <c:v>0.865643015636818</c:v>
                </c:pt>
                <c:pt idx="29">
                  <c:v>0.49191038593614</c:v>
                </c:pt>
                <c:pt idx="30">
                  <c:v>9.3295990104504206E-2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02-47FD-BA32-91A1C1B534D5}"/>
            </c:ext>
          </c:extLst>
        </c:ser>
        <c:ser>
          <c:idx val="5"/>
          <c:order val="6"/>
          <c:tx>
            <c:strRef>
              <c:f>'CO2e Wedge_aggregated'!$D$160</c:f>
              <c:strCache>
                <c:ptCount val="1"/>
                <c:pt idx="0">
                  <c:v>Methane Capture and Destruction</c:v>
                </c:pt>
              </c:strCache>
            </c:strRef>
          </c:tx>
          <c:spPr>
            <a:solidFill>
              <a:srgbClr val="002D5C">
                <a:lumMod val="25000"/>
                <a:lumOff val="75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Wedge_aggregated'!$E$160:$AI$160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0.209876886878963</c:v>
                </c:pt>
                <c:pt idx="4">
                  <c:v>0.56569974138275603</c:v>
                </c:pt>
                <c:pt idx="5">
                  <c:v>1.0040767917205</c:v>
                </c:pt>
                <c:pt idx="6">
                  <c:v>1.4432833595341199</c:v>
                </c:pt>
                <c:pt idx="7">
                  <c:v>1.7652390826067601</c:v>
                </c:pt>
                <c:pt idx="8">
                  <c:v>2.2037978731294801</c:v>
                </c:pt>
                <c:pt idx="9">
                  <c:v>2.5463697410969601</c:v>
                </c:pt>
                <c:pt idx="10">
                  <c:v>2.7976937964950199</c:v>
                </c:pt>
                <c:pt idx="11">
                  <c:v>2.6738889296033599</c:v>
                </c:pt>
                <c:pt idx="12">
                  <c:v>2.5632923834903001</c:v>
                </c:pt>
                <c:pt idx="13">
                  <c:v>2.3241915855048698</c:v>
                </c:pt>
                <c:pt idx="14">
                  <c:v>2.1463209623014898</c:v>
                </c:pt>
                <c:pt idx="15">
                  <c:v>2.0978624234199299</c:v>
                </c:pt>
                <c:pt idx="16">
                  <c:v>2.0134564907730699</c:v>
                </c:pt>
                <c:pt idx="17">
                  <c:v>1.9490841899754801</c:v>
                </c:pt>
                <c:pt idx="18">
                  <c:v>1.87145425541778</c:v>
                </c:pt>
                <c:pt idx="19">
                  <c:v>1.79450275311862</c:v>
                </c:pt>
                <c:pt idx="20">
                  <c:v>1.73268748392876</c:v>
                </c:pt>
                <c:pt idx="21">
                  <c:v>1.66558312073139</c:v>
                </c:pt>
                <c:pt idx="22">
                  <c:v>1.60176841807175</c:v>
                </c:pt>
                <c:pt idx="23">
                  <c:v>1.52941086162323</c:v>
                </c:pt>
                <c:pt idx="24">
                  <c:v>1.4625117760644399</c:v>
                </c:pt>
                <c:pt idx="25">
                  <c:v>1.4021097004085701</c:v>
                </c:pt>
                <c:pt idx="26">
                  <c:v>1.35786130147007</c:v>
                </c:pt>
                <c:pt idx="27">
                  <c:v>1.31739434451729</c:v>
                </c:pt>
                <c:pt idx="28">
                  <c:v>1.2778223369113499</c:v>
                </c:pt>
                <c:pt idx="29">
                  <c:v>1.24050726455881</c:v>
                </c:pt>
                <c:pt idx="30">
                  <c:v>1.2031408706353099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02-47FD-BA32-91A1C1B534D5}"/>
            </c:ext>
          </c:extLst>
        </c:ser>
        <c:ser>
          <c:idx val="6"/>
          <c:order val="7"/>
          <c:tx>
            <c:strRef>
              <c:f>'CO2e Wedge_aggregated'!$D$161</c:f>
              <c:strCache>
                <c:ptCount val="1"/>
                <c:pt idx="0">
                  <c:v>Industry CCS</c:v>
                </c:pt>
              </c:strCache>
            </c:strRef>
          </c:tx>
          <c:spPr>
            <a:solidFill>
              <a:srgbClr val="B9DCFF"/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Wedge_aggregated'!$E$161:$AI$161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8.1151708219266996E-2</c:v>
                </c:pt>
                <c:pt idx="4">
                  <c:v>0.14002730380752801</c:v>
                </c:pt>
                <c:pt idx="5">
                  <c:v>0.188731724450107</c:v>
                </c:pt>
                <c:pt idx="6">
                  <c:v>0.24560085750230901</c:v>
                </c:pt>
                <c:pt idx="7">
                  <c:v>0.27570571201750999</c:v>
                </c:pt>
                <c:pt idx="8">
                  <c:v>0.32108151020550402</c:v>
                </c:pt>
                <c:pt idx="9">
                  <c:v>0.35689973699599198</c:v>
                </c:pt>
                <c:pt idx="10">
                  <c:v>0.38242676420576099</c:v>
                </c:pt>
                <c:pt idx="11">
                  <c:v>0.43900255651372699</c:v>
                </c:pt>
                <c:pt idx="12">
                  <c:v>0.49322788761932601</c:v>
                </c:pt>
                <c:pt idx="13">
                  <c:v>0.52469232149671796</c:v>
                </c:pt>
                <c:pt idx="14">
                  <c:v>0.56042380477870102</c:v>
                </c:pt>
                <c:pt idx="15">
                  <c:v>0.60799990869655396</c:v>
                </c:pt>
                <c:pt idx="16">
                  <c:v>0.65486482982906002</c:v>
                </c:pt>
                <c:pt idx="17">
                  <c:v>0.70483763758778795</c:v>
                </c:pt>
                <c:pt idx="18">
                  <c:v>0.75361018426400905</c:v>
                </c:pt>
                <c:pt idx="19">
                  <c:v>0.80192880687294199</c:v>
                </c:pt>
                <c:pt idx="20">
                  <c:v>0.85672004580733196</c:v>
                </c:pt>
                <c:pt idx="21">
                  <c:v>0.91582892087993195</c:v>
                </c:pt>
                <c:pt idx="22">
                  <c:v>0.96595840883346396</c:v>
                </c:pt>
                <c:pt idx="23">
                  <c:v>1.01359942990524</c:v>
                </c:pt>
                <c:pt idx="24">
                  <c:v>1.05793537217302</c:v>
                </c:pt>
                <c:pt idx="25">
                  <c:v>1.1029877096069201</c:v>
                </c:pt>
                <c:pt idx="26">
                  <c:v>1.1533499205045401</c:v>
                </c:pt>
                <c:pt idx="27">
                  <c:v>1.1997840553506101</c:v>
                </c:pt>
                <c:pt idx="28">
                  <c:v>1.2441418691689199</c:v>
                </c:pt>
                <c:pt idx="29">
                  <c:v>1.28492555552487</c:v>
                </c:pt>
                <c:pt idx="30">
                  <c:v>1.30583328753314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02-47FD-BA32-91A1C1B534D5}"/>
            </c:ext>
          </c:extLst>
        </c:ser>
        <c:ser>
          <c:idx val="7"/>
          <c:order val="8"/>
          <c:tx>
            <c:strRef>
              <c:f>'CO2e Wedge_aggregated'!$D$162</c:f>
              <c:strCache>
                <c:ptCount val="1"/>
                <c:pt idx="0">
                  <c:v>Low-Carbon Cement</c:v>
                </c:pt>
              </c:strCache>
            </c:strRef>
          </c:tx>
          <c:spPr>
            <a:solidFill>
              <a:srgbClr val="FFEBEB"/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Wedge_aggregated'!$E$162:$AI$162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0.18473647726888601</c:v>
                </c:pt>
                <c:pt idx="4">
                  <c:v>0.34519724770329102</c:v>
                </c:pt>
                <c:pt idx="5">
                  <c:v>0.46020349151409001</c:v>
                </c:pt>
                <c:pt idx="6">
                  <c:v>0.62590849622348699</c:v>
                </c:pt>
                <c:pt idx="7">
                  <c:v>0.72869194559152295</c:v>
                </c:pt>
                <c:pt idx="8">
                  <c:v>0.87651329384499199</c:v>
                </c:pt>
                <c:pt idx="9">
                  <c:v>1.0022182398672499</c:v>
                </c:pt>
                <c:pt idx="10">
                  <c:v>1.10770555301961</c:v>
                </c:pt>
                <c:pt idx="11">
                  <c:v>1.07683330879774</c:v>
                </c:pt>
                <c:pt idx="12">
                  <c:v>1.0442873258795</c:v>
                </c:pt>
                <c:pt idx="13">
                  <c:v>0.95025159524007896</c:v>
                </c:pt>
                <c:pt idx="14">
                  <c:v>0.87698667865973901</c:v>
                </c:pt>
                <c:pt idx="15">
                  <c:v>0.82922939726434797</c:v>
                </c:pt>
                <c:pt idx="16">
                  <c:v>0.80040349741002803</c:v>
                </c:pt>
                <c:pt idx="17">
                  <c:v>0.77265618547320103</c:v>
                </c:pt>
                <c:pt idx="18">
                  <c:v>0.74655525884468299</c:v>
                </c:pt>
                <c:pt idx="19">
                  <c:v>0.719458770218245</c:v>
                </c:pt>
                <c:pt idx="20">
                  <c:v>0.69796012712302602</c:v>
                </c:pt>
                <c:pt idx="21">
                  <c:v>0.68016807687315795</c:v>
                </c:pt>
                <c:pt idx="22">
                  <c:v>0.65550602078423903</c:v>
                </c:pt>
                <c:pt idx="23">
                  <c:v>0.62946875014062897</c:v>
                </c:pt>
                <c:pt idx="24">
                  <c:v>0.60242453607350399</c:v>
                </c:pt>
                <c:pt idx="25">
                  <c:v>0.57751784049717203</c:v>
                </c:pt>
                <c:pt idx="26">
                  <c:v>0.55496980384353001</c:v>
                </c:pt>
                <c:pt idx="27">
                  <c:v>0.53114980787274702</c:v>
                </c:pt>
                <c:pt idx="28">
                  <c:v>0.50678552552980805</c:v>
                </c:pt>
                <c:pt idx="29">
                  <c:v>0.48219497598384697</c:v>
                </c:pt>
                <c:pt idx="30">
                  <c:v>0.45558836808733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02-47FD-BA32-91A1C1B534D5}"/>
            </c:ext>
          </c:extLst>
        </c:ser>
        <c:ser>
          <c:idx val="8"/>
          <c:order val="9"/>
          <c:tx>
            <c:strRef>
              <c:f>'CO2e Wedge_aggregated'!$D$163</c:f>
              <c:strCache>
                <c:ptCount val="1"/>
                <c:pt idx="0">
                  <c:v>Material Efficiency, Longevity, &amp; Re-Use</c:v>
                </c:pt>
              </c:strCache>
            </c:strRef>
          </c:tx>
          <c:spPr>
            <a:solidFill>
              <a:srgbClr val="002D5C">
                <a:lumMod val="10000"/>
                <a:lumOff val="90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Wedge_aggregated'!$E$163:$AI$163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2.9360203316852299E-2</c:v>
                </c:pt>
                <c:pt idx="4">
                  <c:v>5.3250129480714802E-2</c:v>
                </c:pt>
                <c:pt idx="5">
                  <c:v>6.8799252229794605E-2</c:v>
                </c:pt>
                <c:pt idx="6">
                  <c:v>8.7968885366695601E-2</c:v>
                </c:pt>
                <c:pt idx="7">
                  <c:v>0.103087819241616</c:v>
                </c:pt>
                <c:pt idx="8">
                  <c:v>0.131700045990649</c:v>
                </c:pt>
                <c:pt idx="9">
                  <c:v>0.150045090888311</c:v>
                </c:pt>
                <c:pt idx="10">
                  <c:v>0.15929321835441401</c:v>
                </c:pt>
                <c:pt idx="11">
                  <c:v>0.16939759936946999</c:v>
                </c:pt>
                <c:pt idx="12">
                  <c:v>0.183047317392763</c:v>
                </c:pt>
                <c:pt idx="13">
                  <c:v>0.165488437170067</c:v>
                </c:pt>
                <c:pt idx="14">
                  <c:v>0.16077881246065401</c:v>
                </c:pt>
                <c:pt idx="15">
                  <c:v>0.16071860496204601</c:v>
                </c:pt>
                <c:pt idx="16">
                  <c:v>0.16484469048020201</c:v>
                </c:pt>
                <c:pt idx="17">
                  <c:v>0.16664161481322801</c:v>
                </c:pt>
                <c:pt idx="18">
                  <c:v>0.16956060303332501</c:v>
                </c:pt>
                <c:pt idx="19">
                  <c:v>0.16912176546268601</c:v>
                </c:pt>
                <c:pt idx="20">
                  <c:v>0.16830383832389001</c:v>
                </c:pt>
                <c:pt idx="21">
                  <c:v>0.16624673109485399</c:v>
                </c:pt>
                <c:pt idx="22">
                  <c:v>0.16113562611645799</c:v>
                </c:pt>
                <c:pt idx="23">
                  <c:v>0.15604139709348799</c:v>
                </c:pt>
                <c:pt idx="24">
                  <c:v>0.14758005534520899</c:v>
                </c:pt>
                <c:pt idx="25">
                  <c:v>0.136771885789399</c:v>
                </c:pt>
                <c:pt idx="26">
                  <c:v>0.12600275628641699</c:v>
                </c:pt>
                <c:pt idx="27">
                  <c:v>0.113524175692617</c:v>
                </c:pt>
                <c:pt idx="28">
                  <c:v>9.9328671589227605E-2</c:v>
                </c:pt>
                <c:pt idx="29">
                  <c:v>8.33874240855281E-2</c:v>
                </c:pt>
                <c:pt idx="30">
                  <c:v>6.6350797087045998E-2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02-47FD-BA32-91A1C1B534D5}"/>
            </c:ext>
          </c:extLst>
        </c:ser>
        <c:ser>
          <c:idx val="9"/>
          <c:order val="10"/>
          <c:tx>
            <c:strRef>
              <c:f>'CO2e Wedge_aggregated'!$D$164</c:f>
              <c:strCache>
                <c:ptCount val="1"/>
                <c:pt idx="0">
                  <c:v>ZEV Sales Standard + Clean Trucks</c:v>
                </c:pt>
              </c:strCache>
            </c:strRef>
          </c:tx>
          <c:spPr>
            <a:solidFill>
              <a:srgbClr val="7F2854"/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Wedge_aggregated'!$E$164:$AI$164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4.0820220589015202E-2</c:v>
                </c:pt>
                <c:pt idx="4">
                  <c:v>0.65801690072200003</c:v>
                </c:pt>
                <c:pt idx="5">
                  <c:v>1.8541394578850201</c:v>
                </c:pt>
                <c:pt idx="6">
                  <c:v>3.5784284441804401</c:v>
                </c:pt>
                <c:pt idx="7">
                  <c:v>5.9429017978804204</c:v>
                </c:pt>
                <c:pt idx="8">
                  <c:v>9.2102378511492606</c:v>
                </c:pt>
                <c:pt idx="9">
                  <c:v>12.4900237655323</c:v>
                </c:pt>
                <c:pt idx="10">
                  <c:v>16.285072316162999</c:v>
                </c:pt>
                <c:pt idx="11">
                  <c:v>20.618291435242401</c:v>
                </c:pt>
                <c:pt idx="12">
                  <c:v>25.319707765926299</c:v>
                </c:pt>
                <c:pt idx="13">
                  <c:v>28.784762525149102</c:v>
                </c:pt>
                <c:pt idx="14">
                  <c:v>33.555408645103697</c:v>
                </c:pt>
                <c:pt idx="15">
                  <c:v>38.228656498947402</c:v>
                </c:pt>
                <c:pt idx="16">
                  <c:v>42.515292150997702</c:v>
                </c:pt>
                <c:pt idx="17">
                  <c:v>46.547313365316199</c:v>
                </c:pt>
                <c:pt idx="18">
                  <c:v>49.471879177356897</c:v>
                </c:pt>
                <c:pt idx="19">
                  <c:v>51.677138132720003</c:v>
                </c:pt>
                <c:pt idx="20">
                  <c:v>53.586936074888499</c:v>
                </c:pt>
                <c:pt idx="21">
                  <c:v>54.801715665153303</c:v>
                </c:pt>
                <c:pt idx="22">
                  <c:v>55.2394758752366</c:v>
                </c:pt>
                <c:pt idx="23">
                  <c:v>55.0070986566963</c:v>
                </c:pt>
                <c:pt idx="24">
                  <c:v>54.011095358475401</c:v>
                </c:pt>
                <c:pt idx="25">
                  <c:v>52.521099480975998</c:v>
                </c:pt>
                <c:pt idx="26">
                  <c:v>50.921604320645898</c:v>
                </c:pt>
                <c:pt idx="27">
                  <c:v>48.820535231589801</c:v>
                </c:pt>
                <c:pt idx="28">
                  <c:v>46.9423750626312</c:v>
                </c:pt>
                <c:pt idx="29">
                  <c:v>45.308521417016799</c:v>
                </c:pt>
                <c:pt idx="30">
                  <c:v>43.959817561909297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02-47FD-BA32-91A1C1B534D5}"/>
            </c:ext>
          </c:extLst>
        </c:ser>
        <c:ser>
          <c:idx val="10"/>
          <c:order val="11"/>
          <c:tx>
            <c:strRef>
              <c:f>'CO2e Wedge_aggregated'!$D$165</c:f>
              <c:strCache>
                <c:ptCount val="1"/>
                <c:pt idx="0">
                  <c:v>Vehicle Fuel Economy Standards</c:v>
                </c:pt>
              </c:strCache>
            </c:strRef>
          </c:tx>
          <c:spPr>
            <a:solidFill>
              <a:srgbClr val="7F2854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Wedge_aggregated'!$E$165:$AI$165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2.4158906062880299E-2</c:v>
                </c:pt>
                <c:pt idx="4">
                  <c:v>6.4825716762885302E-2</c:v>
                </c:pt>
                <c:pt idx="5">
                  <c:v>0.122649868617362</c:v>
                </c:pt>
                <c:pt idx="6">
                  <c:v>0.48696511631197698</c:v>
                </c:pt>
                <c:pt idx="7">
                  <c:v>1.15856662024924</c:v>
                </c:pt>
                <c:pt idx="8">
                  <c:v>2.1444533258508298</c:v>
                </c:pt>
                <c:pt idx="9">
                  <c:v>3.2435613663174601</c:v>
                </c:pt>
                <c:pt idx="10">
                  <c:v>4.3606999262440498</c:v>
                </c:pt>
                <c:pt idx="11">
                  <c:v>5.4297780247310898</c:v>
                </c:pt>
                <c:pt idx="12">
                  <c:v>6.3339039579037797</c:v>
                </c:pt>
                <c:pt idx="13">
                  <c:v>6.6031373593111704</c:v>
                </c:pt>
                <c:pt idx="14">
                  <c:v>6.8821724941779401</c:v>
                </c:pt>
                <c:pt idx="15">
                  <c:v>7.0618476263168297</c:v>
                </c:pt>
                <c:pt idx="16">
                  <c:v>7.0084044896337003</c:v>
                </c:pt>
                <c:pt idx="17">
                  <c:v>6.8835971987191096</c:v>
                </c:pt>
                <c:pt idx="18">
                  <c:v>6.6414488455766101</c:v>
                </c:pt>
                <c:pt idx="19">
                  <c:v>6.1126508325366498</c:v>
                </c:pt>
                <c:pt idx="20">
                  <c:v>5.6613638313605401</c:v>
                </c:pt>
                <c:pt idx="21">
                  <c:v>5.2828352726237604</c:v>
                </c:pt>
                <c:pt idx="22">
                  <c:v>4.9779534113954602</c:v>
                </c:pt>
                <c:pt idx="23">
                  <c:v>4.7564872585422204</c:v>
                </c:pt>
                <c:pt idx="24">
                  <c:v>4.6399418203852498</c:v>
                </c:pt>
                <c:pt idx="25">
                  <c:v>4.6248103662464004</c:v>
                </c:pt>
                <c:pt idx="26">
                  <c:v>4.7418705823176399</c:v>
                </c:pt>
                <c:pt idx="27">
                  <c:v>4.9449809255498103</c:v>
                </c:pt>
                <c:pt idx="28">
                  <c:v>5.1556531708635998</c:v>
                </c:pt>
                <c:pt idx="29">
                  <c:v>5.3633342923571501</c:v>
                </c:pt>
                <c:pt idx="30">
                  <c:v>5.5636022659380098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02-47FD-BA32-91A1C1B534D5}"/>
            </c:ext>
          </c:extLst>
        </c:ser>
        <c:ser>
          <c:idx val="11"/>
          <c:order val="12"/>
          <c:tx>
            <c:strRef>
              <c:f>'CO2e Wedge_aggregated'!$D$166</c:f>
              <c:strCache>
                <c:ptCount val="1"/>
                <c:pt idx="0">
                  <c:v>Mode Shifting</c:v>
                </c:pt>
              </c:strCache>
            </c:strRef>
          </c:tx>
          <c:spPr>
            <a:solidFill>
              <a:srgbClr val="7F2854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Wedge_aggregated'!$E$166:$AI$166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0.59153505317158706</c:v>
                </c:pt>
                <c:pt idx="4">
                  <c:v>1.2065159936268499</c:v>
                </c:pt>
                <c:pt idx="5">
                  <c:v>1.7390319082033501</c:v>
                </c:pt>
                <c:pt idx="6">
                  <c:v>2.2657124611187598</c:v>
                </c:pt>
                <c:pt idx="7">
                  <c:v>2.8120808073364398</c:v>
                </c:pt>
                <c:pt idx="8">
                  <c:v>3.4254260904627598</c:v>
                </c:pt>
                <c:pt idx="9">
                  <c:v>3.8321381587044701</c:v>
                </c:pt>
                <c:pt idx="10">
                  <c:v>4.0712705725689</c:v>
                </c:pt>
                <c:pt idx="11">
                  <c:v>4.1763307261482696</c:v>
                </c:pt>
                <c:pt idx="12">
                  <c:v>4.11990605609732</c:v>
                </c:pt>
                <c:pt idx="13">
                  <c:v>3.6494930148052398</c:v>
                </c:pt>
                <c:pt idx="14">
                  <c:v>3.32484843045793</c:v>
                </c:pt>
                <c:pt idx="15">
                  <c:v>2.9915915324517899</c:v>
                </c:pt>
                <c:pt idx="16">
                  <c:v>2.5670730306948202</c:v>
                </c:pt>
                <c:pt idx="17">
                  <c:v>2.1276333878134301</c:v>
                </c:pt>
                <c:pt idx="18">
                  <c:v>1.6699351087493901</c:v>
                </c:pt>
                <c:pt idx="19">
                  <c:v>1.26201379620579</c:v>
                </c:pt>
                <c:pt idx="20">
                  <c:v>0.85981865600326701</c:v>
                </c:pt>
                <c:pt idx="21">
                  <c:v>0.46258327111762598</c:v>
                </c:pt>
                <c:pt idx="22">
                  <c:v>9.1972580445933594E-2</c:v>
                </c:pt>
                <c:pt idx="23">
                  <c:v>9.9335816232605295E-4</c:v>
                </c:pt>
                <c:pt idx="24">
                  <c:v>1.0600600926688299E-3</c:v>
                </c:pt>
                <c:pt idx="25">
                  <c:v>1.12742188385956E-3</c:v>
                </c:pt>
                <c:pt idx="26">
                  <c:v>1.23441645292239E-3</c:v>
                </c:pt>
                <c:pt idx="27">
                  <c:v>1.31769974219943E-3</c:v>
                </c:pt>
                <c:pt idx="28">
                  <c:v>1.41895933114632E-3</c:v>
                </c:pt>
                <c:pt idx="29">
                  <c:v>1.50835788977349E-3</c:v>
                </c:pt>
                <c:pt idx="30">
                  <c:v>2.6253454273056499E-3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02-47FD-BA32-91A1C1B534D5}"/>
            </c:ext>
          </c:extLst>
        </c:ser>
        <c:ser>
          <c:idx val="13"/>
          <c:order val="13"/>
          <c:tx>
            <c:strRef>
              <c:f>'CO2e Wedge_aggregated'!$D$167</c:f>
              <c:strCache>
                <c:ptCount val="1"/>
                <c:pt idx="0">
                  <c:v>Electric Building Codes and Appliance Standards</c:v>
                </c:pt>
              </c:strCache>
            </c:strRef>
          </c:tx>
          <c:spPr>
            <a:solidFill>
              <a:srgbClr val="F4B235"/>
            </a:solidFill>
            <a:ln w="25400"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Wedge_aggregated'!$E$167:$AI$167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0.25188830787240102</c:v>
                </c:pt>
                <c:pt idx="4">
                  <c:v>0.77867810423363903</c:v>
                </c:pt>
                <c:pt idx="5">
                  <c:v>1.56277859193846</c:v>
                </c:pt>
                <c:pt idx="6">
                  <c:v>2.7839698891914502</c:v>
                </c:pt>
                <c:pt idx="7">
                  <c:v>4.2098128842098301</c:v>
                </c:pt>
                <c:pt idx="8">
                  <c:v>6.1311217823811397</c:v>
                </c:pt>
                <c:pt idx="9">
                  <c:v>8.1387018723702802</c:v>
                </c:pt>
                <c:pt idx="10">
                  <c:v>10.547811836976599</c:v>
                </c:pt>
                <c:pt idx="11">
                  <c:v>13.0082783744446</c:v>
                </c:pt>
                <c:pt idx="12">
                  <c:v>15.387189595531799</c:v>
                </c:pt>
                <c:pt idx="13">
                  <c:v>17.0449277060474</c:v>
                </c:pt>
                <c:pt idx="14">
                  <c:v>19.2568867739392</c:v>
                </c:pt>
                <c:pt idx="15">
                  <c:v>21.3645570588479</c:v>
                </c:pt>
                <c:pt idx="16">
                  <c:v>23.2503373970954</c:v>
                </c:pt>
                <c:pt idx="17">
                  <c:v>25.241712489835201</c:v>
                </c:pt>
                <c:pt idx="18">
                  <c:v>26.9159258202044</c:v>
                </c:pt>
                <c:pt idx="19">
                  <c:v>28.428845782975898</c:v>
                </c:pt>
                <c:pt idx="20">
                  <c:v>29.7907683278723</c:v>
                </c:pt>
                <c:pt idx="21">
                  <c:v>31.005894199359499</c:v>
                </c:pt>
                <c:pt idx="22">
                  <c:v>31.926457207059102</c:v>
                </c:pt>
                <c:pt idx="23">
                  <c:v>32.483945516539997</c:v>
                </c:pt>
                <c:pt idx="24">
                  <c:v>32.768538188269602</c:v>
                </c:pt>
                <c:pt idx="25">
                  <c:v>32.887853261172303</c:v>
                </c:pt>
                <c:pt idx="26">
                  <c:v>32.959049645554302</c:v>
                </c:pt>
                <c:pt idx="27">
                  <c:v>32.879189405454703</c:v>
                </c:pt>
                <c:pt idx="28">
                  <c:v>32.798247203054402</c:v>
                </c:pt>
                <c:pt idx="29">
                  <c:v>32.659507127921799</c:v>
                </c:pt>
                <c:pt idx="30">
                  <c:v>32.488160308368002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02-47FD-BA32-91A1C1B534D5}"/>
            </c:ext>
          </c:extLst>
        </c:ser>
        <c:ser>
          <c:idx val="14"/>
          <c:order val="14"/>
          <c:tx>
            <c:strRef>
              <c:f>'CO2e Wedge_aggregated'!$D$168</c:f>
              <c:strCache>
                <c:ptCount val="1"/>
                <c:pt idx="0">
                  <c:v>Building Efficiency</c:v>
                </c:pt>
              </c:strCache>
            </c:strRef>
          </c:tx>
          <c:spPr>
            <a:solidFill>
              <a:srgbClr val="F4B235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Wedge_aggregated'!$E$168:$AI$168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0.430031192100854</c:v>
                </c:pt>
                <c:pt idx="4">
                  <c:v>0.54871095810926995</c:v>
                </c:pt>
                <c:pt idx="5">
                  <c:v>0.51184742939218297</c:v>
                </c:pt>
                <c:pt idx="6">
                  <c:v>0.59035967913224796</c:v>
                </c:pt>
                <c:pt idx="7">
                  <c:v>0.68154189325137104</c:v>
                </c:pt>
                <c:pt idx="8">
                  <c:v>1.14598738473246</c:v>
                </c:pt>
                <c:pt idx="9">
                  <c:v>1.2958505124830899</c:v>
                </c:pt>
                <c:pt idx="10">
                  <c:v>1.36982220221909</c:v>
                </c:pt>
                <c:pt idx="11">
                  <c:v>1.38194873356648</c:v>
                </c:pt>
                <c:pt idx="12">
                  <c:v>1.3161045786058401</c:v>
                </c:pt>
                <c:pt idx="13">
                  <c:v>0.80463487841382098</c:v>
                </c:pt>
                <c:pt idx="14">
                  <c:v>0.71946899877934301</c:v>
                </c:pt>
                <c:pt idx="15">
                  <c:v>0.704382810539527</c:v>
                </c:pt>
                <c:pt idx="16">
                  <c:v>0.69465924791812705</c:v>
                </c:pt>
                <c:pt idx="17">
                  <c:v>0.59667400610386501</c:v>
                </c:pt>
                <c:pt idx="18">
                  <c:v>0.49110246364019899</c:v>
                </c:pt>
                <c:pt idx="19">
                  <c:v>0.41217884608628802</c:v>
                </c:pt>
                <c:pt idx="20">
                  <c:v>0.35603863411011299</c:v>
                </c:pt>
                <c:pt idx="21">
                  <c:v>0.31861086323785398</c:v>
                </c:pt>
                <c:pt idx="22">
                  <c:v>0.239319765304883</c:v>
                </c:pt>
                <c:pt idx="23">
                  <c:v>0.17171308452162201</c:v>
                </c:pt>
                <c:pt idx="24">
                  <c:v>0.120638457500037</c:v>
                </c:pt>
                <c:pt idx="25">
                  <c:v>7.9895017429987294E-2</c:v>
                </c:pt>
                <c:pt idx="26">
                  <c:v>4.8762892584104003E-2</c:v>
                </c:pt>
                <c:pt idx="27">
                  <c:v>2.8108955398867801E-2</c:v>
                </c:pt>
                <c:pt idx="28">
                  <c:v>1.6650533128613799E-2</c:v>
                </c:pt>
                <c:pt idx="29">
                  <c:v>1.49869644574723E-2</c:v>
                </c:pt>
                <c:pt idx="30">
                  <c:v>1.4225110785053599E-2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C02-47FD-BA32-91A1C1B534D5}"/>
            </c:ext>
          </c:extLst>
        </c:ser>
        <c:ser>
          <c:idx val="15"/>
          <c:order val="15"/>
          <c:tx>
            <c:strRef>
              <c:f>'CO2e Wedge_aggregated'!$D$169</c:f>
              <c:strCache>
                <c:ptCount val="1"/>
                <c:pt idx="0">
                  <c:v>100% Clean Electricity Standard + Grid Flex</c:v>
                </c:pt>
              </c:strCache>
            </c:strRef>
          </c:tx>
          <c:spPr>
            <a:solidFill>
              <a:srgbClr val="BB4700"/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Wedge_aggregated'!$E$169:$AI$169</c:f>
              <c:numCache>
                <c:formatCode>0</c:formatCode>
                <c:ptCount val="31"/>
                <c:pt idx="0">
                  <c:v>0</c:v>
                </c:pt>
                <c:pt idx="1">
                  <c:v>1.6888000000000001</c:v>
                </c:pt>
                <c:pt idx="2">
                  <c:v>3.12528939999999</c:v>
                </c:pt>
                <c:pt idx="3">
                  <c:v>1.5719620612219201</c:v>
                </c:pt>
                <c:pt idx="4">
                  <c:v>4.2933091957807479</c:v>
                </c:pt>
                <c:pt idx="5">
                  <c:v>1.9065652901999344</c:v>
                </c:pt>
                <c:pt idx="6">
                  <c:v>0.77100921214961771</c:v>
                </c:pt>
                <c:pt idx="7">
                  <c:v>0.4360577556046813</c:v>
                </c:pt>
                <c:pt idx="8">
                  <c:v>2.6575844906036581</c:v>
                </c:pt>
                <c:pt idx="9">
                  <c:v>7.1879729923417361</c:v>
                </c:pt>
                <c:pt idx="10">
                  <c:v>12.21115300355209</c:v>
                </c:pt>
                <c:pt idx="11">
                  <c:v>15.522041345206173</c:v>
                </c:pt>
                <c:pt idx="12">
                  <c:v>19.197087113184764</c:v>
                </c:pt>
                <c:pt idx="13">
                  <c:v>27.270988012588251</c:v>
                </c:pt>
                <c:pt idx="14">
                  <c:v>27.14456589253335</c:v>
                </c:pt>
                <c:pt idx="15">
                  <c:v>27.010104500533689</c:v>
                </c:pt>
                <c:pt idx="16">
                  <c:v>26.738156289161545</c:v>
                </c:pt>
                <c:pt idx="17">
                  <c:v>26.563332537096198</c:v>
                </c:pt>
                <c:pt idx="18">
                  <c:v>26.325486033474842</c:v>
                </c:pt>
                <c:pt idx="19">
                  <c:v>25.91676551527032</c:v>
                </c:pt>
                <c:pt idx="20">
                  <c:v>25.499231912734</c:v>
                </c:pt>
                <c:pt idx="21">
                  <c:v>23.383369795409973</c:v>
                </c:pt>
                <c:pt idx="22">
                  <c:v>23.912657463353362</c:v>
                </c:pt>
                <c:pt idx="23">
                  <c:v>24.008244253277955</c:v>
                </c:pt>
                <c:pt idx="24">
                  <c:v>24.638100565222469</c:v>
                </c:pt>
                <c:pt idx="25">
                  <c:v>24.940650591408989</c:v>
                </c:pt>
                <c:pt idx="26">
                  <c:v>24.599381943376851</c:v>
                </c:pt>
                <c:pt idx="27">
                  <c:v>24.8906339415433</c:v>
                </c:pt>
                <c:pt idx="28">
                  <c:v>24.56442971949922</c:v>
                </c:pt>
                <c:pt idx="29">
                  <c:v>24.505694073698365</c:v>
                </c:pt>
                <c:pt idx="30">
                  <c:v>24.23482050751047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C02-47FD-BA32-91A1C1B534D5}"/>
            </c:ext>
          </c:extLst>
        </c:ser>
        <c:ser>
          <c:idx val="16"/>
          <c:order val="16"/>
          <c:tx>
            <c:strRef>
              <c:f>'CO2e Wedge_aggregated'!$D$170</c:f>
              <c:strCache>
                <c:ptCount val="1"/>
                <c:pt idx="0">
                  <c:v>Electricity Sector CCS</c:v>
                </c:pt>
              </c:strCache>
            </c:strRef>
          </c:tx>
          <c:spPr>
            <a:solidFill>
              <a:srgbClr val="E7722A"/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Wedge_aggregated'!$E$170:$AI$170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0.54636597630224404</c:v>
                </c:pt>
                <c:pt idx="6">
                  <c:v>0.63937953505128098</c:v>
                </c:pt>
                <c:pt idx="7">
                  <c:v>1.3740806729235999</c:v>
                </c:pt>
                <c:pt idx="8">
                  <c:v>1.2554857342963699</c:v>
                </c:pt>
                <c:pt idx="9">
                  <c:v>1.87945748665333</c:v>
                </c:pt>
                <c:pt idx="10">
                  <c:v>2.3933221518875398</c:v>
                </c:pt>
                <c:pt idx="11">
                  <c:v>2.72542339342455</c:v>
                </c:pt>
                <c:pt idx="12">
                  <c:v>3.1521653886387</c:v>
                </c:pt>
                <c:pt idx="13">
                  <c:v>3.3637306904361099</c:v>
                </c:pt>
                <c:pt idx="14">
                  <c:v>3.4767857612858202</c:v>
                </c:pt>
                <c:pt idx="15">
                  <c:v>3.6640566748351602</c:v>
                </c:pt>
                <c:pt idx="16">
                  <c:v>3.20239440034144</c:v>
                </c:pt>
                <c:pt idx="17">
                  <c:v>3.03528399225209</c:v>
                </c:pt>
                <c:pt idx="18">
                  <c:v>2.7984711697483999</c:v>
                </c:pt>
                <c:pt idx="19">
                  <c:v>2.6024529011489501</c:v>
                </c:pt>
                <c:pt idx="20">
                  <c:v>2.7106801317265399</c:v>
                </c:pt>
                <c:pt idx="21">
                  <c:v>2.6524697389416301</c:v>
                </c:pt>
                <c:pt idx="22">
                  <c:v>2.6699891657135</c:v>
                </c:pt>
                <c:pt idx="23">
                  <c:v>2.6885720010118899</c:v>
                </c:pt>
                <c:pt idx="24">
                  <c:v>2.68794343355987</c:v>
                </c:pt>
                <c:pt idx="25">
                  <c:v>2.7196177346979198</c:v>
                </c:pt>
                <c:pt idx="26">
                  <c:v>2.7886076615503299</c:v>
                </c:pt>
                <c:pt idx="27">
                  <c:v>2.8463597501674802</c:v>
                </c:pt>
                <c:pt idx="28">
                  <c:v>2.9213889221637199</c:v>
                </c:pt>
                <c:pt idx="29">
                  <c:v>2.9763675541852299</c:v>
                </c:pt>
                <c:pt idx="30">
                  <c:v>3.03472247252413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C02-47FD-BA32-91A1C1B534D5}"/>
            </c:ext>
          </c:extLst>
        </c:ser>
        <c:ser>
          <c:idx val="17"/>
          <c:order val="17"/>
          <c:tx>
            <c:strRef>
              <c:f>'CO2e Wedge_aggregated'!$D$171</c:f>
              <c:strCache>
                <c:ptCount val="1"/>
                <c:pt idx="0">
                  <c:v>Livestock Measures</c:v>
                </c:pt>
              </c:strCache>
            </c:strRef>
          </c:tx>
          <c:spPr>
            <a:solidFill>
              <a:srgbClr val="18978A">
                <a:lumMod val="75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Wedge_aggregated'!$E$171:$AI$171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0.37443796733006701</c:v>
                </c:pt>
                <c:pt idx="4">
                  <c:v>1.01312209283832</c:v>
                </c:pt>
                <c:pt idx="5">
                  <c:v>1.8573393713542401</c:v>
                </c:pt>
                <c:pt idx="6">
                  <c:v>2.3929941684536602</c:v>
                </c:pt>
                <c:pt idx="7">
                  <c:v>2.86437876088893</c:v>
                </c:pt>
                <c:pt idx="8">
                  <c:v>3.4094115131256801</c:v>
                </c:pt>
                <c:pt idx="9">
                  <c:v>3.8698649682775401</c:v>
                </c:pt>
                <c:pt idx="10">
                  <c:v>4.2738723015776996</c:v>
                </c:pt>
                <c:pt idx="11">
                  <c:v>4.2541781853284197</c:v>
                </c:pt>
                <c:pt idx="12">
                  <c:v>4.2331107843353299</c:v>
                </c:pt>
                <c:pt idx="13">
                  <c:v>4.0215863910544396</c:v>
                </c:pt>
                <c:pt idx="14">
                  <c:v>3.95599804013853</c:v>
                </c:pt>
                <c:pt idx="15">
                  <c:v>3.9094412635257099</c:v>
                </c:pt>
                <c:pt idx="16">
                  <c:v>3.8276677729961901</c:v>
                </c:pt>
                <c:pt idx="17">
                  <c:v>3.7791801940707601</c:v>
                </c:pt>
                <c:pt idx="18">
                  <c:v>3.7210260708738998</c:v>
                </c:pt>
                <c:pt idx="19">
                  <c:v>3.6659358846188401</c:v>
                </c:pt>
                <c:pt idx="20">
                  <c:v>3.63663967131719</c:v>
                </c:pt>
                <c:pt idx="21">
                  <c:v>3.6093199846836201</c:v>
                </c:pt>
                <c:pt idx="22">
                  <c:v>3.5635517413582098</c:v>
                </c:pt>
                <c:pt idx="23">
                  <c:v>3.5225273596772002</c:v>
                </c:pt>
                <c:pt idx="24">
                  <c:v>3.4734339359246</c:v>
                </c:pt>
                <c:pt idx="25">
                  <c:v>3.4298610528654798</c:v>
                </c:pt>
                <c:pt idx="26">
                  <c:v>3.4461370087628298</c:v>
                </c:pt>
                <c:pt idx="27">
                  <c:v>3.4566993931741501</c:v>
                </c:pt>
                <c:pt idx="28">
                  <c:v>3.4724224101987899</c:v>
                </c:pt>
                <c:pt idx="29">
                  <c:v>3.48559364073015</c:v>
                </c:pt>
                <c:pt idx="30">
                  <c:v>3.5013902048591801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C02-47FD-BA32-91A1C1B534D5}"/>
            </c:ext>
          </c:extLst>
        </c:ser>
        <c:ser>
          <c:idx val="18"/>
          <c:order val="18"/>
          <c:tx>
            <c:strRef>
              <c:f>'CO2e Wedge_aggregated'!$D$172</c:f>
              <c:strCache>
                <c:ptCount val="1"/>
                <c:pt idx="0">
                  <c:v>Cropland and Rice Measures</c:v>
                </c:pt>
              </c:strCache>
            </c:strRef>
          </c:tx>
          <c:spPr>
            <a:solidFill>
              <a:srgbClr val="18978A"/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Wedge_aggregated'!$E$172:$AI$172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8.9040630965272996E-2</c:v>
                </c:pt>
                <c:pt idx="4">
                  <c:v>0.2408631111134</c:v>
                </c:pt>
                <c:pt idx="5">
                  <c:v>0.44190421249464101</c:v>
                </c:pt>
                <c:pt idx="6">
                  <c:v>0.57249662485415898</c:v>
                </c:pt>
                <c:pt idx="7">
                  <c:v>0.68981645101498901</c:v>
                </c:pt>
                <c:pt idx="8">
                  <c:v>0.82993983679116101</c:v>
                </c:pt>
                <c:pt idx="9">
                  <c:v>0.95998016606486403</c:v>
                </c:pt>
                <c:pt idx="10">
                  <c:v>1.0778810737764899</c:v>
                </c:pt>
                <c:pt idx="11">
                  <c:v>1.08818497143417</c:v>
                </c:pt>
                <c:pt idx="12">
                  <c:v>1.1033606704672301</c:v>
                </c:pt>
                <c:pt idx="13">
                  <c:v>1.0560511145724401</c:v>
                </c:pt>
                <c:pt idx="14">
                  <c:v>1.0462799729203001</c:v>
                </c:pt>
                <c:pt idx="15">
                  <c:v>1.0388353290946799</c:v>
                </c:pt>
                <c:pt idx="16">
                  <c:v>1.02247340229687</c:v>
                </c:pt>
                <c:pt idx="17">
                  <c:v>1.0139816029233</c:v>
                </c:pt>
                <c:pt idx="18">
                  <c:v>1.00222195390742</c:v>
                </c:pt>
                <c:pt idx="19">
                  <c:v>0.99087043657960605</c:v>
                </c:pt>
                <c:pt idx="20">
                  <c:v>0.98640780195800004</c:v>
                </c:pt>
                <c:pt idx="21">
                  <c:v>0.979940623042729</c:v>
                </c:pt>
                <c:pt idx="22">
                  <c:v>0.968513685986502</c:v>
                </c:pt>
                <c:pt idx="23">
                  <c:v>0.95840081082378004</c:v>
                </c:pt>
                <c:pt idx="24">
                  <c:v>0.946184254979481</c:v>
                </c:pt>
                <c:pt idx="25">
                  <c:v>0.93555566181521699</c:v>
                </c:pt>
                <c:pt idx="26">
                  <c:v>0.94121852863198796</c:v>
                </c:pt>
                <c:pt idx="27">
                  <c:v>0.94517641934191898</c:v>
                </c:pt>
                <c:pt idx="28">
                  <c:v>0.95078376669022702</c:v>
                </c:pt>
                <c:pt idx="29">
                  <c:v>0.95592876707518204</c:v>
                </c:pt>
                <c:pt idx="30">
                  <c:v>0.96198663256157002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C02-47FD-BA32-91A1C1B534D5}"/>
            </c:ext>
          </c:extLst>
        </c:ser>
        <c:ser>
          <c:idx val="19"/>
          <c:order val="19"/>
          <c:tx>
            <c:strRef>
              <c:f>'CO2e Wedge_aggregated'!$D$173</c:f>
              <c:strCache>
                <c:ptCount val="1"/>
              </c:strCache>
            </c:strRef>
          </c:tx>
          <c:spPr>
            <a:solidFill>
              <a:srgbClr val="18978A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Wedge_aggregated'!$E$173:$AI$173</c:f>
              <c:numCache>
                <c:formatCode>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14-FC02-47FD-BA32-91A1C1B534D5}"/>
            </c:ext>
          </c:extLst>
        </c:ser>
        <c:ser>
          <c:idx val="20"/>
          <c:order val="20"/>
          <c:tx>
            <c:strRef>
              <c:f>'CO2e Wedge_aggregated'!$D$174</c:f>
              <c:strCache>
                <c:ptCount val="1"/>
              </c:strCache>
            </c:strRef>
          </c:tx>
          <c:spPr>
            <a:solidFill>
              <a:srgbClr val="18978A">
                <a:lumMod val="20000"/>
                <a:lumOff val="80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Wedge_aggregated'!$E$174:$AI$174</c:f>
              <c:numCache>
                <c:formatCode>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15-FC02-47FD-BA32-91A1C1B534D5}"/>
            </c:ext>
          </c:extLst>
        </c:ser>
        <c:ser>
          <c:idx val="23"/>
          <c:order val="21"/>
          <c:tx>
            <c:strRef>
              <c:f>'CO2e Wedge_aggregated'!$D$175</c:f>
              <c:strCache>
                <c:ptCount val="1"/>
              </c:strCache>
            </c:strRef>
          </c:tx>
          <c:spPr>
            <a:solidFill>
              <a:srgbClr val="FFD966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Wedge_aggregated'!$E$175:$AI$175</c:f>
              <c:numCache>
                <c:formatCode>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9-99DE-4842-A4AB-92C81D4B4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Wedge_aggregated'!$D$154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Wedge_aggregated'!$E$154:$AI$154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478.2</c:v>
                </c:pt>
                <c:pt idx="2">
                  <c:v>461.31400000000002</c:v>
                </c:pt>
                <c:pt idx="3">
                  <c:v>446.09399999999999</c:v>
                </c:pt>
                <c:pt idx="4">
                  <c:v>425.62</c:v>
                </c:pt>
                <c:pt idx="5">
                  <c:v>411.87700000000001</c:v>
                </c:pt>
                <c:pt idx="6">
                  <c:v>402.11500000000001</c:v>
                </c:pt>
                <c:pt idx="7">
                  <c:v>392.36500000000001</c:v>
                </c:pt>
                <c:pt idx="8">
                  <c:v>382.33</c:v>
                </c:pt>
                <c:pt idx="9">
                  <c:v>372.28699999999998</c:v>
                </c:pt>
                <c:pt idx="10">
                  <c:v>361.73099999999999</c:v>
                </c:pt>
                <c:pt idx="11">
                  <c:v>356.096</c:v>
                </c:pt>
                <c:pt idx="12">
                  <c:v>349.54899999999998</c:v>
                </c:pt>
                <c:pt idx="13">
                  <c:v>341.13</c:v>
                </c:pt>
                <c:pt idx="14">
                  <c:v>333.762</c:v>
                </c:pt>
                <c:pt idx="15">
                  <c:v>327.67500000000001</c:v>
                </c:pt>
                <c:pt idx="16">
                  <c:v>320.73200000000003</c:v>
                </c:pt>
                <c:pt idx="17">
                  <c:v>314.98200000000003</c:v>
                </c:pt>
                <c:pt idx="18">
                  <c:v>308.77800000000002</c:v>
                </c:pt>
                <c:pt idx="19">
                  <c:v>302.726</c:v>
                </c:pt>
                <c:pt idx="20">
                  <c:v>297.95</c:v>
                </c:pt>
                <c:pt idx="21">
                  <c:v>291.37900000000002</c:v>
                </c:pt>
                <c:pt idx="22">
                  <c:v>287.68599999999998</c:v>
                </c:pt>
                <c:pt idx="23">
                  <c:v>283.94499999999999</c:v>
                </c:pt>
                <c:pt idx="24">
                  <c:v>280.78899999999999</c:v>
                </c:pt>
                <c:pt idx="25">
                  <c:v>276.17899999999997</c:v>
                </c:pt>
                <c:pt idx="26">
                  <c:v>274.84199999999998</c:v>
                </c:pt>
                <c:pt idx="27">
                  <c:v>273.57900000000001</c:v>
                </c:pt>
                <c:pt idx="28">
                  <c:v>272.38900000000001</c:v>
                </c:pt>
                <c:pt idx="29">
                  <c:v>271.77699999999999</c:v>
                </c:pt>
                <c:pt idx="30">
                  <c:v>271.16699999999997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02-47FD-BA32-91A1C1B534D5}"/>
            </c:ext>
          </c:extLst>
        </c:ser>
        <c:ser>
          <c:idx val="27"/>
          <c:order val="22"/>
          <c:tx>
            <c:strRef>
              <c:f>'CO2e Wedge_aggregated'!$D$177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Wedge_aggregated'!$E$177:$AI$177</c:f>
              <c:numCache>
                <c:formatCode>0</c:formatCode>
                <c:ptCount val="31"/>
                <c:pt idx="0">
                  <c:v>499.67599999999999</c:v>
                </c:pt>
                <c:pt idx="1">
                  <c:v>476.51119999999997</c:v>
                </c:pt>
                <c:pt idx="2">
                  <c:v>458.18871060000004</c:v>
                </c:pt>
                <c:pt idx="3">
                  <c:v>438.38347574125572</c:v>
                </c:pt>
                <c:pt idx="4">
                  <c:v>408.38538436911159</c:v>
                </c:pt>
                <c:pt idx="5">
                  <c:v>389.30947545153947</c:v>
                </c:pt>
                <c:pt idx="6">
                  <c:v>371.24782246442214</c:v>
                </c:pt>
                <c:pt idx="7">
                  <c:v>351.43146744411075</c:v>
                </c:pt>
                <c:pt idx="8">
                  <c:v>326.26838062541032</c:v>
                </c:pt>
                <c:pt idx="9">
                  <c:v>298.97164405334718</c:v>
                </c:pt>
                <c:pt idx="10">
                  <c:v>270.54672959829463</c:v>
                </c:pt>
                <c:pt idx="11">
                  <c:v>249.63204805757925</c:v>
                </c:pt>
                <c:pt idx="12">
                  <c:v>227.68423264572999</c:v>
                </c:pt>
                <c:pt idx="13">
                  <c:v>205.70765234969355</c:v>
                </c:pt>
                <c:pt idx="14">
                  <c:v>188.81020923237679</c:v>
                </c:pt>
                <c:pt idx="15">
                  <c:v>172.96253538393788</c:v>
                </c:pt>
                <c:pt idx="16">
                  <c:v>158.4974576652663</c:v>
                </c:pt>
                <c:pt idx="17">
                  <c:v>144.87744457453655</c:v>
                </c:pt>
                <c:pt idx="18">
                  <c:v>132.44746629212014</c:v>
                </c:pt>
                <c:pt idx="19">
                  <c:v>121.32482436441995</c:v>
                </c:pt>
                <c:pt idx="20">
                  <c:v>111.09364810264924</c:v>
                </c:pt>
                <c:pt idx="21">
                  <c:v>101.50456712313093</c:v>
                </c:pt>
                <c:pt idx="22">
                  <c:v>93.19330119532907</c:v>
                </c:pt>
                <c:pt idx="23">
                  <c:v>85.84875138346456</c:v>
                </c:pt>
                <c:pt idx="24">
                  <c:v>79.504373205852261</c:v>
                </c:pt>
                <c:pt idx="25">
                  <c:v>73.823392535063221</c:v>
                </c:pt>
                <c:pt idx="26">
                  <c:v>70.090185805187133</c:v>
                </c:pt>
                <c:pt idx="27">
                  <c:v>66.996265337718086</c:v>
                </c:pt>
                <c:pt idx="28">
                  <c:v>64.141547294010763</c:v>
                </c:pt>
                <c:pt idx="29">
                  <c:v>61.474685986021427</c:v>
                </c:pt>
                <c:pt idx="30">
                  <c:v>58.778157146683185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9DE-4842-A4AB-92C81D4B4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</a:t>
                </a:r>
                <a:r>
                  <a:rPr lang="en-US" baseline="-25000"/>
                  <a:t>2</a:t>
                </a:r>
                <a:r>
                  <a:rPr lang="en-US"/>
                  <a:t>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13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ayout>
        <c:manualLayout>
          <c:xMode val="edge"/>
          <c:yMode val="edge"/>
          <c:x val="0.71314767335904405"/>
          <c:y val="8.1299066783318746E-2"/>
          <c:w val="0.28685232664095606"/>
          <c:h val="0.8929442986293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ysClr val="window" lastClr="FFFFFF">
        <a:lumMod val="95000"/>
      </a:sys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1600" b="1"/>
              <a:t>Job Creation in Deeper Decarbonization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0737413372718"/>
          <c:y val="0.15952837926509186"/>
          <c:w val="0.80804553076698749"/>
          <c:h val="0.63550798337707781"/>
        </c:manualLayout>
      </c:layout>
      <c:lineChart>
        <c:grouping val="standard"/>
        <c:varyColors val="0"/>
        <c:ser>
          <c:idx val="0"/>
          <c:order val="0"/>
          <c:tx>
            <c:strRef>
              <c:f>'jobs by isic'!$D$54</c:f>
              <c:strCache>
                <c:ptCount val="1"/>
                <c:pt idx="0">
                  <c:v>other industry and services</c:v>
                </c:pt>
              </c:strCache>
            </c:strRef>
          </c:tx>
          <c:spPr>
            <a:ln w="38100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'jobs by isic'!$E$53:$AI$53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'jobs by isic'!$E$54:$AI$54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-31</c:v>
                </c:pt>
                <c:pt idx="2">
                  <c:v>412</c:v>
                </c:pt>
                <c:pt idx="3">
                  <c:v>10297</c:v>
                </c:pt>
                <c:pt idx="4">
                  <c:v>14129</c:v>
                </c:pt>
                <c:pt idx="5">
                  <c:v>22737</c:v>
                </c:pt>
                <c:pt idx="6">
                  <c:v>33707</c:v>
                </c:pt>
                <c:pt idx="7">
                  <c:v>42703</c:v>
                </c:pt>
                <c:pt idx="8">
                  <c:v>49512</c:v>
                </c:pt>
                <c:pt idx="9">
                  <c:v>57899</c:v>
                </c:pt>
                <c:pt idx="10">
                  <c:v>64678</c:v>
                </c:pt>
                <c:pt idx="11">
                  <c:v>69618</c:v>
                </c:pt>
                <c:pt idx="12">
                  <c:v>73633</c:v>
                </c:pt>
                <c:pt idx="13">
                  <c:v>78038</c:v>
                </c:pt>
                <c:pt idx="14">
                  <c:v>81693</c:v>
                </c:pt>
                <c:pt idx="15">
                  <c:v>84906</c:v>
                </c:pt>
                <c:pt idx="16">
                  <c:v>83435</c:v>
                </c:pt>
                <c:pt idx="17">
                  <c:v>79627</c:v>
                </c:pt>
                <c:pt idx="18">
                  <c:v>76866</c:v>
                </c:pt>
                <c:pt idx="19">
                  <c:v>73907</c:v>
                </c:pt>
                <c:pt idx="20">
                  <c:v>70683</c:v>
                </c:pt>
                <c:pt idx="21">
                  <c:v>68051</c:v>
                </c:pt>
                <c:pt idx="22">
                  <c:v>65386</c:v>
                </c:pt>
                <c:pt idx="23">
                  <c:v>63523</c:v>
                </c:pt>
                <c:pt idx="24">
                  <c:v>61624</c:v>
                </c:pt>
                <c:pt idx="25">
                  <c:v>60356</c:v>
                </c:pt>
                <c:pt idx="26">
                  <c:v>58974</c:v>
                </c:pt>
                <c:pt idx="27">
                  <c:v>57923</c:v>
                </c:pt>
                <c:pt idx="28">
                  <c:v>57083</c:v>
                </c:pt>
                <c:pt idx="29">
                  <c:v>56273</c:v>
                </c:pt>
                <c:pt idx="30">
                  <c:v>55431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79-465C-97F3-E41A75E12753}"/>
            </c:ext>
          </c:extLst>
        </c:ser>
        <c:ser>
          <c:idx val="1"/>
          <c:order val="1"/>
          <c:tx>
            <c:strRef>
              <c:f>'jobs by isic'!$D$55</c:f>
              <c:strCache>
                <c:ptCount val="1"/>
                <c:pt idx="0">
                  <c:v>oil and gas extraction</c:v>
                </c:pt>
              </c:strCache>
            </c:strRef>
          </c:tx>
          <c:spPr>
            <a:ln w="381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'jobs by isic'!$E$53:$AI$53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'jobs by isic'!$E$55:$AI$55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-4</c:v>
                </c:pt>
                <c:pt idx="3">
                  <c:v>-42</c:v>
                </c:pt>
                <c:pt idx="4">
                  <c:v>-153</c:v>
                </c:pt>
                <c:pt idx="5">
                  <c:v>-307</c:v>
                </c:pt>
                <c:pt idx="6">
                  <c:v>-443</c:v>
                </c:pt>
                <c:pt idx="7">
                  <c:v>-659</c:v>
                </c:pt>
                <c:pt idx="8">
                  <c:v>-920</c:v>
                </c:pt>
                <c:pt idx="9">
                  <c:v>-1225</c:v>
                </c:pt>
                <c:pt idx="10">
                  <c:v>-1555</c:v>
                </c:pt>
                <c:pt idx="11">
                  <c:v>-1909</c:v>
                </c:pt>
                <c:pt idx="12">
                  <c:v>-2253</c:v>
                </c:pt>
                <c:pt idx="13">
                  <c:v>-2588</c:v>
                </c:pt>
                <c:pt idx="14">
                  <c:v>-2881</c:v>
                </c:pt>
                <c:pt idx="15">
                  <c:v>-3197</c:v>
                </c:pt>
                <c:pt idx="16">
                  <c:v>-3533</c:v>
                </c:pt>
                <c:pt idx="17">
                  <c:v>-3844</c:v>
                </c:pt>
                <c:pt idx="18">
                  <c:v>-4131</c:v>
                </c:pt>
                <c:pt idx="19">
                  <c:v>-4339</c:v>
                </c:pt>
                <c:pt idx="20">
                  <c:v>-4570</c:v>
                </c:pt>
                <c:pt idx="21">
                  <c:v>-4739</c:v>
                </c:pt>
                <c:pt idx="22">
                  <c:v>-4827</c:v>
                </c:pt>
                <c:pt idx="23">
                  <c:v>-4939</c:v>
                </c:pt>
                <c:pt idx="24">
                  <c:v>-5035</c:v>
                </c:pt>
                <c:pt idx="25">
                  <c:v>-5052</c:v>
                </c:pt>
                <c:pt idx="26">
                  <c:v>-5096</c:v>
                </c:pt>
                <c:pt idx="27">
                  <c:v>-5081</c:v>
                </c:pt>
                <c:pt idx="28">
                  <c:v>-5053</c:v>
                </c:pt>
                <c:pt idx="29">
                  <c:v>-5041</c:v>
                </c:pt>
                <c:pt idx="30">
                  <c:v>-4999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79-465C-97F3-E41A75E12753}"/>
            </c:ext>
          </c:extLst>
        </c:ser>
        <c:ser>
          <c:idx val="2"/>
          <c:order val="2"/>
          <c:tx>
            <c:strRef>
              <c:f>'jobs by isic'!$D$56</c:f>
              <c:strCache>
                <c:ptCount val="1"/>
                <c:pt idx="0">
                  <c:v>manufacturing and construction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'jobs by isic'!$E$53:$AI$53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'jobs by isic'!$E$56:$AI$56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46</c:v>
                </c:pt>
                <c:pt idx="2">
                  <c:v>654</c:v>
                </c:pt>
                <c:pt idx="3">
                  <c:v>13496</c:v>
                </c:pt>
                <c:pt idx="4">
                  <c:v>12078</c:v>
                </c:pt>
                <c:pt idx="5">
                  <c:v>6565</c:v>
                </c:pt>
                <c:pt idx="6">
                  <c:v>5651</c:v>
                </c:pt>
                <c:pt idx="7">
                  <c:v>8204</c:v>
                </c:pt>
                <c:pt idx="8">
                  <c:v>9035</c:v>
                </c:pt>
                <c:pt idx="9">
                  <c:v>9853</c:v>
                </c:pt>
                <c:pt idx="10">
                  <c:v>11375</c:v>
                </c:pt>
                <c:pt idx="11">
                  <c:v>12715</c:v>
                </c:pt>
                <c:pt idx="12">
                  <c:v>13347</c:v>
                </c:pt>
                <c:pt idx="13">
                  <c:v>14156</c:v>
                </c:pt>
                <c:pt idx="14">
                  <c:v>14241</c:v>
                </c:pt>
                <c:pt idx="15">
                  <c:v>14486</c:v>
                </c:pt>
                <c:pt idx="16">
                  <c:v>15228</c:v>
                </c:pt>
                <c:pt idx="17">
                  <c:v>13665</c:v>
                </c:pt>
                <c:pt idx="18">
                  <c:v>12275</c:v>
                </c:pt>
                <c:pt idx="19">
                  <c:v>10898</c:v>
                </c:pt>
                <c:pt idx="20">
                  <c:v>9675</c:v>
                </c:pt>
                <c:pt idx="21">
                  <c:v>8509</c:v>
                </c:pt>
                <c:pt idx="22">
                  <c:v>7633</c:v>
                </c:pt>
                <c:pt idx="23">
                  <c:v>7222</c:v>
                </c:pt>
                <c:pt idx="24">
                  <c:v>6910</c:v>
                </c:pt>
                <c:pt idx="25">
                  <c:v>6658</c:v>
                </c:pt>
                <c:pt idx="26">
                  <c:v>6513</c:v>
                </c:pt>
                <c:pt idx="27">
                  <c:v>6435</c:v>
                </c:pt>
                <c:pt idx="28">
                  <c:v>6509</c:v>
                </c:pt>
                <c:pt idx="29">
                  <c:v>6437</c:v>
                </c:pt>
                <c:pt idx="30">
                  <c:v>6447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79-465C-97F3-E41A75E12753}"/>
            </c:ext>
          </c:extLst>
        </c:ser>
        <c:ser>
          <c:idx val="3"/>
          <c:order val="3"/>
          <c:tx>
            <c:strRef>
              <c:f>'jobs by isic'!$D$57</c:f>
              <c:strCache>
                <c:ptCount val="1"/>
                <c:pt idx="0">
                  <c:v>petroleum refining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'jobs by isic'!$E$53:$AI$53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'jobs by isic'!$E$57:$AI$57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-110</c:v>
                </c:pt>
                <c:pt idx="4">
                  <c:v>-230</c:v>
                </c:pt>
                <c:pt idx="5">
                  <c:v>-355</c:v>
                </c:pt>
                <c:pt idx="6">
                  <c:v>-564</c:v>
                </c:pt>
                <c:pt idx="7">
                  <c:v>-795</c:v>
                </c:pt>
                <c:pt idx="8">
                  <c:v>-1038</c:v>
                </c:pt>
                <c:pt idx="9">
                  <c:v>-1297</c:v>
                </c:pt>
                <c:pt idx="10">
                  <c:v>-1556</c:v>
                </c:pt>
                <c:pt idx="11">
                  <c:v>-1792</c:v>
                </c:pt>
                <c:pt idx="12">
                  <c:v>-1993</c:v>
                </c:pt>
                <c:pt idx="13">
                  <c:v>-2160</c:v>
                </c:pt>
                <c:pt idx="14">
                  <c:v>-2308</c:v>
                </c:pt>
                <c:pt idx="15">
                  <c:v>-2446</c:v>
                </c:pt>
                <c:pt idx="16">
                  <c:v>-2565</c:v>
                </c:pt>
                <c:pt idx="17">
                  <c:v>-2649</c:v>
                </c:pt>
                <c:pt idx="18">
                  <c:v>-2656</c:v>
                </c:pt>
                <c:pt idx="19">
                  <c:v>-2647</c:v>
                </c:pt>
                <c:pt idx="20">
                  <c:v>-2597</c:v>
                </c:pt>
                <c:pt idx="21">
                  <c:v>-2515</c:v>
                </c:pt>
                <c:pt idx="22">
                  <c:v>-2445</c:v>
                </c:pt>
                <c:pt idx="23">
                  <c:v>-2365</c:v>
                </c:pt>
                <c:pt idx="24">
                  <c:v>-2276</c:v>
                </c:pt>
                <c:pt idx="25">
                  <c:v>-2196</c:v>
                </c:pt>
                <c:pt idx="26">
                  <c:v>-2116</c:v>
                </c:pt>
                <c:pt idx="27">
                  <c:v>-2031</c:v>
                </c:pt>
                <c:pt idx="28">
                  <c:v>-1955</c:v>
                </c:pt>
                <c:pt idx="29">
                  <c:v>-1888</c:v>
                </c:pt>
                <c:pt idx="30">
                  <c:v>-1829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79-465C-97F3-E41A75E12753}"/>
            </c:ext>
          </c:extLst>
        </c:ser>
        <c:ser>
          <c:idx val="4"/>
          <c:order val="4"/>
          <c:tx>
            <c:strRef>
              <c:f>'jobs by isic'!$D$58</c:f>
              <c:strCache>
                <c:ptCount val="1"/>
                <c:pt idx="0">
                  <c:v>electricity generation and distribution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'jobs by isic'!$E$53:$AI$53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'jobs by isic'!$E$58:$AI$58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95</c:v>
                </c:pt>
                <c:pt idx="2">
                  <c:v>26</c:v>
                </c:pt>
                <c:pt idx="3">
                  <c:v>268</c:v>
                </c:pt>
                <c:pt idx="4">
                  <c:v>3315</c:v>
                </c:pt>
                <c:pt idx="5">
                  <c:v>3367</c:v>
                </c:pt>
                <c:pt idx="6">
                  <c:v>1878</c:v>
                </c:pt>
                <c:pt idx="7">
                  <c:v>2022</c:v>
                </c:pt>
                <c:pt idx="8">
                  <c:v>3286</c:v>
                </c:pt>
                <c:pt idx="9">
                  <c:v>3792</c:v>
                </c:pt>
                <c:pt idx="10">
                  <c:v>4094</c:v>
                </c:pt>
                <c:pt idx="11">
                  <c:v>4515</c:v>
                </c:pt>
                <c:pt idx="12">
                  <c:v>5018</c:v>
                </c:pt>
                <c:pt idx="13">
                  <c:v>5248</c:v>
                </c:pt>
                <c:pt idx="14">
                  <c:v>5686</c:v>
                </c:pt>
                <c:pt idx="15">
                  <c:v>6030</c:v>
                </c:pt>
                <c:pt idx="16">
                  <c:v>6308</c:v>
                </c:pt>
                <c:pt idx="17">
                  <c:v>6741</c:v>
                </c:pt>
                <c:pt idx="18">
                  <c:v>6541</c:v>
                </c:pt>
                <c:pt idx="19">
                  <c:v>6355</c:v>
                </c:pt>
                <c:pt idx="20">
                  <c:v>6171</c:v>
                </c:pt>
                <c:pt idx="21">
                  <c:v>5901</c:v>
                </c:pt>
                <c:pt idx="22">
                  <c:v>5779</c:v>
                </c:pt>
                <c:pt idx="23">
                  <c:v>5590</c:v>
                </c:pt>
                <c:pt idx="24">
                  <c:v>5499</c:v>
                </c:pt>
                <c:pt idx="25">
                  <c:v>5407</c:v>
                </c:pt>
                <c:pt idx="26">
                  <c:v>5372</c:v>
                </c:pt>
                <c:pt idx="27">
                  <c:v>5318</c:v>
                </c:pt>
                <c:pt idx="28">
                  <c:v>5294</c:v>
                </c:pt>
                <c:pt idx="29">
                  <c:v>5258</c:v>
                </c:pt>
                <c:pt idx="30">
                  <c:v>5238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79-465C-97F3-E41A75E12753}"/>
            </c:ext>
          </c:extLst>
        </c:ser>
        <c:ser>
          <c:idx val="5"/>
          <c:order val="5"/>
          <c:tx>
            <c:strRef>
              <c:f>'jobs by isic'!$D$59</c:f>
              <c:strCache>
                <c:ptCount val="1"/>
                <c:pt idx="0">
                  <c:v>energy pipelines and gas processing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'jobs by isic'!$E$53:$AI$53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'jobs by isic'!$E$59:$AI$59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-326</c:v>
                </c:pt>
                <c:pt idx="2">
                  <c:v>-606</c:v>
                </c:pt>
                <c:pt idx="3">
                  <c:v>2086</c:v>
                </c:pt>
                <c:pt idx="4">
                  <c:v>7182</c:v>
                </c:pt>
                <c:pt idx="5">
                  <c:v>8958</c:v>
                </c:pt>
                <c:pt idx="6">
                  <c:v>9786</c:v>
                </c:pt>
                <c:pt idx="7">
                  <c:v>10146</c:v>
                </c:pt>
                <c:pt idx="8">
                  <c:v>9554</c:v>
                </c:pt>
                <c:pt idx="9">
                  <c:v>8310</c:v>
                </c:pt>
                <c:pt idx="10">
                  <c:v>6623</c:v>
                </c:pt>
                <c:pt idx="11">
                  <c:v>5295</c:v>
                </c:pt>
                <c:pt idx="12">
                  <c:v>3718</c:v>
                </c:pt>
                <c:pt idx="13">
                  <c:v>2529</c:v>
                </c:pt>
                <c:pt idx="14">
                  <c:v>1873</c:v>
                </c:pt>
                <c:pt idx="15">
                  <c:v>1079</c:v>
                </c:pt>
                <c:pt idx="16">
                  <c:v>684</c:v>
                </c:pt>
                <c:pt idx="17">
                  <c:v>-350</c:v>
                </c:pt>
                <c:pt idx="18">
                  <c:v>-1149</c:v>
                </c:pt>
                <c:pt idx="19">
                  <c:v>-2060</c:v>
                </c:pt>
                <c:pt idx="20">
                  <c:v>-2943</c:v>
                </c:pt>
                <c:pt idx="21">
                  <c:v>-3516</c:v>
                </c:pt>
                <c:pt idx="22">
                  <c:v>-4040</c:v>
                </c:pt>
                <c:pt idx="23">
                  <c:v>-4429</c:v>
                </c:pt>
                <c:pt idx="24">
                  <c:v>-4657</c:v>
                </c:pt>
                <c:pt idx="25">
                  <c:v>-5169</c:v>
                </c:pt>
                <c:pt idx="26">
                  <c:v>-5358</c:v>
                </c:pt>
                <c:pt idx="27">
                  <c:v>-5675</c:v>
                </c:pt>
                <c:pt idx="28">
                  <c:v>-6017</c:v>
                </c:pt>
                <c:pt idx="29">
                  <c:v>-6382</c:v>
                </c:pt>
                <c:pt idx="30">
                  <c:v>-6774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479-465C-97F3-E41A75E12753}"/>
            </c:ext>
          </c:extLst>
        </c:ser>
        <c:ser>
          <c:idx val="6"/>
          <c:order val="6"/>
          <c:tx>
            <c:strRef>
              <c:f>'jobs by isic'!$D$60</c:f>
              <c:strCache>
                <c:ptCount val="1"/>
                <c:pt idx="0">
                  <c:v>total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'jobs by isic'!$E$53:$AI$53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'jobs by isic'!$E$60:$AI$60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-215</c:v>
                </c:pt>
                <c:pt idx="2">
                  <c:v>482</c:v>
                </c:pt>
                <c:pt idx="3">
                  <c:v>25995</c:v>
                </c:pt>
                <c:pt idx="4">
                  <c:v>36321</c:v>
                </c:pt>
                <c:pt idx="5">
                  <c:v>40965</c:v>
                </c:pt>
                <c:pt idx="6">
                  <c:v>50015</c:v>
                </c:pt>
                <c:pt idx="7">
                  <c:v>61621</c:v>
                </c:pt>
                <c:pt idx="8">
                  <c:v>69429</c:v>
                </c:pt>
                <c:pt idx="9">
                  <c:v>77332</c:v>
                </c:pt>
                <c:pt idx="10">
                  <c:v>83659</c:v>
                </c:pt>
                <c:pt idx="11">
                  <c:v>88442</c:v>
                </c:pt>
                <c:pt idx="12">
                  <c:v>91470</c:v>
                </c:pt>
                <c:pt idx="13">
                  <c:v>95223</c:v>
                </c:pt>
                <c:pt idx="14">
                  <c:v>98304</c:v>
                </c:pt>
                <c:pt idx="15">
                  <c:v>100858</c:v>
                </c:pt>
                <c:pt idx="16">
                  <c:v>99557</c:v>
                </c:pt>
                <c:pt idx="17">
                  <c:v>93190</c:v>
                </c:pt>
                <c:pt idx="18">
                  <c:v>87746</c:v>
                </c:pt>
                <c:pt idx="19">
                  <c:v>82114</c:v>
                </c:pt>
                <c:pt idx="20">
                  <c:v>76419</c:v>
                </c:pt>
                <c:pt idx="21">
                  <c:v>71691</c:v>
                </c:pt>
                <c:pt idx="22">
                  <c:v>67486</c:v>
                </c:pt>
                <c:pt idx="23">
                  <c:v>64602</c:v>
                </c:pt>
                <c:pt idx="24">
                  <c:v>62065</c:v>
                </c:pt>
                <c:pt idx="25">
                  <c:v>60004</c:v>
                </c:pt>
                <c:pt idx="26">
                  <c:v>58289</c:v>
                </c:pt>
                <c:pt idx="27">
                  <c:v>56889</c:v>
                </c:pt>
                <c:pt idx="28">
                  <c:v>55861</c:v>
                </c:pt>
                <c:pt idx="29">
                  <c:v>54657</c:v>
                </c:pt>
                <c:pt idx="30">
                  <c:v>53514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479-465C-97F3-E41A75E12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5059823"/>
        <c:axId val="1675056911"/>
      </c:lineChart>
      <c:catAx>
        <c:axId val="167505982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675056911"/>
        <c:crosses val="autoZero"/>
        <c:auto val="1"/>
        <c:lblAlgn val="ctr"/>
        <c:lblOffset val="100"/>
        <c:tickLblSkip val="10"/>
        <c:noMultiLvlLbl val="0"/>
      </c:catAx>
      <c:valAx>
        <c:axId val="1675056911"/>
        <c:scaling>
          <c:orientation val="minMax"/>
          <c:max val="125000"/>
          <c:min val="-1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job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67505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3333333333333338E-2"/>
          <c:y val="0.81204593175853024"/>
          <c:w val="0.89468253968253963"/>
          <c:h val="0.171287401574803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1600" b="1"/>
              <a:t>GDP in Deeper Decarbonization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4715917863207"/>
          <c:y val="0.14909722222222221"/>
          <c:w val="0.81092712675621426"/>
          <c:h val="0.51988901131385878"/>
        </c:manualLayout>
      </c:layout>
      <c:lineChart>
        <c:grouping val="standard"/>
        <c:varyColors val="0"/>
        <c:ser>
          <c:idx val="1"/>
          <c:order val="0"/>
          <c:tx>
            <c:strRef>
              <c:f>'Financial - GDP'!$C$39</c:f>
              <c:strCache>
                <c:ptCount val="1"/>
                <c:pt idx="0">
                  <c:v> Fossil Fuels and Utilities  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'Financial - GDP'!$D$38:$AH$38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GDP'!$D$39:$AH$39</c:f>
              <c:numCache>
                <c:formatCode>_(* #,##0.00_);_(* \(#,##0.00\);_(* "-"??_);_(@_)</c:formatCode>
                <c:ptCount val="31"/>
                <c:pt idx="0">
                  <c:v>0</c:v>
                </c:pt>
                <c:pt idx="1">
                  <c:v>9.3348399999999998E-2</c:v>
                </c:pt>
                <c:pt idx="2">
                  <c:v>-0.10191699999999999</c:v>
                </c:pt>
                <c:pt idx="3">
                  <c:v>0.933033</c:v>
                </c:pt>
                <c:pt idx="4">
                  <c:v>7.7893999999999997</c:v>
                </c:pt>
                <c:pt idx="5">
                  <c:v>8.4608799999999995</c:v>
                </c:pt>
                <c:pt idx="6">
                  <c:v>6.0919999999999996</c:v>
                </c:pt>
                <c:pt idx="7">
                  <c:v>6.3278499999999998</c:v>
                </c:pt>
                <c:pt idx="8">
                  <c:v>8.4802700000000009</c:v>
                </c:pt>
                <c:pt idx="9">
                  <c:v>9.0232200000000002</c:v>
                </c:pt>
                <c:pt idx="10">
                  <c:v>9.1860199999999992</c:v>
                </c:pt>
                <c:pt idx="11">
                  <c:v>9.6401299999999992</c:v>
                </c:pt>
                <c:pt idx="12">
                  <c:v>10.193</c:v>
                </c:pt>
                <c:pt idx="13">
                  <c:v>10.414400000000001</c:v>
                </c:pt>
                <c:pt idx="14">
                  <c:v>11.218500000000001</c:v>
                </c:pt>
                <c:pt idx="15">
                  <c:v>11.8886</c:v>
                </c:pt>
                <c:pt idx="16">
                  <c:v>12.5723</c:v>
                </c:pt>
                <c:pt idx="17">
                  <c:v>13.3118</c:v>
                </c:pt>
                <c:pt idx="18">
                  <c:v>12.853199999999999</c:v>
                </c:pt>
                <c:pt idx="19">
                  <c:v>12.3477</c:v>
                </c:pt>
                <c:pt idx="20">
                  <c:v>11.7835</c:v>
                </c:pt>
                <c:pt idx="21">
                  <c:v>11.162100000000001</c:v>
                </c:pt>
                <c:pt idx="22">
                  <c:v>10.750400000000001</c:v>
                </c:pt>
                <c:pt idx="23">
                  <c:v>10.168200000000001</c:v>
                </c:pt>
                <c:pt idx="24">
                  <c:v>9.82864</c:v>
                </c:pt>
                <c:pt idx="25">
                  <c:v>9.2180400000000002</c:v>
                </c:pt>
                <c:pt idx="26">
                  <c:v>8.9736200000000004</c:v>
                </c:pt>
                <c:pt idx="27">
                  <c:v>8.6678700000000006</c:v>
                </c:pt>
                <c:pt idx="28">
                  <c:v>8.4699000000000009</c:v>
                </c:pt>
                <c:pt idx="29">
                  <c:v>8.2376500000000004</c:v>
                </c:pt>
                <c:pt idx="30">
                  <c:v>8.0581700000000005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50-4B9F-9E5E-A7EBC9FAB49B}"/>
            </c:ext>
          </c:extLst>
        </c:ser>
        <c:ser>
          <c:idx val="2"/>
          <c:order val="1"/>
          <c:tx>
            <c:strRef>
              <c:f>'Financial - GDP'!$C$40</c:f>
              <c:strCache>
                <c:ptCount val="1"/>
                <c:pt idx="0">
                  <c:v> Manufacturing and Construction  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'Financial - GDP'!$D$38:$AH$38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GDP'!$D$40:$AH$40</c:f>
              <c:numCache>
                <c:formatCode>_(* #,##0.00_);_(* \(#,##0.00\);_(* "-"??_);_(@_)</c:formatCode>
                <c:ptCount val="31"/>
                <c:pt idx="0">
                  <c:v>0</c:v>
                </c:pt>
                <c:pt idx="1">
                  <c:v>1.3528699999999999E-2</c:v>
                </c:pt>
                <c:pt idx="2">
                  <c:v>0.11634700000000001</c:v>
                </c:pt>
                <c:pt idx="3">
                  <c:v>2.7724899999999999</c:v>
                </c:pt>
                <c:pt idx="4">
                  <c:v>4.1190499999999997</c:v>
                </c:pt>
                <c:pt idx="5">
                  <c:v>3.8484799999999999</c:v>
                </c:pt>
                <c:pt idx="6">
                  <c:v>3.7321300000000002</c:v>
                </c:pt>
                <c:pt idx="7">
                  <c:v>4.5113899999999996</c:v>
                </c:pt>
                <c:pt idx="8">
                  <c:v>5.3894000000000002</c:v>
                </c:pt>
                <c:pt idx="9">
                  <c:v>6.26065</c:v>
                </c:pt>
                <c:pt idx="10">
                  <c:v>7.1508500000000002</c:v>
                </c:pt>
                <c:pt idx="11">
                  <c:v>8.0139800000000001</c:v>
                </c:pt>
                <c:pt idx="12">
                  <c:v>8.7228899999999996</c:v>
                </c:pt>
                <c:pt idx="13">
                  <c:v>9.4223199999999991</c:v>
                </c:pt>
                <c:pt idx="14">
                  <c:v>10.014900000000001</c:v>
                </c:pt>
                <c:pt idx="15">
                  <c:v>10.683199999999999</c:v>
                </c:pt>
                <c:pt idx="16">
                  <c:v>11.4183</c:v>
                </c:pt>
                <c:pt idx="17">
                  <c:v>11.585100000000001</c:v>
                </c:pt>
                <c:pt idx="18">
                  <c:v>11.520200000000001</c:v>
                </c:pt>
                <c:pt idx="19">
                  <c:v>11.2591</c:v>
                </c:pt>
                <c:pt idx="20">
                  <c:v>10.8771</c:v>
                </c:pt>
                <c:pt idx="21">
                  <c:v>10.4762</c:v>
                </c:pt>
                <c:pt idx="22">
                  <c:v>10.1182</c:v>
                </c:pt>
                <c:pt idx="23">
                  <c:v>9.8277300000000007</c:v>
                </c:pt>
                <c:pt idx="24">
                  <c:v>9.5517500000000002</c:v>
                </c:pt>
                <c:pt idx="25">
                  <c:v>9.2491500000000002</c:v>
                </c:pt>
                <c:pt idx="26">
                  <c:v>8.9691100000000006</c:v>
                </c:pt>
                <c:pt idx="27">
                  <c:v>8.7513000000000005</c:v>
                </c:pt>
                <c:pt idx="28">
                  <c:v>8.5893999999999995</c:v>
                </c:pt>
                <c:pt idx="29">
                  <c:v>8.4252500000000001</c:v>
                </c:pt>
                <c:pt idx="30">
                  <c:v>8.2971800000000009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50-4B9F-9E5E-A7EBC9FAB49B}"/>
            </c:ext>
          </c:extLst>
        </c:ser>
        <c:ser>
          <c:idx val="3"/>
          <c:order val="2"/>
          <c:tx>
            <c:strRef>
              <c:f>'Financial - GDP'!$C$41</c:f>
              <c:strCache>
                <c:ptCount val="1"/>
                <c:pt idx="0">
                  <c:v> Other Contributors  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'Financial - GDP'!$D$38:$AH$38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GDP'!$D$41:$AH$41</c:f>
              <c:numCache>
                <c:formatCode>_(* #,##0.00_);_(* \(#,##0.00\);_(* "-"??_);_(@_)</c:formatCode>
                <c:ptCount val="31"/>
                <c:pt idx="0">
                  <c:v>0</c:v>
                </c:pt>
                <c:pt idx="1">
                  <c:v>8.92897E-2</c:v>
                </c:pt>
                <c:pt idx="2">
                  <c:v>3.9684299999999999E-2</c:v>
                </c:pt>
                <c:pt idx="3">
                  <c:v>5.2356299999999996</c:v>
                </c:pt>
                <c:pt idx="4">
                  <c:v>16.3306</c:v>
                </c:pt>
                <c:pt idx="5">
                  <c:v>20.870799999999999</c:v>
                </c:pt>
                <c:pt idx="6">
                  <c:v>21.484999999999999</c:v>
                </c:pt>
                <c:pt idx="7">
                  <c:v>24.894300000000001</c:v>
                </c:pt>
                <c:pt idx="8">
                  <c:v>31.1599</c:v>
                </c:pt>
                <c:pt idx="9">
                  <c:v>36.915399999999998</c:v>
                </c:pt>
                <c:pt idx="10">
                  <c:v>41.927799999999998</c:v>
                </c:pt>
                <c:pt idx="11">
                  <c:v>46.551099999999998</c:v>
                </c:pt>
                <c:pt idx="12">
                  <c:v>51.027299999999997</c:v>
                </c:pt>
                <c:pt idx="13">
                  <c:v>55.191400000000002</c:v>
                </c:pt>
                <c:pt idx="14">
                  <c:v>59.693300000000001</c:v>
                </c:pt>
                <c:pt idx="15">
                  <c:v>63.653199999999998</c:v>
                </c:pt>
                <c:pt idx="16">
                  <c:v>67.569299999999998</c:v>
                </c:pt>
                <c:pt idx="17">
                  <c:v>70.594800000000006</c:v>
                </c:pt>
                <c:pt idx="18">
                  <c:v>71.731700000000004</c:v>
                </c:pt>
                <c:pt idx="19">
                  <c:v>71.668999999999997</c:v>
                </c:pt>
                <c:pt idx="20">
                  <c:v>70.803600000000003</c:v>
                </c:pt>
                <c:pt idx="21">
                  <c:v>69.568399999999997</c:v>
                </c:pt>
                <c:pt idx="22">
                  <c:v>68.400000000000006</c:v>
                </c:pt>
                <c:pt idx="23">
                  <c:v>67.2483</c:v>
                </c:pt>
                <c:pt idx="24">
                  <c:v>66.204700000000003</c:v>
                </c:pt>
                <c:pt idx="25">
                  <c:v>65.0124</c:v>
                </c:pt>
                <c:pt idx="26">
                  <c:v>64.043300000000002</c:v>
                </c:pt>
                <c:pt idx="27">
                  <c:v>63.209899999999998</c:v>
                </c:pt>
                <c:pt idx="28">
                  <c:v>62.676900000000003</c:v>
                </c:pt>
                <c:pt idx="29">
                  <c:v>62.29</c:v>
                </c:pt>
                <c:pt idx="30">
                  <c:v>62.048699999999997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50-4B9F-9E5E-A7EBC9FAB49B}"/>
            </c:ext>
          </c:extLst>
        </c:ser>
        <c:ser>
          <c:idx val="0"/>
          <c:order val="3"/>
          <c:tx>
            <c:strRef>
              <c:f>'Financial - GDP'!$C$42</c:f>
              <c:strCache>
                <c:ptCount val="1"/>
                <c:pt idx="0">
                  <c:v> Total  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'Financial - GDP'!$D$38:$AH$38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GDP'!$D$42:$AH$42</c:f>
              <c:numCache>
                <c:formatCode>_(* #,##0.00_);_(* \(#,##0.00\);_(* "-"??_);_(@_)</c:formatCode>
                <c:ptCount val="31"/>
                <c:pt idx="0">
                  <c:v>0</c:v>
                </c:pt>
                <c:pt idx="1">
                  <c:v>0.19616700000000001</c:v>
                </c:pt>
                <c:pt idx="2">
                  <c:v>5.4115000000000003E-2</c:v>
                </c:pt>
                <c:pt idx="3">
                  <c:v>8.9411500000000004</c:v>
                </c:pt>
                <c:pt idx="4">
                  <c:v>28.239000000000001</c:v>
                </c:pt>
                <c:pt idx="5">
                  <c:v>33.180199999999999</c:v>
                </c:pt>
                <c:pt idx="6">
                  <c:v>31.309100000000001</c:v>
                </c:pt>
                <c:pt idx="7">
                  <c:v>35.733499999999999</c:v>
                </c:pt>
                <c:pt idx="8">
                  <c:v>45.029499999999999</c:v>
                </c:pt>
                <c:pt idx="9">
                  <c:v>52.199300000000001</c:v>
                </c:pt>
                <c:pt idx="10">
                  <c:v>58.264699999999998</c:v>
                </c:pt>
                <c:pt idx="11">
                  <c:v>64.205200000000005</c:v>
                </c:pt>
                <c:pt idx="12">
                  <c:v>69.943200000000004</c:v>
                </c:pt>
                <c:pt idx="13">
                  <c:v>75.028199999999998</c:v>
                </c:pt>
                <c:pt idx="14">
                  <c:v>80.926699999999997</c:v>
                </c:pt>
                <c:pt idx="15">
                  <c:v>86.224999999999994</c:v>
                </c:pt>
                <c:pt idx="16">
                  <c:v>91.559899999999999</c:v>
                </c:pt>
                <c:pt idx="17">
                  <c:v>95.491799999999998</c:v>
                </c:pt>
                <c:pt idx="18">
                  <c:v>96.105099999999993</c:v>
                </c:pt>
                <c:pt idx="19">
                  <c:v>95.275800000000004</c:v>
                </c:pt>
                <c:pt idx="20">
                  <c:v>93.464299999999994</c:v>
                </c:pt>
                <c:pt idx="21">
                  <c:v>91.206800000000001</c:v>
                </c:pt>
                <c:pt idx="22">
                  <c:v>89.268500000000003</c:v>
                </c:pt>
                <c:pt idx="23">
                  <c:v>87.244200000000006</c:v>
                </c:pt>
                <c:pt idx="24">
                  <c:v>85.585099999999997</c:v>
                </c:pt>
                <c:pt idx="25">
                  <c:v>83.479600000000005</c:v>
                </c:pt>
                <c:pt idx="26">
                  <c:v>81.986000000000004</c:v>
                </c:pt>
                <c:pt idx="27">
                  <c:v>80.629099999999994</c:v>
                </c:pt>
                <c:pt idx="28">
                  <c:v>79.736199999999997</c:v>
                </c:pt>
                <c:pt idx="29">
                  <c:v>78.9529</c:v>
                </c:pt>
                <c:pt idx="30">
                  <c:v>78.4041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94-4A1B-80F2-1D98CFB77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Billion 2021 Dollars/Year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4582368380423049E-2"/>
          <c:y val="0.75237913520195643"/>
          <c:w val="0.96348212907210129"/>
          <c:h val="0.233968987664937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1600" b="1"/>
              <a:t>Job Creation in Deeper Decarbonization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956894974838"/>
          <c:y val="0.15985184975755948"/>
          <c:w val="0.82491745257936777"/>
          <c:h val="0.54361893721992116"/>
        </c:manualLayout>
      </c:layout>
      <c:lineChart>
        <c:grouping val="standard"/>
        <c:varyColors val="0"/>
        <c:ser>
          <c:idx val="0"/>
          <c:order val="0"/>
          <c:tx>
            <c:strRef>
              <c:f>'Financial - Jobs'!$C$39</c:f>
              <c:strCache>
                <c:ptCount val="1"/>
                <c:pt idx="0">
                  <c:v> Fossil Fuel and Utility Jobs 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'Financial - Jobs'!$D$38:$AH$38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Jobs'!$D$39:$AH$39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125</c:v>
                </c:pt>
                <c:pt idx="2">
                  <c:v>-148</c:v>
                </c:pt>
                <c:pt idx="3">
                  <c:v>1325</c:v>
                </c:pt>
                <c:pt idx="4">
                  <c:v>10585</c:v>
                </c:pt>
                <c:pt idx="5">
                  <c:v>11315</c:v>
                </c:pt>
                <c:pt idx="6">
                  <c:v>7952</c:v>
                </c:pt>
                <c:pt idx="7">
                  <c:v>8229</c:v>
                </c:pt>
                <c:pt idx="8">
                  <c:v>11105</c:v>
                </c:pt>
                <c:pt idx="9">
                  <c:v>11829</c:v>
                </c:pt>
                <c:pt idx="10">
                  <c:v>12144</c:v>
                </c:pt>
                <c:pt idx="11">
                  <c:v>12890</c:v>
                </c:pt>
                <c:pt idx="12">
                  <c:v>13844</c:v>
                </c:pt>
                <c:pt idx="13">
                  <c:v>14337</c:v>
                </c:pt>
                <c:pt idx="14">
                  <c:v>15604</c:v>
                </c:pt>
                <c:pt idx="15">
                  <c:v>16692</c:v>
                </c:pt>
                <c:pt idx="16">
                  <c:v>17673</c:v>
                </c:pt>
                <c:pt idx="17">
                  <c:v>18871</c:v>
                </c:pt>
                <c:pt idx="18">
                  <c:v>18466</c:v>
                </c:pt>
                <c:pt idx="19">
                  <c:v>18039</c:v>
                </c:pt>
                <c:pt idx="20">
                  <c:v>17545</c:v>
                </c:pt>
                <c:pt idx="21">
                  <c:v>16903</c:v>
                </c:pt>
                <c:pt idx="22">
                  <c:v>16548</c:v>
                </c:pt>
                <c:pt idx="23">
                  <c:v>15998</c:v>
                </c:pt>
                <c:pt idx="24">
                  <c:v>15685</c:v>
                </c:pt>
                <c:pt idx="25">
                  <c:v>15116</c:v>
                </c:pt>
                <c:pt idx="26">
                  <c:v>14872</c:v>
                </c:pt>
                <c:pt idx="27">
                  <c:v>14518</c:v>
                </c:pt>
                <c:pt idx="28">
                  <c:v>14309</c:v>
                </c:pt>
                <c:pt idx="29">
                  <c:v>14072</c:v>
                </c:pt>
                <c:pt idx="30">
                  <c:v>13902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40-4BB7-9B1E-DADBEF13F78B}"/>
            </c:ext>
          </c:extLst>
        </c:ser>
        <c:ser>
          <c:idx val="1"/>
          <c:order val="1"/>
          <c:tx>
            <c:strRef>
              <c:f>'Financial - Jobs'!$C$40</c:f>
              <c:strCache>
                <c:ptCount val="1"/>
                <c:pt idx="0">
                  <c:v> Manufacturing and Construction Jobs </c:v>
                </c:pt>
              </c:strCache>
            </c:strRef>
          </c:tx>
          <c:spPr>
            <a:ln w="3810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'Financial - Jobs'!$D$38:$AH$38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Jobs'!$D$40:$AH$40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74</c:v>
                </c:pt>
                <c:pt idx="2">
                  <c:v>622</c:v>
                </c:pt>
                <c:pt idx="3">
                  <c:v>15378</c:v>
                </c:pt>
                <c:pt idx="4">
                  <c:v>18682</c:v>
                </c:pt>
                <c:pt idx="5">
                  <c:v>16949</c:v>
                </c:pt>
                <c:pt idx="6">
                  <c:v>16937</c:v>
                </c:pt>
                <c:pt idx="7">
                  <c:v>20123</c:v>
                </c:pt>
                <c:pt idx="8">
                  <c:v>22945</c:v>
                </c:pt>
                <c:pt idx="9">
                  <c:v>26135</c:v>
                </c:pt>
                <c:pt idx="10">
                  <c:v>29302</c:v>
                </c:pt>
                <c:pt idx="11">
                  <c:v>32044</c:v>
                </c:pt>
                <c:pt idx="12">
                  <c:v>33999</c:v>
                </c:pt>
                <c:pt idx="13">
                  <c:v>35968</c:v>
                </c:pt>
                <c:pt idx="14">
                  <c:v>37272</c:v>
                </c:pt>
                <c:pt idx="15">
                  <c:v>39251</c:v>
                </c:pt>
                <c:pt idx="16">
                  <c:v>41357</c:v>
                </c:pt>
                <c:pt idx="17">
                  <c:v>41024</c:v>
                </c:pt>
                <c:pt idx="18">
                  <c:v>40020</c:v>
                </c:pt>
                <c:pt idx="19">
                  <c:v>38345</c:v>
                </c:pt>
                <c:pt idx="20">
                  <c:v>36281</c:v>
                </c:pt>
                <c:pt idx="21">
                  <c:v>34236</c:v>
                </c:pt>
                <c:pt idx="22">
                  <c:v>32358</c:v>
                </c:pt>
                <c:pt idx="23">
                  <c:v>30943</c:v>
                </c:pt>
                <c:pt idx="24">
                  <c:v>29619</c:v>
                </c:pt>
                <c:pt idx="25">
                  <c:v>28265</c:v>
                </c:pt>
                <c:pt idx="26">
                  <c:v>27146</c:v>
                </c:pt>
                <c:pt idx="27">
                  <c:v>26259</c:v>
                </c:pt>
                <c:pt idx="28">
                  <c:v>25663</c:v>
                </c:pt>
                <c:pt idx="29">
                  <c:v>25110</c:v>
                </c:pt>
                <c:pt idx="30">
                  <c:v>24732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40-4BB7-9B1E-DADBEF13F78B}"/>
            </c:ext>
          </c:extLst>
        </c:ser>
        <c:ser>
          <c:idx val="2"/>
          <c:order val="2"/>
          <c:tx>
            <c:strRef>
              <c:f>'Financial - Jobs'!$C$41</c:f>
              <c:strCache>
                <c:ptCount val="1"/>
                <c:pt idx="0">
                  <c:v> Other Jobs 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'Financial - Jobs'!$D$38:$AH$38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Jobs'!$D$41:$AH$41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642</c:v>
                </c:pt>
                <c:pt idx="2">
                  <c:v>512</c:v>
                </c:pt>
                <c:pt idx="3">
                  <c:v>40401</c:v>
                </c:pt>
                <c:pt idx="4">
                  <c:v>107398</c:v>
                </c:pt>
                <c:pt idx="5">
                  <c:v>145964</c:v>
                </c:pt>
                <c:pt idx="6">
                  <c:v>159834</c:v>
                </c:pt>
                <c:pt idx="7">
                  <c:v>183944</c:v>
                </c:pt>
                <c:pt idx="8">
                  <c:v>222747</c:v>
                </c:pt>
                <c:pt idx="9">
                  <c:v>260764</c:v>
                </c:pt>
                <c:pt idx="10">
                  <c:v>293737</c:v>
                </c:pt>
                <c:pt idx="11">
                  <c:v>326133</c:v>
                </c:pt>
                <c:pt idx="12">
                  <c:v>356758</c:v>
                </c:pt>
                <c:pt idx="13">
                  <c:v>385578</c:v>
                </c:pt>
                <c:pt idx="14">
                  <c:v>415495</c:v>
                </c:pt>
                <c:pt idx="15">
                  <c:v>441373</c:v>
                </c:pt>
                <c:pt idx="16">
                  <c:v>466240</c:v>
                </c:pt>
                <c:pt idx="17">
                  <c:v>484428</c:v>
                </c:pt>
                <c:pt idx="18">
                  <c:v>492115</c:v>
                </c:pt>
                <c:pt idx="19">
                  <c:v>491519</c:v>
                </c:pt>
                <c:pt idx="20">
                  <c:v>485667</c:v>
                </c:pt>
                <c:pt idx="21">
                  <c:v>477588</c:v>
                </c:pt>
                <c:pt idx="22">
                  <c:v>469406</c:v>
                </c:pt>
                <c:pt idx="23">
                  <c:v>461686</c:v>
                </c:pt>
                <c:pt idx="24">
                  <c:v>454307</c:v>
                </c:pt>
                <c:pt idx="25">
                  <c:v>445918</c:v>
                </c:pt>
                <c:pt idx="26">
                  <c:v>438968</c:v>
                </c:pt>
                <c:pt idx="27">
                  <c:v>432861</c:v>
                </c:pt>
                <c:pt idx="28">
                  <c:v>428567</c:v>
                </c:pt>
                <c:pt idx="29">
                  <c:v>425189</c:v>
                </c:pt>
                <c:pt idx="30">
                  <c:v>422695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40-4BB7-9B1E-DADBEF13F78B}"/>
            </c:ext>
          </c:extLst>
        </c:ser>
        <c:ser>
          <c:idx val="3"/>
          <c:order val="3"/>
          <c:tx>
            <c:strRef>
              <c:f>'Financial - Jobs'!$C$42</c:f>
              <c:strCache>
                <c:ptCount val="1"/>
                <c:pt idx="0">
                  <c:v> Total 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'Financial - Jobs'!$D$38:$AH$38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Jobs'!$D$42:$AH$42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841</c:v>
                </c:pt>
                <c:pt idx="2">
                  <c:v>986</c:v>
                </c:pt>
                <c:pt idx="3">
                  <c:v>57104</c:v>
                </c:pt>
                <c:pt idx="4">
                  <c:v>136665</c:v>
                </c:pt>
                <c:pt idx="5">
                  <c:v>174228</c:v>
                </c:pt>
                <c:pt idx="6">
                  <c:v>184723</c:v>
                </c:pt>
                <c:pt idx="7">
                  <c:v>212296</c:v>
                </c:pt>
                <c:pt idx="8">
                  <c:v>256797</c:v>
                </c:pt>
                <c:pt idx="9">
                  <c:v>298728</c:v>
                </c:pt>
                <c:pt idx="10">
                  <c:v>335183</c:v>
                </c:pt>
                <c:pt idx="11">
                  <c:v>371067</c:v>
                </c:pt>
                <c:pt idx="12">
                  <c:v>404601</c:v>
                </c:pt>
                <c:pt idx="13">
                  <c:v>435883</c:v>
                </c:pt>
                <c:pt idx="14">
                  <c:v>468371</c:v>
                </c:pt>
                <c:pt idx="15">
                  <c:v>497316</c:v>
                </c:pt>
                <c:pt idx="16">
                  <c:v>525270</c:v>
                </c:pt>
                <c:pt idx="17">
                  <c:v>544323</c:v>
                </c:pt>
                <c:pt idx="18">
                  <c:v>550601</c:v>
                </c:pt>
                <c:pt idx="19">
                  <c:v>547903</c:v>
                </c:pt>
                <c:pt idx="20">
                  <c:v>539493</c:v>
                </c:pt>
                <c:pt idx="21">
                  <c:v>528727</c:v>
                </c:pt>
                <c:pt idx="22">
                  <c:v>518312</c:v>
                </c:pt>
                <c:pt idx="23">
                  <c:v>508627</c:v>
                </c:pt>
                <c:pt idx="24">
                  <c:v>499611</c:v>
                </c:pt>
                <c:pt idx="25">
                  <c:v>489299</c:v>
                </c:pt>
                <c:pt idx="26">
                  <c:v>480986</c:v>
                </c:pt>
                <c:pt idx="27">
                  <c:v>473638</c:v>
                </c:pt>
                <c:pt idx="28">
                  <c:v>468539</c:v>
                </c:pt>
                <c:pt idx="29">
                  <c:v>464371</c:v>
                </c:pt>
                <c:pt idx="30">
                  <c:v>461329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40-4BB7-9B1E-DADBEF13F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Job-Years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790647874581207"/>
          <c:w val="0.97715441819772531"/>
          <c:h val="0.188518921669800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Percent Change in Deaths by Race in Deeper Decarbonization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'Avoided premature death by race'!$C$40</c:f>
              <c:strCache>
                <c:ptCount val="1"/>
                <c:pt idx="0">
                  <c:v> Other Race or Multiple Races 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'Avoided premature death by race'!$D$39:$AH$39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'Avoided premature death by race'!$D$40:$AH$40</c:f>
              <c:numCache>
                <c:formatCode>0.00%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-1.73151E-5</c:v>
                </c:pt>
                <c:pt idx="3">
                  <c:v>-1.01499E-4</c:v>
                </c:pt>
                <c:pt idx="4">
                  <c:v>-1.9820999999999999E-4</c:v>
                </c:pt>
                <c:pt idx="5">
                  <c:v>-2.8979899999999998E-4</c:v>
                </c:pt>
                <c:pt idx="6">
                  <c:v>-3.6128899999999999E-4</c:v>
                </c:pt>
                <c:pt idx="7">
                  <c:v>-5.0521300000000002E-4</c:v>
                </c:pt>
                <c:pt idx="8">
                  <c:v>-6.5583500000000001E-4</c:v>
                </c:pt>
                <c:pt idx="9">
                  <c:v>-8.27238E-4</c:v>
                </c:pt>
                <c:pt idx="10">
                  <c:v>-1.01735E-3</c:v>
                </c:pt>
                <c:pt idx="11">
                  <c:v>-1.2102899999999999E-3</c:v>
                </c:pt>
                <c:pt idx="12">
                  <c:v>-1.3786599999999999E-3</c:v>
                </c:pt>
                <c:pt idx="13">
                  <c:v>-1.5367E-3</c:v>
                </c:pt>
                <c:pt idx="14">
                  <c:v>-1.6981399999999999E-3</c:v>
                </c:pt>
                <c:pt idx="15">
                  <c:v>-1.8376700000000002E-3</c:v>
                </c:pt>
                <c:pt idx="16">
                  <c:v>-1.9447800000000001E-3</c:v>
                </c:pt>
                <c:pt idx="17">
                  <c:v>-2.0685999999999999E-3</c:v>
                </c:pt>
                <c:pt idx="18">
                  <c:v>-2.1848200000000001E-3</c:v>
                </c:pt>
                <c:pt idx="19">
                  <c:v>-2.2839900000000001E-3</c:v>
                </c:pt>
                <c:pt idx="20">
                  <c:v>-2.3774999999999998E-3</c:v>
                </c:pt>
                <c:pt idx="21">
                  <c:v>-2.4754300000000003E-3</c:v>
                </c:pt>
                <c:pt idx="22">
                  <c:v>-2.5497900000000001E-3</c:v>
                </c:pt>
                <c:pt idx="23">
                  <c:v>-2.62949E-3</c:v>
                </c:pt>
                <c:pt idx="24">
                  <c:v>-2.6870399999999999E-3</c:v>
                </c:pt>
                <c:pt idx="25">
                  <c:v>-2.5984000000000003E-3</c:v>
                </c:pt>
                <c:pt idx="26">
                  <c:v>-2.6729900000000001E-3</c:v>
                </c:pt>
                <c:pt idx="27">
                  <c:v>-2.6807399999999996E-3</c:v>
                </c:pt>
                <c:pt idx="28">
                  <c:v>-2.6979599999999997E-3</c:v>
                </c:pt>
                <c:pt idx="29">
                  <c:v>-2.7143000000000002E-3</c:v>
                </c:pt>
                <c:pt idx="30">
                  <c:v>-2.72324E-3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368-458B-829A-5F30FFD6C2A3}"/>
            </c:ext>
          </c:extLst>
        </c:ser>
        <c:ser>
          <c:idx val="1"/>
          <c:order val="1"/>
          <c:tx>
            <c:strRef>
              <c:f>'Avoided premature death by race'!$C$41</c:f>
              <c:strCache>
                <c:ptCount val="1"/>
                <c:pt idx="0">
                  <c:v> Asian 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'Avoided premature death by race'!$D$39:$AH$39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'Avoided premature death by race'!$D$41:$AH$41</c:f>
              <c:numCache>
                <c:formatCode>0.00%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-1.9403499999999998E-5</c:v>
                </c:pt>
                <c:pt idx="3">
                  <c:v>-1.6034300000000002E-4</c:v>
                </c:pt>
                <c:pt idx="4">
                  <c:v>-3.0231399999999998E-4</c:v>
                </c:pt>
                <c:pt idx="5">
                  <c:v>-4.44733E-4</c:v>
                </c:pt>
                <c:pt idx="6">
                  <c:v>-5.69368E-4</c:v>
                </c:pt>
                <c:pt idx="7">
                  <c:v>-7.7772900000000001E-4</c:v>
                </c:pt>
                <c:pt idx="8">
                  <c:v>-9.8026500000000013E-4</c:v>
                </c:pt>
                <c:pt idx="9">
                  <c:v>-1.22389E-3</c:v>
                </c:pt>
                <c:pt idx="10">
                  <c:v>-1.49647E-3</c:v>
                </c:pt>
                <c:pt idx="11">
                  <c:v>-1.75012E-3</c:v>
                </c:pt>
                <c:pt idx="12">
                  <c:v>-1.9652900000000002E-3</c:v>
                </c:pt>
                <c:pt idx="13">
                  <c:v>-2.1785899999999998E-3</c:v>
                </c:pt>
                <c:pt idx="14">
                  <c:v>-2.3773900000000001E-3</c:v>
                </c:pt>
                <c:pt idx="15">
                  <c:v>-2.5364599999999999E-3</c:v>
                </c:pt>
                <c:pt idx="16">
                  <c:v>-2.6722499999999997E-3</c:v>
                </c:pt>
                <c:pt idx="17">
                  <c:v>-2.8111599999999996E-3</c:v>
                </c:pt>
                <c:pt idx="18">
                  <c:v>-2.9294500000000001E-3</c:v>
                </c:pt>
                <c:pt idx="19">
                  <c:v>-3.0410999999999997E-3</c:v>
                </c:pt>
                <c:pt idx="20">
                  <c:v>-3.1349500000000001E-3</c:v>
                </c:pt>
                <c:pt idx="21">
                  <c:v>-3.23011E-3</c:v>
                </c:pt>
                <c:pt idx="22">
                  <c:v>-3.3044000000000003E-3</c:v>
                </c:pt>
                <c:pt idx="23">
                  <c:v>-3.37631E-3</c:v>
                </c:pt>
                <c:pt idx="24">
                  <c:v>-3.4199400000000002E-3</c:v>
                </c:pt>
                <c:pt idx="25">
                  <c:v>-3.2906900000000002E-3</c:v>
                </c:pt>
                <c:pt idx="26">
                  <c:v>-3.3558300000000002E-3</c:v>
                </c:pt>
                <c:pt idx="27">
                  <c:v>-3.3433800000000004E-3</c:v>
                </c:pt>
                <c:pt idx="28">
                  <c:v>-3.3373500000000002E-3</c:v>
                </c:pt>
                <c:pt idx="29">
                  <c:v>-3.3322500000000001E-3</c:v>
                </c:pt>
                <c:pt idx="30">
                  <c:v>-3.32337E-3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368-458B-829A-5F30FFD6C2A3}"/>
            </c:ext>
          </c:extLst>
        </c:ser>
        <c:ser>
          <c:idx val="2"/>
          <c:order val="2"/>
          <c:tx>
            <c:strRef>
              <c:f>'Avoided premature death by race'!$C$42</c:f>
              <c:strCache>
                <c:ptCount val="1"/>
                <c:pt idx="0">
                  <c:v> Black </c:v>
                </c:pt>
              </c:strCache>
            </c:strRef>
          </c:tx>
          <c:spPr>
            <a:ln w="38100" cap="rnd">
              <a:solidFill>
                <a:schemeClr val="accent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'Avoided premature death by race'!$D$39:$AH$39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'Avoided premature death by race'!$D$42:$AH$42</c:f>
              <c:numCache>
                <c:formatCode>0.00%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-2.9480799999999996E-6</c:v>
                </c:pt>
                <c:pt idx="3">
                  <c:v>-2.0410099999999996E-5</c:v>
                </c:pt>
                <c:pt idx="4">
                  <c:v>-4.0346899999999998E-5</c:v>
                </c:pt>
                <c:pt idx="5">
                  <c:v>-5.9788000000000004E-5</c:v>
                </c:pt>
                <c:pt idx="6">
                  <c:v>-7.5890700000000002E-5</c:v>
                </c:pt>
                <c:pt idx="7">
                  <c:v>-1.08162E-4</c:v>
                </c:pt>
                <c:pt idx="8">
                  <c:v>-1.3677899999999999E-4</c:v>
                </c:pt>
                <c:pt idx="9">
                  <c:v>-1.7529699999999999E-4</c:v>
                </c:pt>
                <c:pt idx="10">
                  <c:v>-2.2058200000000001E-4</c:v>
                </c:pt>
                <c:pt idx="11">
                  <c:v>-2.6180499999999999E-4</c:v>
                </c:pt>
                <c:pt idx="12">
                  <c:v>-2.9904699999999998E-4</c:v>
                </c:pt>
                <c:pt idx="13">
                  <c:v>-3.3756300000000003E-4</c:v>
                </c:pt>
                <c:pt idx="14">
                  <c:v>-3.7469599999999999E-4</c:v>
                </c:pt>
                <c:pt idx="15">
                  <c:v>-4.0564399999999998E-4</c:v>
                </c:pt>
                <c:pt idx="16">
                  <c:v>-4.3304299999999998E-4</c:v>
                </c:pt>
                <c:pt idx="17">
                  <c:v>-4.6426900000000001E-4</c:v>
                </c:pt>
                <c:pt idx="18">
                  <c:v>-4.89836E-4</c:v>
                </c:pt>
                <c:pt idx="19">
                  <c:v>-5.1691399999999994E-4</c:v>
                </c:pt>
                <c:pt idx="20">
                  <c:v>-5.4095599999999999E-4</c:v>
                </c:pt>
                <c:pt idx="21">
                  <c:v>-5.6438099999999998E-4</c:v>
                </c:pt>
                <c:pt idx="22">
                  <c:v>-5.8508599999999996E-4</c:v>
                </c:pt>
                <c:pt idx="23">
                  <c:v>-6.0547999999999993E-4</c:v>
                </c:pt>
                <c:pt idx="24">
                  <c:v>-6.2345299999999994E-4</c:v>
                </c:pt>
                <c:pt idx="25">
                  <c:v>-6.0517099999999994E-4</c:v>
                </c:pt>
                <c:pt idx="26">
                  <c:v>-6.2556700000000005E-4</c:v>
                </c:pt>
                <c:pt idx="27">
                  <c:v>-6.3130400000000007E-4</c:v>
                </c:pt>
                <c:pt idx="28">
                  <c:v>-6.3932400000000003E-4</c:v>
                </c:pt>
                <c:pt idx="29">
                  <c:v>-6.4566999999999999E-4</c:v>
                </c:pt>
                <c:pt idx="30">
                  <c:v>-6.5229099999999994E-4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4368-458B-829A-5F30FFD6C2A3}"/>
            </c:ext>
          </c:extLst>
        </c:ser>
        <c:ser>
          <c:idx val="3"/>
          <c:order val="3"/>
          <c:tx>
            <c:strRef>
              <c:f>'Avoided premature death by race'!$C$43</c:f>
              <c:strCache>
                <c:ptCount val="1"/>
                <c:pt idx="0">
                  <c:v> White 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'Avoided premature death by race'!$D$39:$AH$39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'Avoided premature death by race'!$D$43:$AH$43</c:f>
              <c:numCache>
                <c:formatCode>0.00%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-5.1918699999999998E-6</c:v>
                </c:pt>
                <c:pt idx="3">
                  <c:v>-3.08264E-5</c:v>
                </c:pt>
                <c:pt idx="4">
                  <c:v>-5.7163800000000003E-5</c:v>
                </c:pt>
                <c:pt idx="5">
                  <c:v>-8.454150000000001E-5</c:v>
                </c:pt>
                <c:pt idx="6">
                  <c:v>-1.08727E-4</c:v>
                </c:pt>
                <c:pt idx="7">
                  <c:v>-1.5140600000000001E-4</c:v>
                </c:pt>
                <c:pt idx="8">
                  <c:v>-1.9124599999999998E-4</c:v>
                </c:pt>
                <c:pt idx="9">
                  <c:v>-2.41795E-4</c:v>
                </c:pt>
                <c:pt idx="10">
                  <c:v>-2.9860899999999997E-4</c:v>
                </c:pt>
                <c:pt idx="11">
                  <c:v>-3.5172799999999999E-4</c:v>
                </c:pt>
                <c:pt idx="12">
                  <c:v>-3.9938500000000004E-4</c:v>
                </c:pt>
                <c:pt idx="13">
                  <c:v>-4.4745399999999996E-4</c:v>
                </c:pt>
                <c:pt idx="14">
                  <c:v>-4.9301100000000001E-4</c:v>
                </c:pt>
                <c:pt idx="15">
                  <c:v>-5.3182399999999997E-4</c:v>
                </c:pt>
                <c:pt idx="16">
                  <c:v>-5.6538400000000005E-4</c:v>
                </c:pt>
                <c:pt idx="17">
                  <c:v>-6.0075000000000005E-4</c:v>
                </c:pt>
                <c:pt idx="18">
                  <c:v>-6.3272099999999993E-4</c:v>
                </c:pt>
                <c:pt idx="19">
                  <c:v>-6.6365999999999994E-4</c:v>
                </c:pt>
                <c:pt idx="20">
                  <c:v>-6.9101899999999996E-4</c:v>
                </c:pt>
                <c:pt idx="21">
                  <c:v>-7.1979600000000009E-4</c:v>
                </c:pt>
                <c:pt idx="22">
                  <c:v>-7.43678E-4</c:v>
                </c:pt>
                <c:pt idx="23">
                  <c:v>-7.6784400000000006E-4</c:v>
                </c:pt>
                <c:pt idx="24">
                  <c:v>-7.8727799999999998E-4</c:v>
                </c:pt>
                <c:pt idx="25">
                  <c:v>-7.6468999999999994E-4</c:v>
                </c:pt>
                <c:pt idx="26">
                  <c:v>-7.9040799999999993E-4</c:v>
                </c:pt>
                <c:pt idx="27">
                  <c:v>-7.9690800000000003E-4</c:v>
                </c:pt>
                <c:pt idx="28">
                  <c:v>-8.0490500000000007E-4</c:v>
                </c:pt>
                <c:pt idx="29">
                  <c:v>-8.1349099999999995E-4</c:v>
                </c:pt>
                <c:pt idx="30">
                  <c:v>-8.2231399999999999E-4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4368-458B-829A-5F30FFD6C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3812879"/>
        <c:axId val="1513794575"/>
      </c:lineChart>
      <c:catAx>
        <c:axId val="1513812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513794575"/>
        <c:crosses val="autoZero"/>
        <c:auto val="1"/>
        <c:lblAlgn val="ctr"/>
        <c:lblOffset val="100"/>
        <c:noMultiLvlLbl val="0"/>
      </c:catAx>
      <c:valAx>
        <c:axId val="151379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% change in incidents/year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513812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Total NOX Emissions per Year in 1.5 Degree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48567366579177"/>
          <c:y val="0.1928125"/>
          <c:w val="0.80238863371245261"/>
          <c:h val="0.59622703412073486"/>
        </c:manualLayout>
      </c:layout>
      <c:lineChart>
        <c:grouping val="standard"/>
        <c:varyColors val="0"/>
        <c:ser>
          <c:idx val="0"/>
          <c:order val="0"/>
          <c:tx>
            <c:strRef>
              <c:f>'Emissions - NOx'!$E$45</c:f>
              <c:strCache>
                <c:ptCount val="1"/>
                <c:pt idx="0">
                  <c:v> BAU 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- NOx'!$F$44:$AK$44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NOx'!$F$45:$AK$45</c:f>
              <c:numCache>
                <c:formatCode>_(* #,##0.0_);_(* \(#,##0.0\);_(* "-"??_);_(@_)</c:formatCode>
                <c:ptCount val="32"/>
                <c:pt idx="0">
                  <c:v>8.6889699999999994</c:v>
                </c:pt>
                <c:pt idx="1">
                  <c:v>7.5398899999999998</c:v>
                </c:pt>
                <c:pt idx="2">
                  <c:v>7.8753799999999998</c:v>
                </c:pt>
                <c:pt idx="3">
                  <c:v>8.0218399999999992</c:v>
                </c:pt>
                <c:pt idx="4">
                  <c:v>8.0744500000000006</c:v>
                </c:pt>
                <c:pt idx="5">
                  <c:v>8.1276799999999998</c:v>
                </c:pt>
                <c:pt idx="6">
                  <c:v>8.1691900000000004</c:v>
                </c:pt>
                <c:pt idx="7">
                  <c:v>8.2462099999999996</c:v>
                </c:pt>
                <c:pt idx="8">
                  <c:v>8.2613599999999998</c:v>
                </c:pt>
                <c:pt idx="9">
                  <c:v>8.2642100000000003</c:v>
                </c:pt>
                <c:pt idx="10">
                  <c:v>8.2200000000000006</c:v>
                </c:pt>
                <c:pt idx="11">
                  <c:v>8.1542999999999992</c:v>
                </c:pt>
                <c:pt idx="12">
                  <c:v>8.1017700000000001</c:v>
                </c:pt>
                <c:pt idx="13">
                  <c:v>8.05809</c:v>
                </c:pt>
                <c:pt idx="14">
                  <c:v>8.0098099999999999</c:v>
                </c:pt>
                <c:pt idx="15">
                  <c:v>7.9771799999999997</c:v>
                </c:pt>
                <c:pt idx="16">
                  <c:v>7.9242400000000002</c:v>
                </c:pt>
                <c:pt idx="17">
                  <c:v>7.8618600000000001</c:v>
                </c:pt>
                <c:pt idx="18">
                  <c:v>7.8268700000000004</c:v>
                </c:pt>
                <c:pt idx="19">
                  <c:v>7.7772100000000002</c:v>
                </c:pt>
                <c:pt idx="20">
                  <c:v>7.7335599999999998</c:v>
                </c:pt>
                <c:pt idx="21">
                  <c:v>7.70479</c:v>
                </c:pt>
                <c:pt idx="22">
                  <c:v>7.6834899999999999</c:v>
                </c:pt>
                <c:pt idx="23">
                  <c:v>7.6558200000000003</c:v>
                </c:pt>
                <c:pt idx="24">
                  <c:v>7.6406200000000002</c:v>
                </c:pt>
                <c:pt idx="25">
                  <c:v>7.6295599999999997</c:v>
                </c:pt>
                <c:pt idx="26">
                  <c:v>7.6276299999999999</c:v>
                </c:pt>
                <c:pt idx="27">
                  <c:v>7.6232699999999998</c:v>
                </c:pt>
                <c:pt idx="28">
                  <c:v>7.6404800000000002</c:v>
                </c:pt>
                <c:pt idx="29">
                  <c:v>7.65679</c:v>
                </c:pt>
                <c:pt idx="30">
                  <c:v>7.6699700000000002</c:v>
                </c:pt>
                <c:pt idx="31">
                  <c:v>7.6845299999999996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C3-4497-ACB1-93F0B611B893}"/>
            </c:ext>
          </c:extLst>
        </c:ser>
        <c:ser>
          <c:idx val="1"/>
          <c:order val="1"/>
          <c:tx>
            <c:strRef>
              <c:f>'Emissions - NOx'!$E$46</c:f>
              <c:strCache>
                <c:ptCount val="1"/>
                <c:pt idx="0">
                  <c:v> 1.5 Degree </c:v>
                </c:pt>
              </c:strCache>
            </c:strRef>
          </c:tx>
          <c:spPr>
            <a:ln w="38100" cap="rnd">
              <a:solidFill>
                <a:srgbClr val="010E8D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'Emissions - NOx'!$F$44:$AK$44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NOx'!$F$46:$AK$46</c:f>
              <c:numCache>
                <c:formatCode>_(* #,##0.0_);_(* \(#,##0.0\);_(* "-"??_);_(@_)</c:formatCode>
                <c:ptCount val="32"/>
                <c:pt idx="0">
                  <c:v>8.6889699999999994</c:v>
                </c:pt>
                <c:pt idx="1">
                  <c:v>7.5398899999999998</c:v>
                </c:pt>
                <c:pt idx="2">
                  <c:v>7.8376999999999999</c:v>
                </c:pt>
                <c:pt idx="3">
                  <c:v>7.90557</c:v>
                </c:pt>
                <c:pt idx="4">
                  <c:v>7.85311</c:v>
                </c:pt>
                <c:pt idx="5">
                  <c:v>7.8363800000000001</c:v>
                </c:pt>
                <c:pt idx="6">
                  <c:v>7.7707800000000002</c:v>
                </c:pt>
                <c:pt idx="7">
                  <c:v>7.71021</c:v>
                </c:pt>
                <c:pt idx="8">
                  <c:v>7.5639200000000004</c:v>
                </c:pt>
                <c:pt idx="9">
                  <c:v>7.3929799999999997</c:v>
                </c:pt>
                <c:pt idx="10">
                  <c:v>7.1740399999999998</c:v>
                </c:pt>
                <c:pt idx="11">
                  <c:v>6.9405299999999999</c:v>
                </c:pt>
                <c:pt idx="12">
                  <c:v>6.7728900000000003</c:v>
                </c:pt>
                <c:pt idx="13">
                  <c:v>6.5833399999999997</c:v>
                </c:pt>
                <c:pt idx="14">
                  <c:v>6.3665900000000004</c:v>
                </c:pt>
                <c:pt idx="15">
                  <c:v>6.1605999999999996</c:v>
                </c:pt>
                <c:pt idx="16">
                  <c:v>5.9460199999999999</c:v>
                </c:pt>
                <c:pt idx="17">
                  <c:v>5.7305700000000002</c:v>
                </c:pt>
                <c:pt idx="18">
                  <c:v>5.5333199999999998</c:v>
                </c:pt>
                <c:pt idx="19">
                  <c:v>5.3207500000000003</c:v>
                </c:pt>
                <c:pt idx="20">
                  <c:v>5.1040599999999996</c:v>
                </c:pt>
                <c:pt idx="21">
                  <c:v>4.8949800000000003</c:v>
                </c:pt>
                <c:pt idx="22">
                  <c:v>4.6887299999999996</c:v>
                </c:pt>
                <c:pt idx="23">
                  <c:v>4.4666499999999996</c:v>
                </c:pt>
                <c:pt idx="24">
                  <c:v>4.2473599999999996</c:v>
                </c:pt>
                <c:pt idx="25">
                  <c:v>4.0305200000000001</c:v>
                </c:pt>
                <c:pt idx="26">
                  <c:v>3.8173699999999999</c:v>
                </c:pt>
                <c:pt idx="27">
                  <c:v>3.59091</c:v>
                </c:pt>
                <c:pt idx="28">
                  <c:v>3.3679399999999999</c:v>
                </c:pt>
                <c:pt idx="29">
                  <c:v>3.1440000000000001</c:v>
                </c:pt>
                <c:pt idx="30">
                  <c:v>2.90882</c:v>
                </c:pt>
                <c:pt idx="31">
                  <c:v>2.6615700000000002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C3-4497-ACB1-93F0B611B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Total NOX Emissions per Year in 1.5 Degree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48567366579177"/>
          <c:y val="0.1928125"/>
          <c:w val="0.80238863371245261"/>
          <c:h val="0.59622703412073486"/>
        </c:manualLayout>
      </c:layout>
      <c:lineChart>
        <c:grouping val="standard"/>
        <c:varyColors val="0"/>
        <c:ser>
          <c:idx val="0"/>
          <c:order val="0"/>
          <c:tx>
            <c:strRef>
              <c:f>'Emissions - NOx'!$E$45</c:f>
              <c:strCache>
                <c:ptCount val="1"/>
                <c:pt idx="0">
                  <c:v> BAU 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- NOx'!$F$44:$AK$44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NOx'!$F$45:$AK$45</c:f>
              <c:numCache>
                <c:formatCode>_(* #,##0.0_);_(* \(#,##0.0\);_(* "-"??_);_(@_)</c:formatCode>
                <c:ptCount val="32"/>
                <c:pt idx="0">
                  <c:v>8.6889699999999994</c:v>
                </c:pt>
                <c:pt idx="1">
                  <c:v>7.5398899999999998</c:v>
                </c:pt>
                <c:pt idx="2">
                  <c:v>7.8753799999999998</c:v>
                </c:pt>
                <c:pt idx="3">
                  <c:v>8.0218399999999992</c:v>
                </c:pt>
                <c:pt idx="4">
                  <c:v>8.0744500000000006</c:v>
                </c:pt>
                <c:pt idx="5">
                  <c:v>8.1276799999999998</c:v>
                </c:pt>
                <c:pt idx="6">
                  <c:v>8.1691900000000004</c:v>
                </c:pt>
                <c:pt idx="7">
                  <c:v>8.2462099999999996</c:v>
                </c:pt>
                <c:pt idx="8">
                  <c:v>8.2613599999999998</c:v>
                </c:pt>
                <c:pt idx="9">
                  <c:v>8.2642100000000003</c:v>
                </c:pt>
                <c:pt idx="10">
                  <c:v>8.2200000000000006</c:v>
                </c:pt>
                <c:pt idx="11">
                  <c:v>8.1542999999999992</c:v>
                </c:pt>
                <c:pt idx="12">
                  <c:v>8.1017700000000001</c:v>
                </c:pt>
                <c:pt idx="13">
                  <c:v>8.05809</c:v>
                </c:pt>
                <c:pt idx="14">
                  <c:v>8.0098099999999999</c:v>
                </c:pt>
                <c:pt idx="15">
                  <c:v>7.9771799999999997</c:v>
                </c:pt>
                <c:pt idx="16">
                  <c:v>7.9242400000000002</c:v>
                </c:pt>
                <c:pt idx="17">
                  <c:v>7.8618600000000001</c:v>
                </c:pt>
                <c:pt idx="18">
                  <c:v>7.8268700000000004</c:v>
                </c:pt>
                <c:pt idx="19">
                  <c:v>7.7772100000000002</c:v>
                </c:pt>
                <c:pt idx="20">
                  <c:v>7.7335599999999998</c:v>
                </c:pt>
                <c:pt idx="21">
                  <c:v>7.70479</c:v>
                </c:pt>
                <c:pt idx="22">
                  <c:v>7.6834899999999999</c:v>
                </c:pt>
                <c:pt idx="23">
                  <c:v>7.6558200000000003</c:v>
                </c:pt>
                <c:pt idx="24">
                  <c:v>7.6406200000000002</c:v>
                </c:pt>
                <c:pt idx="25">
                  <c:v>7.6295599999999997</c:v>
                </c:pt>
                <c:pt idx="26">
                  <c:v>7.6276299999999999</c:v>
                </c:pt>
                <c:pt idx="27">
                  <c:v>7.6232699999999998</c:v>
                </c:pt>
                <c:pt idx="28">
                  <c:v>7.6404800000000002</c:v>
                </c:pt>
                <c:pt idx="29">
                  <c:v>7.65679</c:v>
                </c:pt>
                <c:pt idx="30">
                  <c:v>7.6699700000000002</c:v>
                </c:pt>
                <c:pt idx="31">
                  <c:v>7.6845299999999996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A6-4106-AD38-A8845722EB90}"/>
            </c:ext>
          </c:extLst>
        </c:ser>
        <c:ser>
          <c:idx val="1"/>
          <c:order val="1"/>
          <c:tx>
            <c:strRef>
              <c:f>'Emissions - NOx'!$E$46</c:f>
              <c:strCache>
                <c:ptCount val="1"/>
                <c:pt idx="0">
                  <c:v> 1.5 Degree </c:v>
                </c:pt>
              </c:strCache>
            </c:strRef>
          </c:tx>
          <c:spPr>
            <a:ln w="38100" cap="rnd">
              <a:solidFill>
                <a:srgbClr val="010E8D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'Emissions - NOx'!$F$44:$AK$44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NOx'!$F$46:$AK$46</c:f>
              <c:numCache>
                <c:formatCode>_(* #,##0.0_);_(* \(#,##0.0\);_(* "-"??_);_(@_)</c:formatCode>
                <c:ptCount val="32"/>
                <c:pt idx="0">
                  <c:v>8.6889699999999994</c:v>
                </c:pt>
                <c:pt idx="1">
                  <c:v>7.5398899999999998</c:v>
                </c:pt>
                <c:pt idx="2">
                  <c:v>7.8376999999999999</c:v>
                </c:pt>
                <c:pt idx="3">
                  <c:v>7.90557</c:v>
                </c:pt>
                <c:pt idx="4">
                  <c:v>7.85311</c:v>
                </c:pt>
                <c:pt idx="5">
                  <c:v>7.8363800000000001</c:v>
                </c:pt>
                <c:pt idx="6">
                  <c:v>7.7707800000000002</c:v>
                </c:pt>
                <c:pt idx="7">
                  <c:v>7.71021</c:v>
                </c:pt>
                <c:pt idx="8">
                  <c:v>7.5639200000000004</c:v>
                </c:pt>
                <c:pt idx="9">
                  <c:v>7.3929799999999997</c:v>
                </c:pt>
                <c:pt idx="10">
                  <c:v>7.1740399999999998</c:v>
                </c:pt>
                <c:pt idx="11">
                  <c:v>6.9405299999999999</c:v>
                </c:pt>
                <c:pt idx="12">
                  <c:v>6.7728900000000003</c:v>
                </c:pt>
                <c:pt idx="13">
                  <c:v>6.5833399999999997</c:v>
                </c:pt>
                <c:pt idx="14">
                  <c:v>6.3665900000000004</c:v>
                </c:pt>
                <c:pt idx="15">
                  <c:v>6.1605999999999996</c:v>
                </c:pt>
                <c:pt idx="16">
                  <c:v>5.9460199999999999</c:v>
                </c:pt>
                <c:pt idx="17">
                  <c:v>5.7305700000000002</c:v>
                </c:pt>
                <c:pt idx="18">
                  <c:v>5.5333199999999998</c:v>
                </c:pt>
                <c:pt idx="19">
                  <c:v>5.3207500000000003</c:v>
                </c:pt>
                <c:pt idx="20">
                  <c:v>5.1040599999999996</c:v>
                </c:pt>
                <c:pt idx="21">
                  <c:v>4.8949800000000003</c:v>
                </c:pt>
                <c:pt idx="22">
                  <c:v>4.6887299999999996</c:v>
                </c:pt>
                <c:pt idx="23">
                  <c:v>4.4666499999999996</c:v>
                </c:pt>
                <c:pt idx="24">
                  <c:v>4.2473599999999996</c:v>
                </c:pt>
                <c:pt idx="25">
                  <c:v>4.0305200000000001</c:v>
                </c:pt>
                <c:pt idx="26">
                  <c:v>3.8173699999999999</c:v>
                </c:pt>
                <c:pt idx="27">
                  <c:v>3.59091</c:v>
                </c:pt>
                <c:pt idx="28">
                  <c:v>3.3679399999999999</c:v>
                </c:pt>
                <c:pt idx="29">
                  <c:v>3.1440000000000001</c:v>
                </c:pt>
                <c:pt idx="30">
                  <c:v>2.90882</c:v>
                </c:pt>
                <c:pt idx="31">
                  <c:v>2.6615700000000002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A6-4106-AD38-A8845722E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Total PM 2.5 Emissions per Year in 1.5 Degree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74234470691165"/>
          <c:y val="0.19975694444444445"/>
          <c:w val="0.79513196267133279"/>
          <c:h val="0.58928258967629044"/>
        </c:manualLayout>
      </c:layout>
      <c:lineChart>
        <c:grouping val="standard"/>
        <c:varyColors val="0"/>
        <c:ser>
          <c:idx val="0"/>
          <c:order val="0"/>
          <c:tx>
            <c:strRef>
              <c:f>'Emissions - PM 2.5'!$E$45</c:f>
              <c:strCache>
                <c:ptCount val="1"/>
                <c:pt idx="0">
                  <c:v>BAU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- PM 2.5'!$F$44:$AK$44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PM 2.5'!$F$45:$AK$45</c:f>
              <c:numCache>
                <c:formatCode>General</c:formatCode>
                <c:ptCount val="32"/>
                <c:pt idx="0">
                  <c:v>1319.24</c:v>
                </c:pt>
                <c:pt idx="1">
                  <c:v>1191.95</c:v>
                </c:pt>
                <c:pt idx="2">
                  <c:v>1209.42</c:v>
                </c:pt>
                <c:pt idx="3">
                  <c:v>1222.3599999999999</c:v>
                </c:pt>
                <c:pt idx="4">
                  <c:v>1226.51</c:v>
                </c:pt>
                <c:pt idx="5">
                  <c:v>1230.71</c:v>
                </c:pt>
                <c:pt idx="6">
                  <c:v>1234.5</c:v>
                </c:pt>
                <c:pt idx="7">
                  <c:v>1241.1600000000001</c:v>
                </c:pt>
                <c:pt idx="8">
                  <c:v>1243.3</c:v>
                </c:pt>
                <c:pt idx="9">
                  <c:v>1245.24</c:v>
                </c:pt>
                <c:pt idx="10">
                  <c:v>1242.29</c:v>
                </c:pt>
                <c:pt idx="11">
                  <c:v>1238.0999999999999</c:v>
                </c:pt>
                <c:pt idx="12">
                  <c:v>1234.68</c:v>
                </c:pt>
                <c:pt idx="13">
                  <c:v>1231.0899999999999</c:v>
                </c:pt>
                <c:pt idx="14">
                  <c:v>1227.8599999999999</c:v>
                </c:pt>
                <c:pt idx="15">
                  <c:v>1224.79</c:v>
                </c:pt>
                <c:pt idx="16">
                  <c:v>1220.99</c:v>
                </c:pt>
                <c:pt idx="17">
                  <c:v>1217.32</c:v>
                </c:pt>
                <c:pt idx="18">
                  <c:v>1214.8</c:v>
                </c:pt>
                <c:pt idx="19">
                  <c:v>1212.23</c:v>
                </c:pt>
                <c:pt idx="20">
                  <c:v>1209.8900000000001</c:v>
                </c:pt>
                <c:pt idx="21">
                  <c:v>1208.1600000000001</c:v>
                </c:pt>
                <c:pt idx="22">
                  <c:v>1207.54</c:v>
                </c:pt>
                <c:pt idx="23">
                  <c:v>1206.98</c:v>
                </c:pt>
                <c:pt idx="24">
                  <c:v>1207.33</c:v>
                </c:pt>
                <c:pt idx="25">
                  <c:v>1207.26</c:v>
                </c:pt>
                <c:pt idx="26">
                  <c:v>1208.22</c:v>
                </c:pt>
                <c:pt idx="27">
                  <c:v>1209.02</c:v>
                </c:pt>
                <c:pt idx="28">
                  <c:v>1211.1500000000001</c:v>
                </c:pt>
                <c:pt idx="29">
                  <c:v>1213.3900000000001</c:v>
                </c:pt>
                <c:pt idx="30">
                  <c:v>1214.94</c:v>
                </c:pt>
                <c:pt idx="31">
                  <c:v>1217.77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C9-4832-9444-347217638939}"/>
            </c:ext>
          </c:extLst>
        </c:ser>
        <c:ser>
          <c:idx val="1"/>
          <c:order val="1"/>
          <c:tx>
            <c:strRef>
              <c:f>'Emissions - PM 2.5'!$E$46</c:f>
              <c:strCache>
                <c:ptCount val="1"/>
                <c:pt idx="0">
                  <c:v>1.5 Degree</c:v>
                </c:pt>
              </c:strCache>
            </c:strRef>
          </c:tx>
          <c:spPr>
            <a:ln w="38100" cap="rnd">
              <a:solidFill>
                <a:srgbClr val="010E8D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'Emissions - PM 2.5'!$F$44:$AK$44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PM 2.5'!$F$46:$AK$46</c:f>
              <c:numCache>
                <c:formatCode>General</c:formatCode>
                <c:ptCount val="32"/>
                <c:pt idx="0">
                  <c:v>1319.24</c:v>
                </c:pt>
                <c:pt idx="1">
                  <c:v>1191.95</c:v>
                </c:pt>
                <c:pt idx="2">
                  <c:v>1192.49</c:v>
                </c:pt>
                <c:pt idx="3">
                  <c:v>1179.33</c:v>
                </c:pt>
                <c:pt idx="4">
                  <c:v>1153.93</c:v>
                </c:pt>
                <c:pt idx="5">
                  <c:v>1131.27</c:v>
                </c:pt>
                <c:pt idx="6">
                  <c:v>1105.77</c:v>
                </c:pt>
                <c:pt idx="7">
                  <c:v>1077.46</c:v>
                </c:pt>
                <c:pt idx="8">
                  <c:v>1041.3499999999999</c:v>
                </c:pt>
                <c:pt idx="9">
                  <c:v>1002.94</c:v>
                </c:pt>
                <c:pt idx="10">
                  <c:v>958.86900000000003</c:v>
                </c:pt>
                <c:pt idx="11">
                  <c:v>914.59100000000001</c:v>
                </c:pt>
                <c:pt idx="12">
                  <c:v>871.33100000000002</c:v>
                </c:pt>
                <c:pt idx="13">
                  <c:v>828.13400000000001</c:v>
                </c:pt>
                <c:pt idx="14">
                  <c:v>783.43899999999996</c:v>
                </c:pt>
                <c:pt idx="15">
                  <c:v>740.41700000000003</c:v>
                </c:pt>
                <c:pt idx="16">
                  <c:v>699.11500000000001</c:v>
                </c:pt>
                <c:pt idx="17">
                  <c:v>659.98900000000003</c:v>
                </c:pt>
                <c:pt idx="18">
                  <c:v>621.98500000000001</c:v>
                </c:pt>
                <c:pt idx="19">
                  <c:v>582.05799999999999</c:v>
                </c:pt>
                <c:pt idx="20">
                  <c:v>542.64800000000002</c:v>
                </c:pt>
                <c:pt idx="21">
                  <c:v>507.60399999999998</c:v>
                </c:pt>
                <c:pt idx="22">
                  <c:v>474.673</c:v>
                </c:pt>
                <c:pt idx="23">
                  <c:v>442.80099999999999</c:v>
                </c:pt>
                <c:pt idx="24">
                  <c:v>412.70699999999999</c:v>
                </c:pt>
                <c:pt idx="25">
                  <c:v>391.57900000000001</c:v>
                </c:pt>
                <c:pt idx="26">
                  <c:v>370.83800000000002</c:v>
                </c:pt>
                <c:pt idx="27">
                  <c:v>349.36799999999999</c:v>
                </c:pt>
                <c:pt idx="28">
                  <c:v>327.65699999999998</c:v>
                </c:pt>
                <c:pt idx="29">
                  <c:v>305.654</c:v>
                </c:pt>
                <c:pt idx="30">
                  <c:v>283.08</c:v>
                </c:pt>
                <c:pt idx="31">
                  <c:v>259.92700000000002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C9-4832-9444-347217638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Thousand Metric Tons/Year</a:t>
                </a:r>
              </a:p>
            </c:rich>
          </c:tx>
          <c:layout>
            <c:manualLayout>
              <c:xMode val="edge"/>
              <c:yMode val="edge"/>
              <c:x val="9.2592592592592587E-3"/>
              <c:y val="0.158090277777777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  <c:majorUnit val="4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Total PM 2.5 Emissions per Year in 1.5 Degree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74234470691165"/>
          <c:y val="0.19975694444444445"/>
          <c:w val="0.79513196267133279"/>
          <c:h val="0.61358814523184602"/>
        </c:manualLayout>
      </c:layout>
      <c:lineChart>
        <c:grouping val="standard"/>
        <c:varyColors val="0"/>
        <c:ser>
          <c:idx val="0"/>
          <c:order val="0"/>
          <c:tx>
            <c:strRef>
              <c:f>'Emissions - PM 2.5'!$E$45</c:f>
              <c:strCache>
                <c:ptCount val="1"/>
                <c:pt idx="0">
                  <c:v>BAU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- PM 2.5'!$F$44:$AK$44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PM 2.5'!$F$45:$AK$45</c:f>
              <c:numCache>
                <c:formatCode>General</c:formatCode>
                <c:ptCount val="32"/>
                <c:pt idx="0">
                  <c:v>1319.24</c:v>
                </c:pt>
                <c:pt idx="1">
                  <c:v>1191.95</c:v>
                </c:pt>
                <c:pt idx="2">
                  <c:v>1209.42</c:v>
                </c:pt>
                <c:pt idx="3">
                  <c:v>1222.3599999999999</c:v>
                </c:pt>
                <c:pt idx="4">
                  <c:v>1226.51</c:v>
                </c:pt>
                <c:pt idx="5">
                  <c:v>1230.71</c:v>
                </c:pt>
                <c:pt idx="6">
                  <c:v>1234.5</c:v>
                </c:pt>
                <c:pt idx="7">
                  <c:v>1241.1600000000001</c:v>
                </c:pt>
                <c:pt idx="8">
                  <c:v>1243.3</c:v>
                </c:pt>
                <c:pt idx="9">
                  <c:v>1245.24</c:v>
                </c:pt>
                <c:pt idx="10">
                  <c:v>1242.29</c:v>
                </c:pt>
                <c:pt idx="11">
                  <c:v>1238.0999999999999</c:v>
                </c:pt>
                <c:pt idx="12">
                  <c:v>1234.68</c:v>
                </c:pt>
                <c:pt idx="13">
                  <c:v>1231.0899999999999</c:v>
                </c:pt>
                <c:pt idx="14">
                  <c:v>1227.8599999999999</c:v>
                </c:pt>
                <c:pt idx="15">
                  <c:v>1224.79</c:v>
                </c:pt>
                <c:pt idx="16">
                  <c:v>1220.99</c:v>
                </c:pt>
                <c:pt idx="17">
                  <c:v>1217.32</c:v>
                </c:pt>
                <c:pt idx="18">
                  <c:v>1214.8</c:v>
                </c:pt>
                <c:pt idx="19">
                  <c:v>1212.23</c:v>
                </c:pt>
                <c:pt idx="20">
                  <c:v>1209.8900000000001</c:v>
                </c:pt>
                <c:pt idx="21">
                  <c:v>1208.1600000000001</c:v>
                </c:pt>
                <c:pt idx="22">
                  <c:v>1207.54</c:v>
                </c:pt>
                <c:pt idx="23">
                  <c:v>1206.98</c:v>
                </c:pt>
                <c:pt idx="24">
                  <c:v>1207.33</c:v>
                </c:pt>
                <c:pt idx="25">
                  <c:v>1207.26</c:v>
                </c:pt>
                <c:pt idx="26">
                  <c:v>1208.22</c:v>
                </c:pt>
                <c:pt idx="27">
                  <c:v>1209.02</c:v>
                </c:pt>
                <c:pt idx="28">
                  <c:v>1211.1500000000001</c:v>
                </c:pt>
                <c:pt idx="29">
                  <c:v>1213.3900000000001</c:v>
                </c:pt>
                <c:pt idx="30">
                  <c:v>1214.94</c:v>
                </c:pt>
                <c:pt idx="31">
                  <c:v>1217.77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D6-4A71-B0F5-741CD3241686}"/>
            </c:ext>
          </c:extLst>
        </c:ser>
        <c:ser>
          <c:idx val="1"/>
          <c:order val="1"/>
          <c:tx>
            <c:strRef>
              <c:f>'Emissions - PM 2.5'!$E$46</c:f>
              <c:strCache>
                <c:ptCount val="1"/>
                <c:pt idx="0">
                  <c:v>1.5 Degree</c:v>
                </c:pt>
              </c:strCache>
            </c:strRef>
          </c:tx>
          <c:spPr>
            <a:ln w="38100" cap="rnd">
              <a:solidFill>
                <a:srgbClr val="010E8D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'Emissions - PM 2.5'!$F$44:$AK$44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PM 2.5'!$F$46:$AK$46</c:f>
              <c:numCache>
                <c:formatCode>General</c:formatCode>
                <c:ptCount val="32"/>
                <c:pt idx="0">
                  <c:v>1319.24</c:v>
                </c:pt>
                <c:pt idx="1">
                  <c:v>1191.95</c:v>
                </c:pt>
                <c:pt idx="2">
                  <c:v>1192.49</c:v>
                </c:pt>
                <c:pt idx="3">
                  <c:v>1179.33</c:v>
                </c:pt>
                <c:pt idx="4">
                  <c:v>1153.93</c:v>
                </c:pt>
                <c:pt idx="5">
                  <c:v>1131.27</c:v>
                </c:pt>
                <c:pt idx="6">
                  <c:v>1105.77</c:v>
                </c:pt>
                <c:pt idx="7">
                  <c:v>1077.46</c:v>
                </c:pt>
                <c:pt idx="8">
                  <c:v>1041.3499999999999</c:v>
                </c:pt>
                <c:pt idx="9">
                  <c:v>1002.94</c:v>
                </c:pt>
                <c:pt idx="10">
                  <c:v>958.86900000000003</c:v>
                </c:pt>
                <c:pt idx="11">
                  <c:v>914.59100000000001</c:v>
                </c:pt>
                <c:pt idx="12">
                  <c:v>871.33100000000002</c:v>
                </c:pt>
                <c:pt idx="13">
                  <c:v>828.13400000000001</c:v>
                </c:pt>
                <c:pt idx="14">
                  <c:v>783.43899999999996</c:v>
                </c:pt>
                <c:pt idx="15">
                  <c:v>740.41700000000003</c:v>
                </c:pt>
                <c:pt idx="16">
                  <c:v>699.11500000000001</c:v>
                </c:pt>
                <c:pt idx="17">
                  <c:v>659.98900000000003</c:v>
                </c:pt>
                <c:pt idx="18">
                  <c:v>621.98500000000001</c:v>
                </c:pt>
                <c:pt idx="19">
                  <c:v>582.05799999999999</c:v>
                </c:pt>
                <c:pt idx="20">
                  <c:v>542.64800000000002</c:v>
                </c:pt>
                <c:pt idx="21">
                  <c:v>507.60399999999998</c:v>
                </c:pt>
                <c:pt idx="22">
                  <c:v>474.673</c:v>
                </c:pt>
                <c:pt idx="23">
                  <c:v>442.80099999999999</c:v>
                </c:pt>
                <c:pt idx="24">
                  <c:v>412.70699999999999</c:v>
                </c:pt>
                <c:pt idx="25">
                  <c:v>391.57900000000001</c:v>
                </c:pt>
                <c:pt idx="26">
                  <c:v>370.83800000000002</c:v>
                </c:pt>
                <c:pt idx="27">
                  <c:v>349.36799999999999</c:v>
                </c:pt>
                <c:pt idx="28">
                  <c:v>327.65699999999998</c:v>
                </c:pt>
                <c:pt idx="29">
                  <c:v>305.654</c:v>
                </c:pt>
                <c:pt idx="30">
                  <c:v>283.08</c:v>
                </c:pt>
                <c:pt idx="31">
                  <c:v>259.92700000000002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D6-4A71-B0F5-741CD3241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Thousand Metric Tons/Year</a:t>
                </a:r>
              </a:p>
            </c:rich>
          </c:tx>
          <c:layout>
            <c:manualLayout>
              <c:xMode val="edge"/>
              <c:yMode val="edge"/>
              <c:x val="9.2592592592592587E-3"/>
              <c:y val="0.158090277777777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  <c:majorUnit val="4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14164114902304"/>
          <c:y val="0.91141240157480319"/>
          <c:w val="0.41716699475065616"/>
          <c:h val="7.8170931758530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Total SOX Emissions per Year in 1.5 Degree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20789588801399"/>
          <c:y val="0.22059027777777779"/>
          <c:w val="0.82266641149023034"/>
          <c:h val="0.56844925634295718"/>
        </c:manualLayout>
      </c:layout>
      <c:lineChart>
        <c:grouping val="standard"/>
        <c:varyColors val="0"/>
        <c:ser>
          <c:idx val="0"/>
          <c:order val="0"/>
          <c:tx>
            <c:strRef>
              <c:f>'Emissions - SOX'!$E$45</c:f>
              <c:strCache>
                <c:ptCount val="1"/>
                <c:pt idx="0">
                  <c:v> BAU 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- SOX'!$F$44:$AK$44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SOX'!$F$45:$AK$45</c:f>
              <c:numCache>
                <c:formatCode>_(* #,##0.0_);_(* \(#,##0.0\);_(* "-"??_);_(@_)</c:formatCode>
                <c:ptCount val="32"/>
                <c:pt idx="0">
                  <c:v>2.1110799999999998</c:v>
                </c:pt>
                <c:pt idx="1">
                  <c:v>1.69791</c:v>
                </c:pt>
                <c:pt idx="2">
                  <c:v>1.9230100000000001</c:v>
                </c:pt>
                <c:pt idx="3">
                  <c:v>1.9288700000000001</c:v>
                </c:pt>
                <c:pt idx="4">
                  <c:v>1.9679599999999999</c:v>
                </c:pt>
                <c:pt idx="5">
                  <c:v>1.99821</c:v>
                </c:pt>
                <c:pt idx="6">
                  <c:v>2.02149</c:v>
                </c:pt>
                <c:pt idx="7">
                  <c:v>2.0848499999999999</c:v>
                </c:pt>
                <c:pt idx="8">
                  <c:v>2.1206700000000001</c:v>
                </c:pt>
                <c:pt idx="9">
                  <c:v>2.1379000000000001</c:v>
                </c:pt>
                <c:pt idx="10">
                  <c:v>2.1270899999999999</c:v>
                </c:pt>
                <c:pt idx="11">
                  <c:v>2.1055899999999999</c:v>
                </c:pt>
                <c:pt idx="12">
                  <c:v>2.1032000000000002</c:v>
                </c:pt>
                <c:pt idx="13">
                  <c:v>2.11138</c:v>
                </c:pt>
                <c:pt idx="14">
                  <c:v>2.1262500000000002</c:v>
                </c:pt>
                <c:pt idx="15">
                  <c:v>2.13388</c:v>
                </c:pt>
                <c:pt idx="16">
                  <c:v>2.1333899999999999</c:v>
                </c:pt>
                <c:pt idx="17">
                  <c:v>2.1307</c:v>
                </c:pt>
                <c:pt idx="18">
                  <c:v>2.1358700000000002</c:v>
                </c:pt>
                <c:pt idx="19">
                  <c:v>2.1364399999999999</c:v>
                </c:pt>
                <c:pt idx="20">
                  <c:v>2.1405599999999998</c:v>
                </c:pt>
                <c:pt idx="21">
                  <c:v>2.1465299999999998</c:v>
                </c:pt>
                <c:pt idx="22">
                  <c:v>2.1507700000000001</c:v>
                </c:pt>
                <c:pt idx="23">
                  <c:v>2.1558299999999999</c:v>
                </c:pt>
                <c:pt idx="24">
                  <c:v>2.1645500000000002</c:v>
                </c:pt>
                <c:pt idx="25">
                  <c:v>2.1713399999999998</c:v>
                </c:pt>
                <c:pt idx="26">
                  <c:v>2.17808</c:v>
                </c:pt>
                <c:pt idx="27">
                  <c:v>2.19177</c:v>
                </c:pt>
                <c:pt idx="28">
                  <c:v>2.2084899999999998</c:v>
                </c:pt>
                <c:pt idx="29">
                  <c:v>2.2187800000000002</c:v>
                </c:pt>
                <c:pt idx="30">
                  <c:v>2.2251599999999998</c:v>
                </c:pt>
                <c:pt idx="31">
                  <c:v>2.2419500000000001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9D-4C52-B287-E12642CBBCFA}"/>
            </c:ext>
          </c:extLst>
        </c:ser>
        <c:ser>
          <c:idx val="1"/>
          <c:order val="1"/>
          <c:tx>
            <c:strRef>
              <c:f>'Emissions - SOX'!$E$46</c:f>
              <c:strCache>
                <c:ptCount val="1"/>
                <c:pt idx="0">
                  <c:v> 1.5 Degree </c:v>
                </c:pt>
              </c:strCache>
            </c:strRef>
          </c:tx>
          <c:spPr>
            <a:ln w="38100" cap="rnd">
              <a:solidFill>
                <a:srgbClr val="010E8D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'Emissions - SOX'!$F$44:$AK$44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SOX'!$F$46:$AK$46</c:f>
              <c:numCache>
                <c:formatCode>_(* #,##0.0_);_(* \(#,##0.0\);_(* "-"??_);_(@_)</c:formatCode>
                <c:ptCount val="32"/>
                <c:pt idx="0">
                  <c:v>2.1110799999999998</c:v>
                </c:pt>
                <c:pt idx="1">
                  <c:v>1.69791</c:v>
                </c:pt>
                <c:pt idx="2">
                  <c:v>1.84392</c:v>
                </c:pt>
                <c:pt idx="3">
                  <c:v>1.75227</c:v>
                </c:pt>
                <c:pt idx="4">
                  <c:v>1.6714599999999999</c:v>
                </c:pt>
                <c:pt idx="5">
                  <c:v>1.62503</c:v>
                </c:pt>
                <c:pt idx="6">
                  <c:v>1.53254</c:v>
                </c:pt>
                <c:pt idx="7">
                  <c:v>1.4652099999999999</c:v>
                </c:pt>
                <c:pt idx="8">
                  <c:v>1.3644700000000001</c:v>
                </c:pt>
                <c:pt idx="9">
                  <c:v>1.24722</c:v>
                </c:pt>
                <c:pt idx="10">
                  <c:v>1.1195299999999999</c:v>
                </c:pt>
                <c:pt idx="11">
                  <c:v>1.0153000000000001</c:v>
                </c:pt>
                <c:pt idx="12">
                  <c:v>0.99650799999999995</c:v>
                </c:pt>
                <c:pt idx="13">
                  <c:v>0.97426500000000005</c:v>
                </c:pt>
                <c:pt idx="14">
                  <c:v>0.94436399999999998</c:v>
                </c:pt>
                <c:pt idx="15">
                  <c:v>0.913775</c:v>
                </c:pt>
                <c:pt idx="16">
                  <c:v>0.88042500000000001</c:v>
                </c:pt>
                <c:pt idx="17">
                  <c:v>0.84733899999999995</c:v>
                </c:pt>
                <c:pt idx="18">
                  <c:v>0.81579900000000005</c:v>
                </c:pt>
                <c:pt idx="19">
                  <c:v>0.77993699999999999</c:v>
                </c:pt>
                <c:pt idx="20">
                  <c:v>0.74097100000000005</c:v>
                </c:pt>
                <c:pt idx="21">
                  <c:v>0.70163299999999995</c:v>
                </c:pt>
                <c:pt idx="22">
                  <c:v>0.66210800000000003</c:v>
                </c:pt>
                <c:pt idx="23">
                  <c:v>0.61799999999999999</c:v>
                </c:pt>
                <c:pt idx="24">
                  <c:v>0.57316</c:v>
                </c:pt>
                <c:pt idx="25">
                  <c:v>0.52616799999999997</c:v>
                </c:pt>
                <c:pt idx="26">
                  <c:v>0.47942200000000001</c:v>
                </c:pt>
                <c:pt idx="27">
                  <c:v>0.42868200000000001</c:v>
                </c:pt>
                <c:pt idx="28">
                  <c:v>0.37652000000000002</c:v>
                </c:pt>
                <c:pt idx="29">
                  <c:v>0.32171699999999998</c:v>
                </c:pt>
                <c:pt idx="30">
                  <c:v>0.26454899999999998</c:v>
                </c:pt>
                <c:pt idx="31">
                  <c:v>0.20518800000000001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9D-4C52-B287-E12642CBB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Total SOX Emissions per Year in 1.5 Degree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20789588801399"/>
          <c:y val="0.22059027777777779"/>
          <c:w val="0.82266641149023034"/>
          <c:h val="0.56844925634295718"/>
        </c:manualLayout>
      </c:layout>
      <c:lineChart>
        <c:grouping val="standard"/>
        <c:varyColors val="0"/>
        <c:ser>
          <c:idx val="0"/>
          <c:order val="0"/>
          <c:tx>
            <c:strRef>
              <c:f>'Emissions - SOX'!$E$45</c:f>
              <c:strCache>
                <c:ptCount val="1"/>
                <c:pt idx="0">
                  <c:v> BAU 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- SOX'!$F$44:$AK$44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SOX'!$F$45:$AK$45</c:f>
              <c:numCache>
                <c:formatCode>_(* #,##0.0_);_(* \(#,##0.0\);_(* "-"??_);_(@_)</c:formatCode>
                <c:ptCount val="32"/>
                <c:pt idx="0">
                  <c:v>2.1110799999999998</c:v>
                </c:pt>
                <c:pt idx="1">
                  <c:v>1.69791</c:v>
                </c:pt>
                <c:pt idx="2">
                  <c:v>1.9230100000000001</c:v>
                </c:pt>
                <c:pt idx="3">
                  <c:v>1.9288700000000001</c:v>
                </c:pt>
                <c:pt idx="4">
                  <c:v>1.9679599999999999</c:v>
                </c:pt>
                <c:pt idx="5">
                  <c:v>1.99821</c:v>
                </c:pt>
                <c:pt idx="6">
                  <c:v>2.02149</c:v>
                </c:pt>
                <c:pt idx="7">
                  <c:v>2.0848499999999999</c:v>
                </c:pt>
                <c:pt idx="8">
                  <c:v>2.1206700000000001</c:v>
                </c:pt>
                <c:pt idx="9">
                  <c:v>2.1379000000000001</c:v>
                </c:pt>
                <c:pt idx="10">
                  <c:v>2.1270899999999999</c:v>
                </c:pt>
                <c:pt idx="11">
                  <c:v>2.1055899999999999</c:v>
                </c:pt>
                <c:pt idx="12">
                  <c:v>2.1032000000000002</c:v>
                </c:pt>
                <c:pt idx="13">
                  <c:v>2.11138</c:v>
                </c:pt>
                <c:pt idx="14">
                  <c:v>2.1262500000000002</c:v>
                </c:pt>
                <c:pt idx="15">
                  <c:v>2.13388</c:v>
                </c:pt>
                <c:pt idx="16">
                  <c:v>2.1333899999999999</c:v>
                </c:pt>
                <c:pt idx="17">
                  <c:v>2.1307</c:v>
                </c:pt>
                <c:pt idx="18">
                  <c:v>2.1358700000000002</c:v>
                </c:pt>
                <c:pt idx="19">
                  <c:v>2.1364399999999999</c:v>
                </c:pt>
                <c:pt idx="20">
                  <c:v>2.1405599999999998</c:v>
                </c:pt>
                <c:pt idx="21">
                  <c:v>2.1465299999999998</c:v>
                </c:pt>
                <c:pt idx="22">
                  <c:v>2.1507700000000001</c:v>
                </c:pt>
                <c:pt idx="23">
                  <c:v>2.1558299999999999</c:v>
                </c:pt>
                <c:pt idx="24">
                  <c:v>2.1645500000000002</c:v>
                </c:pt>
                <c:pt idx="25">
                  <c:v>2.1713399999999998</c:v>
                </c:pt>
                <c:pt idx="26">
                  <c:v>2.17808</c:v>
                </c:pt>
                <c:pt idx="27">
                  <c:v>2.19177</c:v>
                </c:pt>
                <c:pt idx="28">
                  <c:v>2.2084899999999998</c:v>
                </c:pt>
                <c:pt idx="29">
                  <c:v>2.2187800000000002</c:v>
                </c:pt>
                <c:pt idx="30">
                  <c:v>2.2251599999999998</c:v>
                </c:pt>
                <c:pt idx="31">
                  <c:v>2.2419500000000001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7D-4CFF-90A1-EAA762EC8134}"/>
            </c:ext>
          </c:extLst>
        </c:ser>
        <c:ser>
          <c:idx val="1"/>
          <c:order val="1"/>
          <c:tx>
            <c:strRef>
              <c:f>'Emissions - SOX'!$E$46</c:f>
              <c:strCache>
                <c:ptCount val="1"/>
                <c:pt idx="0">
                  <c:v> 1.5 Degree </c:v>
                </c:pt>
              </c:strCache>
            </c:strRef>
          </c:tx>
          <c:spPr>
            <a:ln w="38100" cap="rnd">
              <a:solidFill>
                <a:srgbClr val="010E8D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'Emissions - SOX'!$F$44:$AK$44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SOX'!$F$46:$AK$46</c:f>
              <c:numCache>
                <c:formatCode>_(* #,##0.0_);_(* \(#,##0.0\);_(* "-"??_);_(@_)</c:formatCode>
                <c:ptCount val="32"/>
                <c:pt idx="0">
                  <c:v>2.1110799999999998</c:v>
                </c:pt>
                <c:pt idx="1">
                  <c:v>1.69791</c:v>
                </c:pt>
                <c:pt idx="2">
                  <c:v>1.84392</c:v>
                </c:pt>
                <c:pt idx="3">
                  <c:v>1.75227</c:v>
                </c:pt>
                <c:pt idx="4">
                  <c:v>1.6714599999999999</c:v>
                </c:pt>
                <c:pt idx="5">
                  <c:v>1.62503</c:v>
                </c:pt>
                <c:pt idx="6">
                  <c:v>1.53254</c:v>
                </c:pt>
                <c:pt idx="7">
                  <c:v>1.4652099999999999</c:v>
                </c:pt>
                <c:pt idx="8">
                  <c:v>1.3644700000000001</c:v>
                </c:pt>
                <c:pt idx="9">
                  <c:v>1.24722</c:v>
                </c:pt>
                <c:pt idx="10">
                  <c:v>1.1195299999999999</c:v>
                </c:pt>
                <c:pt idx="11">
                  <c:v>1.0153000000000001</c:v>
                </c:pt>
                <c:pt idx="12">
                  <c:v>0.99650799999999995</c:v>
                </c:pt>
                <c:pt idx="13">
                  <c:v>0.97426500000000005</c:v>
                </c:pt>
                <c:pt idx="14">
                  <c:v>0.94436399999999998</c:v>
                </c:pt>
                <c:pt idx="15">
                  <c:v>0.913775</c:v>
                </c:pt>
                <c:pt idx="16">
                  <c:v>0.88042500000000001</c:v>
                </c:pt>
                <c:pt idx="17">
                  <c:v>0.84733899999999995</c:v>
                </c:pt>
                <c:pt idx="18">
                  <c:v>0.81579900000000005</c:v>
                </c:pt>
                <c:pt idx="19">
                  <c:v>0.77993699999999999</c:v>
                </c:pt>
                <c:pt idx="20">
                  <c:v>0.74097100000000005</c:v>
                </c:pt>
                <c:pt idx="21">
                  <c:v>0.70163299999999995</c:v>
                </c:pt>
                <c:pt idx="22">
                  <c:v>0.66210800000000003</c:v>
                </c:pt>
                <c:pt idx="23">
                  <c:v>0.61799999999999999</c:v>
                </c:pt>
                <c:pt idx="24">
                  <c:v>0.57316</c:v>
                </c:pt>
                <c:pt idx="25">
                  <c:v>0.52616799999999997</c:v>
                </c:pt>
                <c:pt idx="26">
                  <c:v>0.47942200000000001</c:v>
                </c:pt>
                <c:pt idx="27">
                  <c:v>0.42868200000000001</c:v>
                </c:pt>
                <c:pt idx="28">
                  <c:v>0.37652000000000002</c:v>
                </c:pt>
                <c:pt idx="29">
                  <c:v>0.32171699999999998</c:v>
                </c:pt>
                <c:pt idx="30">
                  <c:v>0.26454899999999998</c:v>
                </c:pt>
                <c:pt idx="31">
                  <c:v>0.20518800000000001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7D-4CFF-90A1-EAA762EC8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1400" b="1"/>
              <a:t>Avoided premature mortality in Deeper Decarbonization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'Avoided premature death'!$C$40</c:f>
              <c:strCache>
                <c:ptCount val="1"/>
                <c:pt idx="0">
                  <c:v> Total 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1A7-4789-BC2A-2BD7F658E5D1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1A7-4789-BC2A-2BD7F658E5D1}"/>
                </c:ext>
              </c:extLst>
            </c:dLbl>
            <c:dLbl>
              <c:idx val="10"/>
              <c:layout>
                <c:manualLayout>
                  <c:x val="-0.17150317147856517"/>
                  <c:y val="-3.6212270341207352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1A7-4789-BC2A-2BD7F658E5D1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1A7-4789-BC2A-2BD7F658E5D1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1A7-4789-BC2A-2BD7F658E5D1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1A7-4789-BC2A-2BD7F658E5D1}"/>
                </c:ext>
              </c:extLst>
            </c:dLbl>
            <c:dLbl>
              <c:idx val="30"/>
              <c:layout>
                <c:manualLayout>
                  <c:x val="-0.10036872995042287"/>
                  <c:y val="-4.3392115048118983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1A7-4789-BC2A-2BD7F658E5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'Avoided premature death'!$D$39:$AH$39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'Avoided premature death'!$D$40:$AH$40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16</c:v>
                </c:pt>
                <c:pt idx="3">
                  <c:v>103</c:v>
                </c:pt>
                <c:pt idx="4">
                  <c:v>194</c:v>
                </c:pt>
                <c:pt idx="5">
                  <c:v>292</c:v>
                </c:pt>
                <c:pt idx="6">
                  <c:v>379</c:v>
                </c:pt>
                <c:pt idx="7">
                  <c:v>538</c:v>
                </c:pt>
                <c:pt idx="8">
                  <c:v>691</c:v>
                </c:pt>
                <c:pt idx="9">
                  <c:v>889</c:v>
                </c:pt>
                <c:pt idx="10">
                  <c:v>1116</c:v>
                </c:pt>
                <c:pt idx="11">
                  <c:v>1338</c:v>
                </c:pt>
                <c:pt idx="12">
                  <c:v>1545</c:v>
                </c:pt>
                <c:pt idx="13">
                  <c:v>1763</c:v>
                </c:pt>
                <c:pt idx="14">
                  <c:v>1976</c:v>
                </c:pt>
                <c:pt idx="15">
                  <c:v>2169</c:v>
                </c:pt>
                <c:pt idx="16">
                  <c:v>2344</c:v>
                </c:pt>
                <c:pt idx="17">
                  <c:v>2531</c:v>
                </c:pt>
                <c:pt idx="18">
                  <c:v>2708</c:v>
                </c:pt>
                <c:pt idx="19">
                  <c:v>2882</c:v>
                </c:pt>
                <c:pt idx="20">
                  <c:v>3043</c:v>
                </c:pt>
                <c:pt idx="21">
                  <c:v>3210</c:v>
                </c:pt>
                <c:pt idx="22">
                  <c:v>3355</c:v>
                </c:pt>
                <c:pt idx="23">
                  <c:v>3503</c:v>
                </c:pt>
                <c:pt idx="24">
                  <c:v>3626</c:v>
                </c:pt>
                <c:pt idx="25">
                  <c:v>3551</c:v>
                </c:pt>
                <c:pt idx="26">
                  <c:v>3697</c:v>
                </c:pt>
                <c:pt idx="27">
                  <c:v>3751</c:v>
                </c:pt>
                <c:pt idx="28">
                  <c:v>3809</c:v>
                </c:pt>
                <c:pt idx="29">
                  <c:v>3866</c:v>
                </c:pt>
                <c:pt idx="30">
                  <c:v>3919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1A7-4789-BC2A-2BD7F658E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3812879"/>
        <c:axId val="1513794575"/>
      </c:lineChart>
      <c:catAx>
        <c:axId val="1513812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513794575"/>
        <c:crosses val="autoZero"/>
        <c:auto val="1"/>
        <c:lblAlgn val="ctr"/>
        <c:lblOffset val="100"/>
        <c:noMultiLvlLbl val="0"/>
      </c:catAx>
      <c:valAx>
        <c:axId val="151379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incidents/year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513812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</a:t>
            </a:r>
            <a:r>
              <a:rPr lang="en-US" b="1" baseline="0"/>
              <a:t> Gas Emissions Reductions by Policy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2147047244094478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'!$D$60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2-47FD-BA32-91A1C1B534D5}"/>
            </c:ext>
          </c:extLst>
        </c:ser>
        <c:ser>
          <c:idx val="1"/>
          <c:order val="2"/>
          <c:tx>
            <c:strRef>
              <c:f>'CO2e Wedge '!$D$61</c:f>
              <c:strCache>
                <c:ptCount val="1"/>
                <c:pt idx="0">
                  <c:v>Electrification + Hydrogen</c:v>
                </c:pt>
              </c:strCache>
            </c:strRef>
          </c:tx>
          <c:spPr>
            <a:solidFill>
              <a:srgbClr val="6C0000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02-47FD-BA32-91A1C1B534D5}"/>
            </c:ext>
          </c:extLst>
        </c:ser>
        <c:ser>
          <c:idx val="2"/>
          <c:order val="3"/>
          <c:tx>
            <c:strRef>
              <c:f>'CO2e Wedge '!$D$62</c:f>
              <c:strCache>
                <c:ptCount val="1"/>
                <c:pt idx="0">
                  <c:v>Industry CCS</c:v>
                </c:pt>
              </c:strCache>
            </c:strRef>
          </c:tx>
          <c:spPr>
            <a:solidFill>
              <a:srgbClr val="D00000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02-47FD-BA32-91A1C1B534D5}"/>
            </c:ext>
          </c:extLst>
        </c:ser>
        <c:ser>
          <c:idx val="3"/>
          <c:order val="4"/>
          <c:tx>
            <c:strRef>
              <c:f>'CO2e Wedge '!$D$63</c:f>
              <c:strCache>
                <c:ptCount val="1"/>
                <c:pt idx="0">
                  <c:v>Industry Energy Efficiency Standards</c:v>
                </c:pt>
              </c:strCache>
            </c:strRef>
          </c:tx>
          <c:spPr>
            <a:solidFill>
              <a:srgbClr val="FF1515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02-47FD-BA32-91A1C1B534D5}"/>
            </c:ext>
          </c:extLst>
        </c:ser>
        <c:ser>
          <c:idx val="4"/>
          <c:order val="5"/>
          <c:tx>
            <c:strRef>
              <c:f>'CO2e Wedge '!$D$64</c:f>
              <c:strCache>
                <c:ptCount val="1"/>
                <c:pt idx="0">
                  <c:v>F-gas Measures</c:v>
                </c:pt>
              </c:strCache>
            </c:strRef>
          </c:tx>
          <c:spPr>
            <a:solidFill>
              <a:srgbClr val="FF696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02-47FD-BA32-91A1C1B534D5}"/>
            </c:ext>
          </c:extLst>
        </c:ser>
        <c:ser>
          <c:idx val="5"/>
          <c:order val="6"/>
          <c:tx>
            <c:strRef>
              <c:f>'CO2e Wedge '!$D$65</c:f>
              <c:strCache>
                <c:ptCount val="1"/>
                <c:pt idx="0">
                  <c:v>Subsidy for Capacity Construction</c:v>
                </c:pt>
              </c:strCache>
            </c:strRef>
          </c:tx>
          <c:spPr>
            <a:solidFill>
              <a:srgbClr val="FF9797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02-47FD-BA32-91A1C1B534D5}"/>
            </c:ext>
          </c:extLst>
        </c:ser>
        <c:ser>
          <c:idx val="6"/>
          <c:order val="7"/>
          <c:tx>
            <c:strRef>
              <c:f>'CO2e Wedge '!$D$66</c:f>
              <c:strCache>
                <c:ptCount val="1"/>
                <c:pt idx="0">
                  <c:v>Subsidy for Electricity Production</c:v>
                </c:pt>
              </c:strCache>
            </c:strRef>
          </c:tx>
          <c:spPr>
            <a:solidFill>
              <a:srgbClr val="FFC5C5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02-47FD-BA32-91A1C1B534D5}"/>
            </c:ext>
          </c:extLst>
        </c:ser>
        <c:ser>
          <c:idx val="7"/>
          <c:order val="8"/>
          <c:tx>
            <c:strRef>
              <c:f>'CO2e Wedge '!$D$67</c:f>
              <c:strCache>
                <c:ptCount val="1"/>
                <c:pt idx="0">
                  <c:v>Clean Electricity Standard</c:v>
                </c:pt>
              </c:strCache>
            </c:strRef>
          </c:tx>
          <c:spPr>
            <a:solidFill>
              <a:srgbClr val="010E8D">
                <a:lumMod val="5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02-47FD-BA32-91A1C1B534D5}"/>
            </c:ext>
          </c:extLst>
        </c:ser>
        <c:ser>
          <c:idx val="8"/>
          <c:order val="9"/>
          <c:tx>
            <c:strRef>
              <c:f>'CO2e Wedge '!$D$68</c:f>
              <c:strCache>
                <c:ptCount val="1"/>
                <c:pt idx="0">
                  <c:v>Electricity Sector CCS</c:v>
                </c:pt>
              </c:strCache>
            </c:strRef>
          </c:tx>
          <c:spPr>
            <a:solidFill>
              <a:srgbClr val="010E8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02-47FD-BA32-91A1C1B534D5}"/>
            </c:ext>
          </c:extLst>
        </c:ser>
        <c:ser>
          <c:idx val="9"/>
          <c:order val="10"/>
          <c:tx>
            <c:strRef>
              <c:f>'CO2e Wedge '!$D$69</c:f>
              <c:strCache>
                <c:ptCount val="1"/>
                <c:pt idx="0">
                  <c:v>Early Retirement of Power Plants</c:v>
                </c:pt>
              </c:strCache>
            </c:strRef>
          </c:tx>
          <c:spPr>
            <a:solidFill>
              <a:srgbClr val="010E8D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02-47FD-BA32-91A1C1B534D5}"/>
            </c:ext>
          </c:extLst>
        </c:ser>
        <c:ser>
          <c:idx val="10"/>
          <c:order val="11"/>
          <c:tx>
            <c:strRef>
              <c:f>'CO2e Wedge '!$D$70</c:f>
              <c:strCache>
                <c:ptCount val="1"/>
                <c:pt idx="0">
                  <c:v>Increase Transmission</c:v>
                </c:pt>
              </c:strCache>
            </c:strRef>
          </c:tx>
          <c:spPr>
            <a:solidFill>
              <a:srgbClr val="010E8D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02-47FD-BA32-91A1C1B534D5}"/>
            </c:ext>
          </c:extLst>
        </c:ser>
        <c:ser>
          <c:idx val="11"/>
          <c:order val="12"/>
          <c:tx>
            <c:strRef>
              <c:f>'CO2e Wedge '!$D$71</c:f>
              <c:strCache>
                <c:ptCount val="1"/>
                <c:pt idx="0">
                  <c:v>Grid-Scale Electricity Storage</c:v>
                </c:pt>
              </c:strCache>
            </c:strRef>
          </c:tx>
          <c:spPr>
            <a:solidFill>
              <a:srgbClr val="828EFE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02-47FD-BA32-91A1C1B534D5}"/>
            </c:ext>
          </c:extLst>
        </c:ser>
        <c:ser>
          <c:idx val="13"/>
          <c:order val="13"/>
          <c:tx>
            <c:strRef>
              <c:f>'CO2e Wedge '!$D$72</c:f>
              <c:strCache>
                <c:ptCount val="1"/>
                <c:pt idx="0">
                  <c:v>Ban New Power Plants</c:v>
                </c:pt>
              </c:strCache>
            </c:strRef>
          </c:tx>
          <c:spPr>
            <a:solidFill>
              <a:srgbClr val="010E8D">
                <a:lumMod val="20000"/>
                <a:lumOff val="80000"/>
              </a:srgb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02-47FD-BA32-91A1C1B534D5}"/>
            </c:ext>
          </c:extLst>
        </c:ser>
        <c:ser>
          <c:idx val="14"/>
          <c:order val="14"/>
          <c:tx>
            <c:strRef>
              <c:f>'CO2e Wedge '!$D$73</c:f>
              <c:strCache>
                <c:ptCount val="1"/>
                <c:pt idx="0">
                  <c:v>Demand Response</c:v>
                </c:pt>
              </c:strCache>
            </c:strRef>
          </c:tx>
          <c:spPr>
            <a:solidFill>
              <a:srgbClr val="EFF1FF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C02-47FD-BA32-91A1C1B534D5}"/>
            </c:ext>
          </c:extLst>
        </c:ser>
        <c:ser>
          <c:idx val="15"/>
          <c:order val="15"/>
          <c:tx>
            <c:strRef>
              <c:f>'CO2e Wedge '!$D$74</c:f>
              <c:strCache>
                <c:ptCount val="1"/>
                <c:pt idx="0">
                  <c:v>EV Sales Standard</c:v>
                </c:pt>
              </c:strCache>
            </c:strRef>
          </c:tx>
          <c:spPr>
            <a:solidFill>
              <a:srgbClr val="B635B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C02-47FD-BA32-91A1C1B534D5}"/>
            </c:ext>
          </c:extLst>
        </c:ser>
        <c:ser>
          <c:idx val="16"/>
          <c:order val="16"/>
          <c:tx>
            <c:strRef>
              <c:f>'CO2e Wedge '!$D$75</c:f>
              <c:strCache>
                <c:ptCount val="1"/>
                <c:pt idx="0">
                  <c:v>Vehicle Fuel Economy Standards</c:v>
                </c:pt>
              </c:strCache>
            </c:strRef>
          </c:tx>
          <c:spPr>
            <a:solidFill>
              <a:srgbClr val="D470D6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C02-47FD-BA32-91A1C1B534D5}"/>
            </c:ext>
          </c:extLst>
        </c:ser>
        <c:ser>
          <c:idx val="17"/>
          <c:order val="17"/>
          <c:tx>
            <c:strRef>
              <c:f>'CO2e Wedge '!$D$76</c:f>
              <c:strCache>
                <c:ptCount val="1"/>
                <c:pt idx="0">
                  <c:v>Mode Shifting</c:v>
                </c:pt>
              </c:strCache>
            </c:strRef>
          </c:tx>
          <c:spPr>
            <a:solidFill>
              <a:srgbClr val="E8B1E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C02-47FD-BA32-91A1C1B534D5}"/>
            </c:ext>
          </c:extLst>
        </c:ser>
        <c:ser>
          <c:idx val="18"/>
          <c:order val="18"/>
          <c:tx>
            <c:strRef>
              <c:f>'CO2e Wedge '!$D$77</c:f>
              <c:strCache>
                <c:ptCount val="1"/>
                <c:pt idx="0">
                  <c:v>Building Component Electrification</c:v>
                </c:pt>
              </c:strCache>
            </c:strRef>
          </c:tx>
          <c:spPr>
            <a:solidFill>
              <a:srgbClr val="02A26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C02-47FD-BA32-91A1C1B534D5}"/>
            </c:ext>
          </c:extLst>
        </c:ser>
        <c:ser>
          <c:idx val="19"/>
          <c:order val="19"/>
          <c:tx>
            <c:strRef>
              <c:f>'CO2e Wedge '!$D$78</c:f>
              <c:strCache>
                <c:ptCount val="1"/>
                <c:pt idx="0">
                  <c:v>Building Energy Efficiency Standards</c:v>
                </c:pt>
              </c:strCache>
            </c:strRef>
          </c:tx>
          <c:spPr>
            <a:solidFill>
              <a:srgbClr val="03E398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C02-47FD-BA32-91A1C1B534D5}"/>
            </c:ext>
          </c:extLst>
        </c:ser>
        <c:ser>
          <c:idx val="20"/>
          <c:order val="20"/>
          <c:tx>
            <c:strRef>
              <c:f>'CO2e Wedge '!$D$79</c:f>
              <c:strCache>
                <c:ptCount val="1"/>
                <c:pt idx="0">
                  <c:v>Increased Retrofitting</c:v>
                </c:pt>
              </c:strCache>
            </c:strRef>
          </c:tx>
          <c:spPr>
            <a:solidFill>
              <a:srgbClr val="9CFED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C02-47FD-BA32-91A1C1B534D5}"/>
            </c:ext>
          </c:extLst>
        </c:ser>
        <c:ser>
          <c:idx val="23"/>
          <c:order val="21"/>
          <c:tx>
            <c:strRef>
              <c:f>'CO2e Wedge '!$D$80</c:f>
              <c:strCache>
                <c:ptCount val="1"/>
                <c:pt idx="0">
                  <c:v>Methane Capture and Destruction</c:v>
                </c:pt>
              </c:strCache>
            </c:strRef>
          </c:tx>
          <c:spPr>
            <a:solidFill>
              <a:srgbClr val="FFD966">
                <a:lumMod val="75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9DE-4842-A4AB-92C81D4B4CA4}"/>
            </c:ext>
          </c:extLst>
        </c:ser>
        <c:ser>
          <c:idx val="25"/>
          <c:order val="22"/>
          <c:tx>
            <c:strRef>
              <c:f>'CO2e Wedge '!$D$81</c:f>
              <c:strCache>
                <c:ptCount val="1"/>
                <c:pt idx="0">
                  <c:v>Improved Forest Management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9DE-4842-A4AB-92C81D4B4CA4}"/>
            </c:ext>
          </c:extLst>
        </c:ser>
        <c:ser>
          <c:idx val="27"/>
          <c:order val="23"/>
          <c:tx>
            <c:strRef>
              <c:f>'CO2e Wedge '!$D$82</c:f>
              <c:strCache>
                <c:ptCount val="1"/>
                <c:pt idx="0">
                  <c:v>Afforestation and Reforestation</c:v>
                </c:pt>
              </c:strCache>
            </c:strRef>
          </c:tx>
          <c:spPr>
            <a:solidFill>
              <a:srgbClr val="FFD966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9DE-4842-A4AB-92C81D4B4CA4}"/>
            </c:ext>
          </c:extLst>
        </c:ser>
        <c:ser>
          <c:idx val="28"/>
          <c:order val="24"/>
          <c:tx>
            <c:strRef>
              <c:f>'CO2e Wedge '!$D$83</c:f>
              <c:strCache>
                <c:ptCount val="1"/>
                <c:pt idx="0">
                  <c:v>Livestock Measures</c:v>
                </c:pt>
              </c:strCache>
            </c:strRef>
          </c:tx>
          <c:spPr>
            <a:solidFill>
              <a:srgbClr val="FFD966">
                <a:lumMod val="20000"/>
                <a:lumOff val="8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9DE-4842-A4AB-92C81D4B4CA4}"/>
            </c:ext>
          </c:extLst>
        </c:ser>
        <c:ser>
          <c:idx val="26"/>
          <c:order val="25"/>
          <c:tx>
            <c:strRef>
              <c:f>'CO2e Wedge '!$D$84</c:f>
              <c:strCache>
                <c:ptCount val="1"/>
                <c:pt idx="0">
                  <c:v>Hydrogen Electrolysis</c:v>
                </c:pt>
              </c:strCache>
            </c:strRef>
          </c:tx>
          <c:spPr>
            <a:solidFill>
              <a:srgbClr val="ED7D31"/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C02-47FD-BA32-91A1C1B53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'!$D$59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478.2</c:v>
                </c:pt>
                <c:pt idx="2">
                  <c:v>461.31400000000002</c:v>
                </c:pt>
                <c:pt idx="3">
                  <c:v>446.09399999999999</c:v>
                </c:pt>
                <c:pt idx="4">
                  <c:v>425.62</c:v>
                </c:pt>
                <c:pt idx="5">
                  <c:v>411.87700000000001</c:v>
                </c:pt>
                <c:pt idx="6">
                  <c:v>402.11500000000001</c:v>
                </c:pt>
                <c:pt idx="7">
                  <c:v>392.36500000000001</c:v>
                </c:pt>
                <c:pt idx="8">
                  <c:v>382.33</c:v>
                </c:pt>
                <c:pt idx="9">
                  <c:v>372.28699999999998</c:v>
                </c:pt>
                <c:pt idx="10">
                  <c:v>361.73099999999999</c:v>
                </c:pt>
                <c:pt idx="11">
                  <c:v>356.096</c:v>
                </c:pt>
                <c:pt idx="12">
                  <c:v>349.54899999999998</c:v>
                </c:pt>
                <c:pt idx="13">
                  <c:v>341.13</c:v>
                </c:pt>
                <c:pt idx="14">
                  <c:v>333.762</c:v>
                </c:pt>
                <c:pt idx="15">
                  <c:v>327.67500000000001</c:v>
                </c:pt>
                <c:pt idx="16">
                  <c:v>320.73200000000003</c:v>
                </c:pt>
                <c:pt idx="17">
                  <c:v>314.98200000000003</c:v>
                </c:pt>
                <c:pt idx="18">
                  <c:v>308.77800000000002</c:v>
                </c:pt>
                <c:pt idx="19">
                  <c:v>302.726</c:v>
                </c:pt>
                <c:pt idx="20">
                  <c:v>297.95</c:v>
                </c:pt>
                <c:pt idx="21">
                  <c:v>291.37900000000002</c:v>
                </c:pt>
                <c:pt idx="22">
                  <c:v>287.68599999999998</c:v>
                </c:pt>
                <c:pt idx="23">
                  <c:v>283.94499999999999</c:v>
                </c:pt>
                <c:pt idx="24">
                  <c:v>280.78899999999999</c:v>
                </c:pt>
                <c:pt idx="25">
                  <c:v>276.17899999999997</c:v>
                </c:pt>
                <c:pt idx="26">
                  <c:v>274.84199999999998</c:v>
                </c:pt>
                <c:pt idx="27">
                  <c:v>273.57900000000001</c:v>
                </c:pt>
                <c:pt idx="28">
                  <c:v>272.38900000000001</c:v>
                </c:pt>
                <c:pt idx="29">
                  <c:v>271.77699999999999</c:v>
                </c:pt>
                <c:pt idx="30">
                  <c:v>271.16699999999997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02-47FD-BA32-91A1C1B534D5}"/>
            </c:ext>
          </c:extLst>
        </c:ser>
        <c:ser>
          <c:idx val="12"/>
          <c:order val="26"/>
          <c:tx>
            <c:strRef>
              <c:f>'CO2e Wedge '!$D$85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A326-4BF9-B894-5DE80B830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2445756780402448"/>
          <c:y val="8.8706479823433854E-2"/>
          <c:w val="0.26720909886264216"/>
          <c:h val="0.885937406147444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Emissions Reductions by Policy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2147047244094478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'!$D$60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14-4050-B18C-24C35A808462}"/>
            </c:ext>
          </c:extLst>
        </c:ser>
        <c:ser>
          <c:idx val="1"/>
          <c:order val="2"/>
          <c:tx>
            <c:strRef>
              <c:f>'CO2e Wedge '!$D$61</c:f>
              <c:strCache>
                <c:ptCount val="1"/>
                <c:pt idx="0">
                  <c:v>Electrification + Hydrogen</c:v>
                </c:pt>
              </c:strCache>
            </c:strRef>
          </c:tx>
          <c:spPr>
            <a:solidFill>
              <a:srgbClr val="6C0000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14-4050-B18C-24C35A808462}"/>
            </c:ext>
          </c:extLst>
        </c:ser>
        <c:ser>
          <c:idx val="2"/>
          <c:order val="3"/>
          <c:tx>
            <c:strRef>
              <c:f>'CO2e Wedge '!$D$62</c:f>
              <c:strCache>
                <c:ptCount val="1"/>
                <c:pt idx="0">
                  <c:v>Industry CCS</c:v>
                </c:pt>
              </c:strCache>
            </c:strRef>
          </c:tx>
          <c:spPr>
            <a:solidFill>
              <a:srgbClr val="D00000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14-4050-B18C-24C35A808462}"/>
            </c:ext>
          </c:extLst>
        </c:ser>
        <c:ser>
          <c:idx val="3"/>
          <c:order val="4"/>
          <c:tx>
            <c:strRef>
              <c:f>'CO2e Wedge '!$D$63</c:f>
              <c:strCache>
                <c:ptCount val="1"/>
                <c:pt idx="0">
                  <c:v>Industry Energy Efficiency Standards</c:v>
                </c:pt>
              </c:strCache>
            </c:strRef>
          </c:tx>
          <c:spPr>
            <a:solidFill>
              <a:srgbClr val="FF1515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14-4050-B18C-24C35A808462}"/>
            </c:ext>
          </c:extLst>
        </c:ser>
        <c:ser>
          <c:idx val="4"/>
          <c:order val="5"/>
          <c:tx>
            <c:strRef>
              <c:f>'CO2e Wedge '!$D$64</c:f>
              <c:strCache>
                <c:ptCount val="1"/>
                <c:pt idx="0">
                  <c:v>F-gas Measures</c:v>
                </c:pt>
              </c:strCache>
            </c:strRef>
          </c:tx>
          <c:spPr>
            <a:solidFill>
              <a:srgbClr val="FF696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14-4050-B18C-24C35A808462}"/>
            </c:ext>
          </c:extLst>
        </c:ser>
        <c:ser>
          <c:idx val="5"/>
          <c:order val="6"/>
          <c:tx>
            <c:strRef>
              <c:f>'CO2e Wedge '!$D$65</c:f>
              <c:strCache>
                <c:ptCount val="1"/>
                <c:pt idx="0">
                  <c:v>Subsidy for Capacity Construction</c:v>
                </c:pt>
              </c:strCache>
            </c:strRef>
          </c:tx>
          <c:spPr>
            <a:solidFill>
              <a:srgbClr val="FF9797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14-4050-B18C-24C35A808462}"/>
            </c:ext>
          </c:extLst>
        </c:ser>
        <c:ser>
          <c:idx val="6"/>
          <c:order val="7"/>
          <c:tx>
            <c:strRef>
              <c:f>'CO2e Wedge '!$D$66</c:f>
              <c:strCache>
                <c:ptCount val="1"/>
                <c:pt idx="0">
                  <c:v>Subsidy for Electricity Production</c:v>
                </c:pt>
              </c:strCache>
            </c:strRef>
          </c:tx>
          <c:spPr>
            <a:solidFill>
              <a:srgbClr val="FFC5C5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A14-4050-B18C-24C35A808462}"/>
            </c:ext>
          </c:extLst>
        </c:ser>
        <c:ser>
          <c:idx val="7"/>
          <c:order val="8"/>
          <c:tx>
            <c:strRef>
              <c:f>'CO2e Wedge '!$D$67</c:f>
              <c:strCache>
                <c:ptCount val="1"/>
                <c:pt idx="0">
                  <c:v>Clean Electricity Standard</c:v>
                </c:pt>
              </c:strCache>
            </c:strRef>
          </c:tx>
          <c:spPr>
            <a:solidFill>
              <a:srgbClr val="010E8D">
                <a:lumMod val="5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A14-4050-B18C-24C35A808462}"/>
            </c:ext>
          </c:extLst>
        </c:ser>
        <c:ser>
          <c:idx val="8"/>
          <c:order val="9"/>
          <c:tx>
            <c:strRef>
              <c:f>'CO2e Wedge '!$D$68</c:f>
              <c:strCache>
                <c:ptCount val="1"/>
                <c:pt idx="0">
                  <c:v>Electricity Sector CCS</c:v>
                </c:pt>
              </c:strCache>
            </c:strRef>
          </c:tx>
          <c:spPr>
            <a:solidFill>
              <a:srgbClr val="010E8D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A14-4050-B18C-24C35A808462}"/>
            </c:ext>
          </c:extLst>
        </c:ser>
        <c:ser>
          <c:idx val="9"/>
          <c:order val="10"/>
          <c:tx>
            <c:strRef>
              <c:f>'CO2e Wedge '!$D$69</c:f>
              <c:strCache>
                <c:ptCount val="1"/>
                <c:pt idx="0">
                  <c:v>Early Retirement of Power Plants</c:v>
                </c:pt>
              </c:strCache>
            </c:strRef>
          </c:tx>
          <c:spPr>
            <a:solidFill>
              <a:srgbClr val="010E8D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A14-4050-B18C-24C35A808462}"/>
            </c:ext>
          </c:extLst>
        </c:ser>
        <c:ser>
          <c:idx val="10"/>
          <c:order val="11"/>
          <c:tx>
            <c:strRef>
              <c:f>'CO2e Wedge '!$D$70</c:f>
              <c:strCache>
                <c:ptCount val="1"/>
                <c:pt idx="0">
                  <c:v>Increase Transmission</c:v>
                </c:pt>
              </c:strCache>
            </c:strRef>
          </c:tx>
          <c:spPr>
            <a:solidFill>
              <a:srgbClr val="010E8D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A14-4050-B18C-24C35A808462}"/>
            </c:ext>
          </c:extLst>
        </c:ser>
        <c:ser>
          <c:idx val="11"/>
          <c:order val="12"/>
          <c:tx>
            <c:strRef>
              <c:f>'CO2e Wedge '!$D$71</c:f>
              <c:strCache>
                <c:ptCount val="1"/>
                <c:pt idx="0">
                  <c:v>Grid-Scale Electricity Storage</c:v>
                </c:pt>
              </c:strCache>
            </c:strRef>
          </c:tx>
          <c:spPr>
            <a:solidFill>
              <a:srgbClr val="828EFE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A14-4050-B18C-24C35A808462}"/>
            </c:ext>
          </c:extLst>
        </c:ser>
        <c:ser>
          <c:idx val="13"/>
          <c:order val="13"/>
          <c:tx>
            <c:strRef>
              <c:f>'CO2e Wedge '!$D$72</c:f>
              <c:strCache>
                <c:ptCount val="1"/>
                <c:pt idx="0">
                  <c:v>Ban New Power Plants</c:v>
                </c:pt>
              </c:strCache>
            </c:strRef>
          </c:tx>
          <c:spPr>
            <a:solidFill>
              <a:srgbClr val="010E8D">
                <a:lumMod val="20000"/>
                <a:lumOff val="80000"/>
              </a:srgb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A14-4050-B18C-24C35A808462}"/>
            </c:ext>
          </c:extLst>
        </c:ser>
        <c:ser>
          <c:idx val="14"/>
          <c:order val="14"/>
          <c:tx>
            <c:strRef>
              <c:f>'CO2e Wedge '!$D$73</c:f>
              <c:strCache>
                <c:ptCount val="1"/>
                <c:pt idx="0">
                  <c:v>Demand Response</c:v>
                </c:pt>
              </c:strCache>
            </c:strRef>
          </c:tx>
          <c:spPr>
            <a:solidFill>
              <a:srgbClr val="EFF1FF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A14-4050-B18C-24C35A808462}"/>
            </c:ext>
          </c:extLst>
        </c:ser>
        <c:ser>
          <c:idx val="15"/>
          <c:order val="15"/>
          <c:tx>
            <c:strRef>
              <c:f>'CO2e Wedge '!$D$74</c:f>
              <c:strCache>
                <c:ptCount val="1"/>
                <c:pt idx="0">
                  <c:v>EV Sales Standard</c:v>
                </c:pt>
              </c:strCache>
            </c:strRef>
          </c:tx>
          <c:spPr>
            <a:solidFill>
              <a:srgbClr val="B635B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A14-4050-B18C-24C35A808462}"/>
            </c:ext>
          </c:extLst>
        </c:ser>
        <c:ser>
          <c:idx val="16"/>
          <c:order val="16"/>
          <c:tx>
            <c:strRef>
              <c:f>'CO2e Wedge '!$D$75</c:f>
              <c:strCache>
                <c:ptCount val="1"/>
                <c:pt idx="0">
                  <c:v>Vehicle Fuel Economy Standards</c:v>
                </c:pt>
              </c:strCache>
            </c:strRef>
          </c:tx>
          <c:spPr>
            <a:solidFill>
              <a:srgbClr val="D470D6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A14-4050-B18C-24C35A808462}"/>
            </c:ext>
          </c:extLst>
        </c:ser>
        <c:ser>
          <c:idx val="17"/>
          <c:order val="17"/>
          <c:tx>
            <c:strRef>
              <c:f>'CO2e Wedge '!$D$76</c:f>
              <c:strCache>
                <c:ptCount val="1"/>
                <c:pt idx="0">
                  <c:v>Mode Shifting</c:v>
                </c:pt>
              </c:strCache>
            </c:strRef>
          </c:tx>
          <c:spPr>
            <a:solidFill>
              <a:srgbClr val="E8B1E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A14-4050-B18C-24C35A808462}"/>
            </c:ext>
          </c:extLst>
        </c:ser>
        <c:ser>
          <c:idx val="18"/>
          <c:order val="18"/>
          <c:tx>
            <c:strRef>
              <c:f>'CO2e Wedge '!$D$77</c:f>
              <c:strCache>
                <c:ptCount val="1"/>
                <c:pt idx="0">
                  <c:v>Building Component Electrification</c:v>
                </c:pt>
              </c:strCache>
            </c:strRef>
          </c:tx>
          <c:spPr>
            <a:solidFill>
              <a:srgbClr val="02A26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A14-4050-B18C-24C35A808462}"/>
            </c:ext>
          </c:extLst>
        </c:ser>
        <c:ser>
          <c:idx val="19"/>
          <c:order val="19"/>
          <c:tx>
            <c:strRef>
              <c:f>'CO2e Wedge '!$D$78</c:f>
              <c:strCache>
                <c:ptCount val="1"/>
                <c:pt idx="0">
                  <c:v>Building Energy Efficiency Standards</c:v>
                </c:pt>
              </c:strCache>
            </c:strRef>
          </c:tx>
          <c:spPr>
            <a:solidFill>
              <a:srgbClr val="03E398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A14-4050-B18C-24C35A808462}"/>
            </c:ext>
          </c:extLst>
        </c:ser>
        <c:ser>
          <c:idx val="20"/>
          <c:order val="20"/>
          <c:tx>
            <c:strRef>
              <c:f>'CO2e Wedge '!$D$79</c:f>
              <c:strCache>
                <c:ptCount val="1"/>
                <c:pt idx="0">
                  <c:v>Increased Retrofitting</c:v>
                </c:pt>
              </c:strCache>
            </c:strRef>
          </c:tx>
          <c:spPr>
            <a:solidFill>
              <a:srgbClr val="9CFED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A14-4050-B18C-24C35A808462}"/>
            </c:ext>
          </c:extLst>
        </c:ser>
        <c:ser>
          <c:idx val="23"/>
          <c:order val="21"/>
          <c:tx>
            <c:strRef>
              <c:f>'CO2e Wedge '!$D$80</c:f>
              <c:strCache>
                <c:ptCount val="1"/>
                <c:pt idx="0">
                  <c:v>Methane Capture and Destruction</c:v>
                </c:pt>
              </c:strCache>
            </c:strRef>
          </c:tx>
          <c:spPr>
            <a:solidFill>
              <a:srgbClr val="FFD966">
                <a:lumMod val="75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A14-4050-B18C-24C35A808462}"/>
            </c:ext>
          </c:extLst>
        </c:ser>
        <c:ser>
          <c:idx val="25"/>
          <c:order val="22"/>
          <c:tx>
            <c:strRef>
              <c:f>'CO2e Wedge '!$D$81</c:f>
              <c:strCache>
                <c:ptCount val="1"/>
                <c:pt idx="0">
                  <c:v>Improved Forest Management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A14-4050-B18C-24C35A808462}"/>
            </c:ext>
          </c:extLst>
        </c:ser>
        <c:ser>
          <c:idx val="27"/>
          <c:order val="23"/>
          <c:tx>
            <c:strRef>
              <c:f>'CO2e Wedge '!$D$82</c:f>
              <c:strCache>
                <c:ptCount val="1"/>
                <c:pt idx="0">
                  <c:v>Afforestation and Reforestation</c:v>
                </c:pt>
              </c:strCache>
            </c:strRef>
          </c:tx>
          <c:spPr>
            <a:solidFill>
              <a:srgbClr val="FFD966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A14-4050-B18C-24C35A808462}"/>
            </c:ext>
          </c:extLst>
        </c:ser>
        <c:ser>
          <c:idx val="28"/>
          <c:order val="24"/>
          <c:tx>
            <c:strRef>
              <c:f>'CO2e Wedge '!$D$83</c:f>
              <c:strCache>
                <c:ptCount val="1"/>
                <c:pt idx="0">
                  <c:v>Livestock Measures</c:v>
                </c:pt>
              </c:strCache>
            </c:strRef>
          </c:tx>
          <c:spPr>
            <a:solidFill>
              <a:srgbClr val="FFD966">
                <a:lumMod val="20000"/>
                <a:lumOff val="8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A14-4050-B18C-24C35A808462}"/>
            </c:ext>
          </c:extLst>
        </c:ser>
        <c:ser>
          <c:idx val="26"/>
          <c:order val="25"/>
          <c:tx>
            <c:strRef>
              <c:f>'CO2e Wedge '!$D$84</c:f>
              <c:strCache>
                <c:ptCount val="1"/>
                <c:pt idx="0">
                  <c:v>Hydrogen Electrolysis</c:v>
                </c:pt>
              </c:strCache>
            </c:strRef>
          </c:tx>
          <c:spPr>
            <a:solidFill>
              <a:srgbClr val="ED7D31"/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A14-4050-B18C-24C35A808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'!$D$59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478.2</c:v>
                </c:pt>
                <c:pt idx="2">
                  <c:v>461.31400000000002</c:v>
                </c:pt>
                <c:pt idx="3">
                  <c:v>446.09399999999999</c:v>
                </c:pt>
                <c:pt idx="4">
                  <c:v>425.62</c:v>
                </c:pt>
                <c:pt idx="5">
                  <c:v>411.87700000000001</c:v>
                </c:pt>
                <c:pt idx="6">
                  <c:v>402.11500000000001</c:v>
                </c:pt>
                <c:pt idx="7">
                  <c:v>392.36500000000001</c:v>
                </c:pt>
                <c:pt idx="8">
                  <c:v>382.33</c:v>
                </c:pt>
                <c:pt idx="9">
                  <c:v>372.28699999999998</c:v>
                </c:pt>
                <c:pt idx="10">
                  <c:v>361.73099999999999</c:v>
                </c:pt>
                <c:pt idx="11">
                  <c:v>356.096</c:v>
                </c:pt>
                <c:pt idx="12">
                  <c:v>349.54899999999998</c:v>
                </c:pt>
                <c:pt idx="13">
                  <c:v>341.13</c:v>
                </c:pt>
                <c:pt idx="14">
                  <c:v>333.762</c:v>
                </c:pt>
                <c:pt idx="15">
                  <c:v>327.67500000000001</c:v>
                </c:pt>
                <c:pt idx="16">
                  <c:v>320.73200000000003</c:v>
                </c:pt>
                <c:pt idx="17">
                  <c:v>314.98200000000003</c:v>
                </c:pt>
                <c:pt idx="18">
                  <c:v>308.77800000000002</c:v>
                </c:pt>
                <c:pt idx="19">
                  <c:v>302.726</c:v>
                </c:pt>
                <c:pt idx="20">
                  <c:v>297.95</c:v>
                </c:pt>
                <c:pt idx="21">
                  <c:v>291.37900000000002</c:v>
                </c:pt>
                <c:pt idx="22">
                  <c:v>287.68599999999998</c:v>
                </c:pt>
                <c:pt idx="23">
                  <c:v>283.94499999999999</c:v>
                </c:pt>
                <c:pt idx="24">
                  <c:v>280.78899999999999</c:v>
                </c:pt>
                <c:pt idx="25">
                  <c:v>276.17899999999997</c:v>
                </c:pt>
                <c:pt idx="26">
                  <c:v>274.84199999999998</c:v>
                </c:pt>
                <c:pt idx="27">
                  <c:v>273.57900000000001</c:v>
                </c:pt>
                <c:pt idx="28">
                  <c:v>272.38900000000001</c:v>
                </c:pt>
                <c:pt idx="29">
                  <c:v>271.77699999999999</c:v>
                </c:pt>
                <c:pt idx="30">
                  <c:v>271.16699999999997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A14-4050-B18C-24C35A808462}"/>
            </c:ext>
          </c:extLst>
        </c:ser>
        <c:ser>
          <c:idx val="12"/>
          <c:order val="26"/>
          <c:tx>
            <c:strRef>
              <c:f>'CO2e Wedge '!$D$85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A14-4050-B18C-24C35A808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2445756780402448"/>
          <c:y val="8.8706479823433854E-2"/>
          <c:w val="0.26720909886264216"/>
          <c:h val="0.859931798271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1400" b="1"/>
              <a:t>Greenhouse Gas Emissions Reductions by Policy -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2147047244094478"/>
          <c:h val="0.8503138893582145"/>
        </c:manualLayout>
      </c:layout>
      <c:areaChart>
        <c:grouping val="stacked"/>
        <c:varyColors val="0"/>
        <c:ser>
          <c:idx val="24"/>
          <c:order val="0"/>
          <c:tx>
            <c:strRef>
              <c:f>'CO2e Wedge '!$C$60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2-47FD-BA32-91A1C1B534D5}"/>
            </c:ext>
          </c:extLst>
        </c:ser>
        <c:ser>
          <c:idx val="0"/>
          <c:order val="1"/>
          <c:tx>
            <c:strRef>
              <c:f>'CO2e Wedge '!$C$61</c:f>
              <c:strCache>
                <c:ptCount val="1"/>
                <c:pt idx="0">
                  <c:v>Electrification + Hydrogen (90%)</c:v>
                </c:pt>
              </c:strCache>
            </c:strRef>
          </c:tx>
          <c:spPr>
            <a:solidFill>
              <a:srgbClr val="6C0000">
                <a:lumMod val="75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2-47FD-BA32-91A1C1B534D5}"/>
            </c:ext>
          </c:extLst>
        </c:ser>
        <c:ser>
          <c:idx val="1"/>
          <c:order val="2"/>
          <c:tx>
            <c:strRef>
              <c:f>'CO2e Wedge '!$C$62</c:f>
              <c:strCache>
                <c:ptCount val="1"/>
                <c:pt idx="0">
                  <c:v>Industry CCS (4%)</c:v>
                </c:pt>
              </c:strCache>
            </c:strRef>
          </c:tx>
          <c:spPr>
            <a:solidFill>
              <a:srgbClr val="9E0000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02-47FD-BA32-91A1C1B534D5}"/>
            </c:ext>
          </c:extLst>
        </c:ser>
        <c:ser>
          <c:idx val="2"/>
          <c:order val="3"/>
          <c:tx>
            <c:strRef>
              <c:f>'CO2e Wedge '!$C$63</c:f>
              <c:strCache>
                <c:ptCount val="1"/>
                <c:pt idx="0">
                  <c:v>Industry Energy Efficiency Standards (4%)</c:v>
                </c:pt>
              </c:strCache>
            </c:strRef>
          </c:tx>
          <c:spPr>
            <a:solidFill>
              <a:srgbClr val="D00000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02-47FD-BA32-91A1C1B534D5}"/>
            </c:ext>
          </c:extLst>
        </c:ser>
        <c:ser>
          <c:idx val="3"/>
          <c:order val="4"/>
          <c:tx>
            <c:strRef>
              <c:f>'CO2e Wedge '!$C$64</c:f>
              <c:strCache>
                <c:ptCount val="1"/>
                <c:pt idx="0">
                  <c:v>F-gas Measures (1%)</c:v>
                </c:pt>
              </c:strCache>
            </c:strRef>
          </c:tx>
          <c:spPr>
            <a:solidFill>
              <a:srgbClr val="FF1515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02-47FD-BA32-91A1C1B534D5}"/>
            </c:ext>
          </c:extLst>
        </c:ser>
        <c:ser>
          <c:idx val="4"/>
          <c:order val="5"/>
          <c:tx>
            <c:strRef>
              <c:f>'CO2e Wedge '!$C$65</c:f>
              <c:strCache>
                <c:ptCount val="1"/>
                <c:pt idx="0">
                  <c:v>Subsidy for Capacity Construction (&lt;1%)</c:v>
                </c:pt>
              </c:strCache>
            </c:strRef>
          </c:tx>
          <c:spPr>
            <a:solidFill>
              <a:srgbClr val="FF696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02-47FD-BA32-91A1C1B534D5}"/>
            </c:ext>
          </c:extLst>
        </c:ser>
        <c:ser>
          <c:idx val="5"/>
          <c:order val="6"/>
          <c:tx>
            <c:strRef>
              <c:f>'CO2e Wedge '!$C$66</c:f>
              <c:strCache>
                <c:ptCount val="1"/>
                <c:pt idx="0">
                  <c:v>Subsidy for Electricity Production (&lt;1%)</c:v>
                </c:pt>
              </c:strCache>
            </c:strRef>
          </c:tx>
          <c:spPr>
            <a:solidFill>
              <a:srgbClr val="FF9797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02-47FD-BA32-91A1C1B534D5}"/>
            </c:ext>
          </c:extLst>
        </c:ser>
        <c:ser>
          <c:idx val="6"/>
          <c:order val="7"/>
          <c:tx>
            <c:strRef>
              <c:f>'CO2e Wedge '!$C$67</c:f>
              <c:strCache>
                <c:ptCount val="1"/>
                <c:pt idx="0">
                  <c:v>Clean Electricity Standard (58%)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02-47FD-BA32-91A1C1B534D5}"/>
            </c:ext>
          </c:extLst>
        </c:ser>
        <c:ser>
          <c:idx val="7"/>
          <c:order val="8"/>
          <c:tx>
            <c:strRef>
              <c:f>'CO2e Wedge '!$C$68</c:f>
              <c:strCache>
                <c:ptCount val="1"/>
                <c:pt idx="0">
                  <c:v>Electricity Sector CCS (32%)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02-47FD-BA32-91A1C1B534D5}"/>
            </c:ext>
          </c:extLst>
        </c:ser>
        <c:ser>
          <c:idx val="8"/>
          <c:order val="9"/>
          <c:tx>
            <c:strRef>
              <c:f>'CO2e Wedge '!$C$69</c:f>
              <c:strCache>
                <c:ptCount val="1"/>
                <c:pt idx="0">
                  <c:v>Early Retirement of Power Plants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02-47FD-BA32-91A1C1B534D5}"/>
            </c:ext>
          </c:extLst>
        </c:ser>
        <c:ser>
          <c:idx val="9"/>
          <c:order val="10"/>
          <c:tx>
            <c:strRef>
              <c:f>'CO2e Wedge '!$C$70</c:f>
              <c:strCache>
                <c:ptCount val="1"/>
                <c:pt idx="0">
                  <c:v>Increase Transmission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02-47FD-BA32-91A1C1B534D5}"/>
            </c:ext>
          </c:extLst>
        </c:ser>
        <c:ser>
          <c:idx val="10"/>
          <c:order val="11"/>
          <c:tx>
            <c:strRef>
              <c:f>'CO2e Wedge '!$C$71</c:f>
              <c:strCache>
                <c:ptCount val="1"/>
                <c:pt idx="0">
                  <c:v>Grid-Scale Electricity Storage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02-47FD-BA32-91A1C1B534D5}"/>
            </c:ext>
          </c:extLst>
        </c:ser>
        <c:ser>
          <c:idx val="11"/>
          <c:order val="12"/>
          <c:tx>
            <c:strRef>
              <c:f>'CO2e Wedge '!$C$72</c:f>
              <c:strCache>
                <c:ptCount val="1"/>
                <c:pt idx="0">
                  <c:v>Ban New Power Plants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02-47FD-BA32-91A1C1B534D5}"/>
            </c:ext>
          </c:extLst>
        </c:ser>
        <c:ser>
          <c:idx val="13"/>
          <c:order val="13"/>
          <c:tx>
            <c:strRef>
              <c:f>'CO2e Wedge '!$C$73</c:f>
              <c:strCache>
                <c:ptCount val="1"/>
                <c:pt idx="0">
                  <c:v>Demand Response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02-47FD-BA32-91A1C1B534D5}"/>
            </c:ext>
          </c:extLst>
        </c:ser>
        <c:ser>
          <c:idx val="14"/>
          <c:order val="14"/>
          <c:tx>
            <c:strRef>
              <c:f>'CO2e Wedge '!$C$74</c:f>
              <c:strCache>
                <c:ptCount val="1"/>
                <c:pt idx="0">
                  <c:v>EV Sales Standard (75%)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C02-47FD-BA32-91A1C1B534D5}"/>
            </c:ext>
          </c:extLst>
        </c:ser>
        <c:ser>
          <c:idx val="15"/>
          <c:order val="15"/>
          <c:tx>
            <c:strRef>
              <c:f>'CO2e Wedge '!$C$75</c:f>
              <c:strCache>
                <c:ptCount val="1"/>
                <c:pt idx="0">
                  <c:v>Vehicle Fuel Economy Standards (17%)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C02-47FD-BA32-91A1C1B534D5}"/>
            </c:ext>
          </c:extLst>
        </c:ser>
        <c:ser>
          <c:idx val="16"/>
          <c:order val="16"/>
          <c:tx>
            <c:strRef>
              <c:f>'CO2e Wedge '!$C$76</c:f>
              <c:strCache>
                <c:ptCount val="1"/>
                <c:pt idx="0">
                  <c:v>Mode Shifting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C02-47FD-BA32-91A1C1B534D5}"/>
            </c:ext>
          </c:extLst>
        </c:ser>
        <c:ser>
          <c:idx val="17"/>
          <c:order val="17"/>
          <c:tx>
            <c:strRef>
              <c:f>'CO2e Wedge '!$C$77</c:f>
              <c:strCache>
                <c:ptCount val="1"/>
                <c:pt idx="0">
                  <c:v>Building Component Electrification (93%)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C02-47FD-BA32-91A1C1B534D5}"/>
            </c:ext>
          </c:extLst>
        </c:ser>
        <c:ser>
          <c:idx val="18"/>
          <c:order val="18"/>
          <c:tx>
            <c:strRef>
              <c:f>'CO2e Wedge '!$C$78</c:f>
              <c:strCache>
                <c:ptCount val="1"/>
                <c:pt idx="0">
                  <c:v>Building Energy Efficiency Standards (5%)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C02-47FD-BA32-91A1C1B534D5}"/>
            </c:ext>
          </c:extLst>
        </c:ser>
        <c:ser>
          <c:idx val="19"/>
          <c:order val="19"/>
          <c:tx>
            <c:strRef>
              <c:f>'CO2e Wedge '!$C$79</c:f>
              <c:strCache>
                <c:ptCount val="1"/>
                <c:pt idx="0">
                  <c:v>Increased Retrofitting (2%)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C02-47FD-BA32-91A1C1B534D5}"/>
            </c:ext>
          </c:extLst>
        </c:ser>
        <c:ser>
          <c:idx val="20"/>
          <c:order val="20"/>
          <c:tx>
            <c:strRef>
              <c:f>'CO2e Wedge '!$C$80</c:f>
              <c:strCache>
                <c:ptCount val="1"/>
                <c:pt idx="0">
                  <c:v>Methane Capture and Destruction (72%)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C02-47FD-BA32-91A1C1B534D5}"/>
            </c:ext>
          </c:extLst>
        </c:ser>
        <c:ser>
          <c:idx val="23"/>
          <c:order val="21"/>
          <c:tx>
            <c:strRef>
              <c:f>'CO2e Wedge '!$C$81</c:f>
              <c:strCache>
                <c:ptCount val="1"/>
                <c:pt idx="0">
                  <c:v>Improved Forest Management (10%)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9DE-4842-A4AB-92C81D4B4CA4}"/>
            </c:ext>
          </c:extLst>
        </c:ser>
        <c:ser>
          <c:idx val="25"/>
          <c:order val="22"/>
          <c:tx>
            <c:strRef>
              <c:f>'CO2e Wedge '!$C$82</c:f>
              <c:strCache>
                <c:ptCount val="1"/>
                <c:pt idx="0">
                  <c:v>Afforestation and Reforestation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9DE-4842-A4AB-92C81D4B4CA4}"/>
            </c:ext>
          </c:extLst>
        </c:ser>
        <c:ser>
          <c:idx val="27"/>
          <c:order val="23"/>
          <c:tx>
            <c:strRef>
              <c:f>'CO2e Wedge '!$C$83</c:f>
              <c:strCache>
                <c:ptCount val="1"/>
                <c:pt idx="0">
                  <c:v>Livestock Measures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9DE-4842-A4AB-92C81D4B4CA4}"/>
            </c:ext>
          </c:extLst>
        </c:ser>
        <c:ser>
          <c:idx val="28"/>
          <c:order val="24"/>
          <c:tx>
            <c:strRef>
              <c:f>'CO2e Wedge '!$C$84</c:f>
              <c:strCache>
                <c:ptCount val="1"/>
                <c:pt idx="0">
                  <c:v>Hydrogen Electrolysis (100%)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9DE-4842-A4AB-92C81D4B4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6"/>
          <c:order val="25"/>
          <c:tx>
            <c:strRef>
              <c:f>'CO2e Wedge '!$C$59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478.2</c:v>
                </c:pt>
                <c:pt idx="2">
                  <c:v>461.31400000000002</c:v>
                </c:pt>
                <c:pt idx="3">
                  <c:v>446.09399999999999</c:v>
                </c:pt>
                <c:pt idx="4">
                  <c:v>425.62</c:v>
                </c:pt>
                <c:pt idx="5">
                  <c:v>411.87700000000001</c:v>
                </c:pt>
                <c:pt idx="6">
                  <c:v>402.11500000000001</c:v>
                </c:pt>
                <c:pt idx="7">
                  <c:v>392.36500000000001</c:v>
                </c:pt>
                <c:pt idx="8">
                  <c:v>382.33</c:v>
                </c:pt>
                <c:pt idx="9">
                  <c:v>372.28699999999998</c:v>
                </c:pt>
                <c:pt idx="10">
                  <c:v>361.73099999999999</c:v>
                </c:pt>
                <c:pt idx="11">
                  <c:v>356.096</c:v>
                </c:pt>
                <c:pt idx="12">
                  <c:v>349.54899999999998</c:v>
                </c:pt>
                <c:pt idx="13">
                  <c:v>341.13</c:v>
                </c:pt>
                <c:pt idx="14">
                  <c:v>333.762</c:v>
                </c:pt>
                <c:pt idx="15">
                  <c:v>327.67500000000001</c:v>
                </c:pt>
                <c:pt idx="16">
                  <c:v>320.73200000000003</c:v>
                </c:pt>
                <c:pt idx="17">
                  <c:v>314.98200000000003</c:v>
                </c:pt>
                <c:pt idx="18">
                  <c:v>308.77800000000002</c:v>
                </c:pt>
                <c:pt idx="19">
                  <c:v>302.726</c:v>
                </c:pt>
                <c:pt idx="20">
                  <c:v>297.95</c:v>
                </c:pt>
                <c:pt idx="21">
                  <c:v>291.37900000000002</c:v>
                </c:pt>
                <c:pt idx="22">
                  <c:v>287.68599999999998</c:v>
                </c:pt>
                <c:pt idx="23">
                  <c:v>283.94499999999999</c:v>
                </c:pt>
                <c:pt idx="24">
                  <c:v>280.78899999999999</c:v>
                </c:pt>
                <c:pt idx="25">
                  <c:v>276.17899999999997</c:v>
                </c:pt>
                <c:pt idx="26">
                  <c:v>274.84199999999998</c:v>
                </c:pt>
                <c:pt idx="27">
                  <c:v>273.57900000000001</c:v>
                </c:pt>
                <c:pt idx="28">
                  <c:v>272.38900000000001</c:v>
                </c:pt>
                <c:pt idx="29">
                  <c:v>271.77699999999999</c:v>
                </c:pt>
                <c:pt idx="30">
                  <c:v>271.16699999999997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C02-47FD-BA32-91A1C1B534D5}"/>
            </c:ext>
          </c:extLst>
        </c:ser>
        <c:ser>
          <c:idx val="12"/>
          <c:order val="26"/>
          <c:tx>
            <c:strRef>
              <c:f>'CO2e Wedge '!$C$85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A326-4BF9-B894-5DE80B830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2476969423781257"/>
          <c:y val="8.3805433834520326E-2"/>
          <c:w val="0.26568654870065256"/>
          <c:h val="0.855313821758588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Reductions by Policy - Electricity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2147047244094478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'!$C$60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2-47FD-BA32-91A1C1B534D5}"/>
            </c:ext>
          </c:extLst>
        </c:ser>
        <c:ser>
          <c:idx val="1"/>
          <c:order val="2"/>
          <c:tx>
            <c:strRef>
              <c:f>'CO2e Wedge '!$C$61</c:f>
              <c:strCache>
                <c:ptCount val="1"/>
                <c:pt idx="0">
                  <c:v>Electrification + Hydrogen (90%)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02-47FD-BA32-91A1C1B534D5}"/>
            </c:ext>
          </c:extLst>
        </c:ser>
        <c:ser>
          <c:idx val="2"/>
          <c:order val="3"/>
          <c:tx>
            <c:strRef>
              <c:f>'CO2e Wedge '!$C$62</c:f>
              <c:strCache>
                <c:ptCount val="1"/>
                <c:pt idx="0">
                  <c:v>Industry CCS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02-47FD-BA32-91A1C1B534D5}"/>
            </c:ext>
          </c:extLst>
        </c:ser>
        <c:ser>
          <c:idx val="3"/>
          <c:order val="4"/>
          <c:tx>
            <c:strRef>
              <c:f>'CO2e Wedge '!$C$63</c:f>
              <c:strCache>
                <c:ptCount val="1"/>
                <c:pt idx="0">
                  <c:v>Industry Energy Efficiency Standards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02-47FD-BA32-91A1C1B534D5}"/>
            </c:ext>
          </c:extLst>
        </c:ser>
        <c:ser>
          <c:idx val="4"/>
          <c:order val="5"/>
          <c:tx>
            <c:strRef>
              <c:f>'CO2e Wedge '!$C$64</c:f>
              <c:strCache>
                <c:ptCount val="1"/>
                <c:pt idx="0">
                  <c:v>F-gas Measures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02-47FD-BA32-91A1C1B534D5}"/>
            </c:ext>
          </c:extLst>
        </c:ser>
        <c:ser>
          <c:idx val="5"/>
          <c:order val="6"/>
          <c:tx>
            <c:strRef>
              <c:f>'CO2e Wedge '!$C$65</c:f>
              <c:strCache>
                <c:ptCount val="1"/>
                <c:pt idx="0">
                  <c:v>Subsidy for Capacity Construction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02-47FD-BA32-91A1C1B534D5}"/>
            </c:ext>
          </c:extLst>
        </c:ser>
        <c:ser>
          <c:idx val="6"/>
          <c:order val="7"/>
          <c:tx>
            <c:strRef>
              <c:f>'CO2e Wedge '!$C$66</c:f>
              <c:strCache>
                <c:ptCount val="1"/>
                <c:pt idx="0">
                  <c:v>Subsidy for Electricity Production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02-47FD-BA32-91A1C1B534D5}"/>
            </c:ext>
          </c:extLst>
        </c:ser>
        <c:ser>
          <c:idx val="7"/>
          <c:order val="8"/>
          <c:tx>
            <c:strRef>
              <c:f>'CO2e Wedge '!$C$67</c:f>
              <c:strCache>
                <c:ptCount val="1"/>
                <c:pt idx="0">
                  <c:v>Clean Electricity Standard (58%)</c:v>
                </c:pt>
              </c:strCache>
            </c:strRef>
          </c:tx>
          <c:spPr>
            <a:solidFill>
              <a:srgbClr val="010E8D">
                <a:lumMod val="5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02-47FD-BA32-91A1C1B534D5}"/>
            </c:ext>
          </c:extLst>
        </c:ser>
        <c:ser>
          <c:idx val="8"/>
          <c:order val="9"/>
          <c:tx>
            <c:strRef>
              <c:f>'CO2e Wedge '!$C$68</c:f>
              <c:strCache>
                <c:ptCount val="1"/>
                <c:pt idx="0">
                  <c:v>Electricity Sector CCS (32%)</c:v>
                </c:pt>
              </c:strCache>
            </c:strRef>
          </c:tx>
          <c:spPr>
            <a:solidFill>
              <a:srgbClr val="010E8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02-47FD-BA32-91A1C1B534D5}"/>
            </c:ext>
          </c:extLst>
        </c:ser>
        <c:ser>
          <c:idx val="9"/>
          <c:order val="10"/>
          <c:tx>
            <c:strRef>
              <c:f>'CO2e Wedge '!$C$69</c:f>
              <c:strCache>
                <c:ptCount val="1"/>
                <c:pt idx="0">
                  <c:v>Early Retirement of Power Plants (7%)</c:v>
                </c:pt>
              </c:strCache>
            </c:strRef>
          </c:tx>
          <c:spPr>
            <a:solidFill>
              <a:srgbClr val="010E8D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02-47FD-BA32-91A1C1B534D5}"/>
            </c:ext>
          </c:extLst>
        </c:ser>
        <c:ser>
          <c:idx val="10"/>
          <c:order val="11"/>
          <c:tx>
            <c:strRef>
              <c:f>'CO2e Wedge '!$C$70</c:f>
              <c:strCache>
                <c:ptCount val="1"/>
                <c:pt idx="0">
                  <c:v>Increase Transmission (1%)</c:v>
                </c:pt>
              </c:strCache>
            </c:strRef>
          </c:tx>
          <c:spPr>
            <a:solidFill>
              <a:srgbClr val="010E8D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02-47FD-BA32-91A1C1B534D5}"/>
            </c:ext>
          </c:extLst>
        </c:ser>
        <c:ser>
          <c:idx val="11"/>
          <c:order val="12"/>
          <c:tx>
            <c:strRef>
              <c:f>'CO2e Wedge '!$C$71</c:f>
              <c:strCache>
                <c:ptCount val="1"/>
                <c:pt idx="0">
                  <c:v>Grid-Scale Electricity Storage (1%)</c:v>
                </c:pt>
              </c:strCache>
            </c:strRef>
          </c:tx>
          <c:spPr>
            <a:solidFill>
              <a:srgbClr val="010E8D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02-47FD-BA32-91A1C1B534D5}"/>
            </c:ext>
          </c:extLst>
        </c:ser>
        <c:ser>
          <c:idx val="13"/>
          <c:order val="13"/>
          <c:tx>
            <c:strRef>
              <c:f>'CO2e Wedge '!$C$72</c:f>
              <c:strCache>
                <c:ptCount val="1"/>
                <c:pt idx="0">
                  <c:v>Ban New Power Plants (1%)</c:v>
                </c:pt>
              </c:strCache>
            </c:strRef>
          </c:tx>
          <c:spPr>
            <a:solidFill>
              <a:srgbClr val="010E8D">
                <a:lumMod val="20000"/>
                <a:lumOff val="80000"/>
              </a:srgb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02-47FD-BA32-91A1C1B534D5}"/>
            </c:ext>
          </c:extLst>
        </c:ser>
        <c:ser>
          <c:idx val="14"/>
          <c:order val="14"/>
          <c:tx>
            <c:strRef>
              <c:f>'CO2e Wedge '!$C$73</c:f>
              <c:strCache>
                <c:ptCount val="1"/>
                <c:pt idx="0">
                  <c:v>Demand Response (&lt;1%)</c:v>
                </c:pt>
              </c:strCache>
            </c:strRef>
          </c:tx>
          <c:spPr>
            <a:solidFill>
              <a:srgbClr val="CED3FE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C02-47FD-BA32-91A1C1B534D5}"/>
            </c:ext>
          </c:extLst>
        </c:ser>
        <c:ser>
          <c:idx val="15"/>
          <c:order val="15"/>
          <c:tx>
            <c:strRef>
              <c:f>'CO2e Wedge '!$C$74</c:f>
              <c:strCache>
                <c:ptCount val="1"/>
                <c:pt idx="0">
                  <c:v>EV Sales Standard (75%)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C02-47FD-BA32-91A1C1B534D5}"/>
            </c:ext>
          </c:extLst>
        </c:ser>
        <c:ser>
          <c:idx val="16"/>
          <c:order val="16"/>
          <c:tx>
            <c:strRef>
              <c:f>'CO2e Wedge '!$C$75</c:f>
              <c:strCache>
                <c:ptCount val="1"/>
                <c:pt idx="0">
                  <c:v>Vehicle Fuel Economy Standards (17%)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C02-47FD-BA32-91A1C1B534D5}"/>
            </c:ext>
          </c:extLst>
        </c:ser>
        <c:ser>
          <c:idx val="17"/>
          <c:order val="17"/>
          <c:tx>
            <c:strRef>
              <c:f>'CO2e Wedge '!$C$76</c:f>
              <c:strCache>
                <c:ptCount val="1"/>
                <c:pt idx="0">
                  <c:v>Mode Shifting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C02-47FD-BA32-91A1C1B534D5}"/>
            </c:ext>
          </c:extLst>
        </c:ser>
        <c:ser>
          <c:idx val="18"/>
          <c:order val="18"/>
          <c:tx>
            <c:strRef>
              <c:f>'CO2e Wedge '!$C$77</c:f>
              <c:strCache>
                <c:ptCount val="1"/>
                <c:pt idx="0">
                  <c:v>Building Component Electrification (93%)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C02-47FD-BA32-91A1C1B534D5}"/>
            </c:ext>
          </c:extLst>
        </c:ser>
        <c:ser>
          <c:idx val="19"/>
          <c:order val="19"/>
          <c:tx>
            <c:strRef>
              <c:f>'CO2e Wedge '!$C$78</c:f>
              <c:strCache>
                <c:ptCount val="1"/>
                <c:pt idx="0">
                  <c:v>Building Energy Efficiency Standards (5%)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C02-47FD-BA32-91A1C1B534D5}"/>
            </c:ext>
          </c:extLst>
        </c:ser>
        <c:ser>
          <c:idx val="20"/>
          <c:order val="20"/>
          <c:tx>
            <c:strRef>
              <c:f>'CO2e Wedge '!$C$79</c:f>
              <c:strCache>
                <c:ptCount val="1"/>
                <c:pt idx="0">
                  <c:v>Increased Retrofitting (2%)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C02-47FD-BA32-91A1C1B534D5}"/>
            </c:ext>
          </c:extLst>
        </c:ser>
        <c:ser>
          <c:idx val="23"/>
          <c:order val="21"/>
          <c:tx>
            <c:strRef>
              <c:f>'CO2e Wedge '!$C$80</c:f>
              <c:strCache>
                <c:ptCount val="1"/>
                <c:pt idx="0">
                  <c:v>Methane Capture and Destruction (72%)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9DE-4842-A4AB-92C81D4B4CA4}"/>
            </c:ext>
          </c:extLst>
        </c:ser>
        <c:ser>
          <c:idx val="25"/>
          <c:order val="22"/>
          <c:tx>
            <c:strRef>
              <c:f>'CO2e Wedge '!$C$81</c:f>
              <c:strCache>
                <c:ptCount val="1"/>
                <c:pt idx="0">
                  <c:v>Improved Forest Management (10%)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9DE-4842-A4AB-92C81D4B4CA4}"/>
            </c:ext>
          </c:extLst>
        </c:ser>
        <c:ser>
          <c:idx val="27"/>
          <c:order val="23"/>
          <c:tx>
            <c:strRef>
              <c:f>'CO2e Wedge '!$C$82</c:f>
              <c:strCache>
                <c:ptCount val="1"/>
                <c:pt idx="0">
                  <c:v>Afforestation and Reforestation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9DE-4842-A4AB-92C81D4B4CA4}"/>
            </c:ext>
          </c:extLst>
        </c:ser>
        <c:ser>
          <c:idx val="28"/>
          <c:order val="24"/>
          <c:tx>
            <c:strRef>
              <c:f>'CO2e Wedge '!$C$83</c:f>
              <c:strCache>
                <c:ptCount val="1"/>
                <c:pt idx="0">
                  <c:v>Livestock Measures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9DE-4842-A4AB-92C81D4B4CA4}"/>
            </c:ext>
          </c:extLst>
        </c:ser>
        <c:ser>
          <c:idx val="26"/>
          <c:order val="25"/>
          <c:tx>
            <c:strRef>
              <c:f>'CO2e Wedge '!$C$84</c:f>
              <c:strCache>
                <c:ptCount val="1"/>
                <c:pt idx="0">
                  <c:v>Hydrogen Electrolysis (100%)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C02-47FD-BA32-91A1C1B53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'!$C$59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478.2</c:v>
                </c:pt>
                <c:pt idx="2">
                  <c:v>461.31400000000002</c:v>
                </c:pt>
                <c:pt idx="3">
                  <c:v>446.09399999999999</c:v>
                </c:pt>
                <c:pt idx="4">
                  <c:v>425.62</c:v>
                </c:pt>
                <c:pt idx="5">
                  <c:v>411.87700000000001</c:v>
                </c:pt>
                <c:pt idx="6">
                  <c:v>402.11500000000001</c:v>
                </c:pt>
                <c:pt idx="7">
                  <c:v>392.36500000000001</c:v>
                </c:pt>
                <c:pt idx="8">
                  <c:v>382.33</c:v>
                </c:pt>
                <c:pt idx="9">
                  <c:v>372.28699999999998</c:v>
                </c:pt>
                <c:pt idx="10">
                  <c:v>361.73099999999999</c:v>
                </c:pt>
                <c:pt idx="11">
                  <c:v>356.096</c:v>
                </c:pt>
                <c:pt idx="12">
                  <c:v>349.54899999999998</c:v>
                </c:pt>
                <c:pt idx="13">
                  <c:v>341.13</c:v>
                </c:pt>
                <c:pt idx="14">
                  <c:v>333.762</c:v>
                </c:pt>
                <c:pt idx="15">
                  <c:v>327.67500000000001</c:v>
                </c:pt>
                <c:pt idx="16">
                  <c:v>320.73200000000003</c:v>
                </c:pt>
                <c:pt idx="17">
                  <c:v>314.98200000000003</c:v>
                </c:pt>
                <c:pt idx="18">
                  <c:v>308.77800000000002</c:v>
                </c:pt>
                <c:pt idx="19">
                  <c:v>302.726</c:v>
                </c:pt>
                <c:pt idx="20">
                  <c:v>297.95</c:v>
                </c:pt>
                <c:pt idx="21">
                  <c:v>291.37900000000002</c:v>
                </c:pt>
                <c:pt idx="22">
                  <c:v>287.68599999999998</c:v>
                </c:pt>
                <c:pt idx="23">
                  <c:v>283.94499999999999</c:v>
                </c:pt>
                <c:pt idx="24">
                  <c:v>280.78899999999999</c:v>
                </c:pt>
                <c:pt idx="25">
                  <c:v>276.17899999999997</c:v>
                </c:pt>
                <c:pt idx="26">
                  <c:v>274.84199999999998</c:v>
                </c:pt>
                <c:pt idx="27">
                  <c:v>273.57900000000001</c:v>
                </c:pt>
                <c:pt idx="28">
                  <c:v>272.38900000000001</c:v>
                </c:pt>
                <c:pt idx="29">
                  <c:v>271.77699999999999</c:v>
                </c:pt>
                <c:pt idx="30">
                  <c:v>271.16699999999997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02-47FD-BA32-91A1C1B534D5}"/>
            </c:ext>
          </c:extLst>
        </c:ser>
        <c:ser>
          <c:idx val="12"/>
          <c:order val="26"/>
          <c:tx>
            <c:strRef>
              <c:f>'CO2e Wedge '!$C$85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A326-4BF9-B894-5DE80B830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2767968066491684"/>
          <c:y val="0.1103698235637212"/>
          <c:w val="0.2639869860017498"/>
          <c:h val="0.8409618328958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Emissions Reductions by Policy - Transportation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2147047244094478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'!$C$60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2-47FD-BA32-91A1C1B534D5}"/>
            </c:ext>
          </c:extLst>
        </c:ser>
        <c:ser>
          <c:idx val="1"/>
          <c:order val="2"/>
          <c:tx>
            <c:strRef>
              <c:f>'CO2e Wedge '!$C$61</c:f>
              <c:strCache>
                <c:ptCount val="1"/>
                <c:pt idx="0">
                  <c:v>Electrification + Hydrogen (90%)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02-47FD-BA32-91A1C1B534D5}"/>
            </c:ext>
          </c:extLst>
        </c:ser>
        <c:ser>
          <c:idx val="2"/>
          <c:order val="3"/>
          <c:tx>
            <c:strRef>
              <c:f>'CO2e Wedge '!$C$62</c:f>
              <c:strCache>
                <c:ptCount val="1"/>
                <c:pt idx="0">
                  <c:v>Industry CCS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02-47FD-BA32-91A1C1B534D5}"/>
            </c:ext>
          </c:extLst>
        </c:ser>
        <c:ser>
          <c:idx val="3"/>
          <c:order val="4"/>
          <c:tx>
            <c:strRef>
              <c:f>'CO2e Wedge '!$C$63</c:f>
              <c:strCache>
                <c:ptCount val="1"/>
                <c:pt idx="0">
                  <c:v>Industry Energy Efficiency Standards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02-47FD-BA32-91A1C1B534D5}"/>
            </c:ext>
          </c:extLst>
        </c:ser>
        <c:ser>
          <c:idx val="4"/>
          <c:order val="5"/>
          <c:tx>
            <c:strRef>
              <c:f>'CO2e Wedge '!$C$64</c:f>
              <c:strCache>
                <c:ptCount val="1"/>
                <c:pt idx="0">
                  <c:v>F-gas Measures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02-47FD-BA32-91A1C1B534D5}"/>
            </c:ext>
          </c:extLst>
        </c:ser>
        <c:ser>
          <c:idx val="5"/>
          <c:order val="6"/>
          <c:tx>
            <c:strRef>
              <c:f>'CO2e Wedge '!$C$65</c:f>
              <c:strCache>
                <c:ptCount val="1"/>
                <c:pt idx="0">
                  <c:v>Subsidy for Capacity Construction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02-47FD-BA32-91A1C1B534D5}"/>
            </c:ext>
          </c:extLst>
        </c:ser>
        <c:ser>
          <c:idx val="6"/>
          <c:order val="7"/>
          <c:tx>
            <c:strRef>
              <c:f>'CO2e Wedge '!$C$66</c:f>
              <c:strCache>
                <c:ptCount val="1"/>
                <c:pt idx="0">
                  <c:v>Subsidy for Electricity Production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02-47FD-BA32-91A1C1B534D5}"/>
            </c:ext>
          </c:extLst>
        </c:ser>
        <c:ser>
          <c:idx val="7"/>
          <c:order val="8"/>
          <c:tx>
            <c:strRef>
              <c:f>'CO2e Wedge '!$C$67</c:f>
              <c:strCache>
                <c:ptCount val="1"/>
                <c:pt idx="0">
                  <c:v>Clean Electricity Standard (58%)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02-47FD-BA32-91A1C1B534D5}"/>
            </c:ext>
          </c:extLst>
        </c:ser>
        <c:ser>
          <c:idx val="8"/>
          <c:order val="9"/>
          <c:tx>
            <c:strRef>
              <c:f>'CO2e Wedge '!$C$68</c:f>
              <c:strCache>
                <c:ptCount val="1"/>
                <c:pt idx="0">
                  <c:v>Electricity Sector CCS (32%)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02-47FD-BA32-91A1C1B534D5}"/>
            </c:ext>
          </c:extLst>
        </c:ser>
        <c:ser>
          <c:idx val="9"/>
          <c:order val="10"/>
          <c:tx>
            <c:strRef>
              <c:f>'CO2e Wedge '!$C$69</c:f>
              <c:strCache>
                <c:ptCount val="1"/>
                <c:pt idx="0">
                  <c:v>Early Retirement of Power Plants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02-47FD-BA32-91A1C1B534D5}"/>
            </c:ext>
          </c:extLst>
        </c:ser>
        <c:ser>
          <c:idx val="10"/>
          <c:order val="11"/>
          <c:tx>
            <c:strRef>
              <c:f>'CO2e Wedge '!$C$70</c:f>
              <c:strCache>
                <c:ptCount val="1"/>
                <c:pt idx="0">
                  <c:v>Increase Transmission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02-47FD-BA32-91A1C1B534D5}"/>
            </c:ext>
          </c:extLst>
        </c:ser>
        <c:ser>
          <c:idx val="11"/>
          <c:order val="12"/>
          <c:tx>
            <c:strRef>
              <c:f>'CO2e Wedge '!$C$71</c:f>
              <c:strCache>
                <c:ptCount val="1"/>
                <c:pt idx="0">
                  <c:v>Grid-Scale Electricity Storage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02-47FD-BA32-91A1C1B534D5}"/>
            </c:ext>
          </c:extLst>
        </c:ser>
        <c:ser>
          <c:idx val="13"/>
          <c:order val="13"/>
          <c:tx>
            <c:strRef>
              <c:f>'CO2e Wedge '!$C$72</c:f>
              <c:strCache>
                <c:ptCount val="1"/>
                <c:pt idx="0">
                  <c:v>Ban New Power Plants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02-47FD-BA32-91A1C1B534D5}"/>
            </c:ext>
          </c:extLst>
        </c:ser>
        <c:ser>
          <c:idx val="14"/>
          <c:order val="14"/>
          <c:tx>
            <c:strRef>
              <c:f>'CO2e Wedge '!$C$73</c:f>
              <c:strCache>
                <c:ptCount val="1"/>
                <c:pt idx="0">
                  <c:v>Demand Response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C02-47FD-BA32-91A1C1B534D5}"/>
            </c:ext>
          </c:extLst>
        </c:ser>
        <c:ser>
          <c:idx val="15"/>
          <c:order val="15"/>
          <c:tx>
            <c:strRef>
              <c:f>'CO2e Wedge '!$C$74</c:f>
              <c:strCache>
                <c:ptCount val="1"/>
                <c:pt idx="0">
                  <c:v>EV Sales Standard (75%)</c:v>
                </c:pt>
              </c:strCache>
            </c:strRef>
          </c:tx>
          <c:spPr>
            <a:solidFill>
              <a:srgbClr val="B635B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C02-47FD-BA32-91A1C1B534D5}"/>
            </c:ext>
          </c:extLst>
        </c:ser>
        <c:ser>
          <c:idx val="16"/>
          <c:order val="16"/>
          <c:tx>
            <c:strRef>
              <c:f>'CO2e Wedge '!$C$75</c:f>
              <c:strCache>
                <c:ptCount val="1"/>
                <c:pt idx="0">
                  <c:v>Vehicle Fuel Economy Standards (17%)</c:v>
                </c:pt>
              </c:strCache>
            </c:strRef>
          </c:tx>
          <c:spPr>
            <a:solidFill>
              <a:srgbClr val="D470D6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C02-47FD-BA32-91A1C1B534D5}"/>
            </c:ext>
          </c:extLst>
        </c:ser>
        <c:ser>
          <c:idx val="17"/>
          <c:order val="17"/>
          <c:tx>
            <c:strRef>
              <c:f>'CO2e Wedge '!$C$76</c:f>
              <c:strCache>
                <c:ptCount val="1"/>
                <c:pt idx="0">
                  <c:v>Mode Shifting (7%)</c:v>
                </c:pt>
              </c:strCache>
            </c:strRef>
          </c:tx>
          <c:spPr>
            <a:solidFill>
              <a:srgbClr val="E8B1E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C02-47FD-BA32-91A1C1B534D5}"/>
            </c:ext>
          </c:extLst>
        </c:ser>
        <c:ser>
          <c:idx val="18"/>
          <c:order val="18"/>
          <c:tx>
            <c:strRef>
              <c:f>'CO2e Wedge '!$C$77</c:f>
              <c:strCache>
                <c:ptCount val="1"/>
                <c:pt idx="0">
                  <c:v>Building Component Electrification (93%)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C02-47FD-BA32-91A1C1B534D5}"/>
            </c:ext>
          </c:extLst>
        </c:ser>
        <c:ser>
          <c:idx val="19"/>
          <c:order val="19"/>
          <c:tx>
            <c:strRef>
              <c:f>'CO2e Wedge '!$C$78</c:f>
              <c:strCache>
                <c:ptCount val="1"/>
                <c:pt idx="0">
                  <c:v>Building Energy Efficiency Standards (5%)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C02-47FD-BA32-91A1C1B534D5}"/>
            </c:ext>
          </c:extLst>
        </c:ser>
        <c:ser>
          <c:idx val="20"/>
          <c:order val="20"/>
          <c:tx>
            <c:strRef>
              <c:f>'CO2e Wedge '!$C$79</c:f>
              <c:strCache>
                <c:ptCount val="1"/>
                <c:pt idx="0">
                  <c:v>Increased Retrofitting (2%)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C02-47FD-BA32-91A1C1B534D5}"/>
            </c:ext>
          </c:extLst>
        </c:ser>
        <c:ser>
          <c:idx val="23"/>
          <c:order val="21"/>
          <c:tx>
            <c:strRef>
              <c:f>'CO2e Wedge '!$C$80</c:f>
              <c:strCache>
                <c:ptCount val="1"/>
                <c:pt idx="0">
                  <c:v>Methane Capture and Destruction (72%)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9DE-4842-A4AB-92C81D4B4CA4}"/>
            </c:ext>
          </c:extLst>
        </c:ser>
        <c:ser>
          <c:idx val="25"/>
          <c:order val="22"/>
          <c:tx>
            <c:strRef>
              <c:f>'CO2e Wedge '!$C$81</c:f>
              <c:strCache>
                <c:ptCount val="1"/>
                <c:pt idx="0">
                  <c:v>Improved Forest Management (10%)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9DE-4842-A4AB-92C81D4B4CA4}"/>
            </c:ext>
          </c:extLst>
        </c:ser>
        <c:ser>
          <c:idx val="27"/>
          <c:order val="23"/>
          <c:tx>
            <c:strRef>
              <c:f>'CO2e Wedge '!$C$82</c:f>
              <c:strCache>
                <c:ptCount val="1"/>
                <c:pt idx="0">
                  <c:v>Afforestation and Reforestation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9DE-4842-A4AB-92C81D4B4CA4}"/>
            </c:ext>
          </c:extLst>
        </c:ser>
        <c:ser>
          <c:idx val="28"/>
          <c:order val="24"/>
          <c:tx>
            <c:strRef>
              <c:f>'CO2e Wedge '!$C$83</c:f>
              <c:strCache>
                <c:ptCount val="1"/>
                <c:pt idx="0">
                  <c:v>Livestock Measures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9DE-4842-A4AB-92C81D4B4CA4}"/>
            </c:ext>
          </c:extLst>
        </c:ser>
        <c:ser>
          <c:idx val="26"/>
          <c:order val="25"/>
          <c:tx>
            <c:strRef>
              <c:f>'CO2e Wedge '!$C$84</c:f>
              <c:strCache>
                <c:ptCount val="1"/>
                <c:pt idx="0">
                  <c:v>Hydrogen Electrolysis (100%)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C02-47FD-BA32-91A1C1B53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'!$C$59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478.2</c:v>
                </c:pt>
                <c:pt idx="2">
                  <c:v>461.31400000000002</c:v>
                </c:pt>
                <c:pt idx="3">
                  <c:v>446.09399999999999</c:v>
                </c:pt>
                <c:pt idx="4">
                  <c:v>425.62</c:v>
                </c:pt>
                <c:pt idx="5">
                  <c:v>411.87700000000001</c:v>
                </c:pt>
                <c:pt idx="6">
                  <c:v>402.11500000000001</c:v>
                </c:pt>
                <c:pt idx="7">
                  <c:v>392.36500000000001</c:v>
                </c:pt>
                <c:pt idx="8">
                  <c:v>382.33</c:v>
                </c:pt>
                <c:pt idx="9">
                  <c:v>372.28699999999998</c:v>
                </c:pt>
                <c:pt idx="10">
                  <c:v>361.73099999999999</c:v>
                </c:pt>
                <c:pt idx="11">
                  <c:v>356.096</c:v>
                </c:pt>
                <c:pt idx="12">
                  <c:v>349.54899999999998</c:v>
                </c:pt>
                <c:pt idx="13">
                  <c:v>341.13</c:v>
                </c:pt>
                <c:pt idx="14">
                  <c:v>333.762</c:v>
                </c:pt>
                <c:pt idx="15">
                  <c:v>327.67500000000001</c:v>
                </c:pt>
                <c:pt idx="16">
                  <c:v>320.73200000000003</c:v>
                </c:pt>
                <c:pt idx="17">
                  <c:v>314.98200000000003</c:v>
                </c:pt>
                <c:pt idx="18">
                  <c:v>308.77800000000002</c:v>
                </c:pt>
                <c:pt idx="19">
                  <c:v>302.726</c:v>
                </c:pt>
                <c:pt idx="20">
                  <c:v>297.95</c:v>
                </c:pt>
                <c:pt idx="21">
                  <c:v>291.37900000000002</c:v>
                </c:pt>
                <c:pt idx="22">
                  <c:v>287.68599999999998</c:v>
                </c:pt>
                <c:pt idx="23">
                  <c:v>283.94499999999999</c:v>
                </c:pt>
                <c:pt idx="24">
                  <c:v>280.78899999999999</c:v>
                </c:pt>
                <c:pt idx="25">
                  <c:v>276.17899999999997</c:v>
                </c:pt>
                <c:pt idx="26">
                  <c:v>274.84199999999998</c:v>
                </c:pt>
                <c:pt idx="27">
                  <c:v>273.57900000000001</c:v>
                </c:pt>
                <c:pt idx="28">
                  <c:v>272.38900000000001</c:v>
                </c:pt>
                <c:pt idx="29">
                  <c:v>271.77699999999999</c:v>
                </c:pt>
                <c:pt idx="30">
                  <c:v>271.16699999999997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02-47FD-BA32-91A1C1B534D5}"/>
            </c:ext>
          </c:extLst>
        </c:ser>
        <c:ser>
          <c:idx val="12"/>
          <c:order val="26"/>
          <c:tx>
            <c:strRef>
              <c:f>'CO2e Wedge '!$C$85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A326-4BF9-B894-5DE80B830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2445756780402448"/>
          <c:y val="8.8706479823433854E-2"/>
          <c:w val="0.26720909886264216"/>
          <c:h val="0.859931798271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Emissions Reductions by Policy - Buildings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2147047244094478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'!$C$60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C2-44EF-8312-0B3C5963C49E}"/>
            </c:ext>
          </c:extLst>
        </c:ser>
        <c:ser>
          <c:idx val="1"/>
          <c:order val="2"/>
          <c:tx>
            <c:strRef>
              <c:f>'CO2e Wedge '!$C$61</c:f>
              <c:strCache>
                <c:ptCount val="1"/>
                <c:pt idx="0">
                  <c:v>Electrification + Hydrogen (90%)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C2-44EF-8312-0B3C5963C49E}"/>
            </c:ext>
          </c:extLst>
        </c:ser>
        <c:ser>
          <c:idx val="2"/>
          <c:order val="3"/>
          <c:tx>
            <c:strRef>
              <c:f>'CO2e Wedge '!$C$62</c:f>
              <c:strCache>
                <c:ptCount val="1"/>
                <c:pt idx="0">
                  <c:v>Industry CCS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C2-44EF-8312-0B3C5963C49E}"/>
            </c:ext>
          </c:extLst>
        </c:ser>
        <c:ser>
          <c:idx val="3"/>
          <c:order val="4"/>
          <c:tx>
            <c:strRef>
              <c:f>'CO2e Wedge '!$C$63</c:f>
              <c:strCache>
                <c:ptCount val="1"/>
                <c:pt idx="0">
                  <c:v>Industry Energy Efficiency Standards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C2-44EF-8312-0B3C5963C49E}"/>
            </c:ext>
          </c:extLst>
        </c:ser>
        <c:ser>
          <c:idx val="4"/>
          <c:order val="5"/>
          <c:tx>
            <c:strRef>
              <c:f>'CO2e Wedge '!$C$64</c:f>
              <c:strCache>
                <c:ptCount val="1"/>
                <c:pt idx="0">
                  <c:v>F-gas Measures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FC2-44EF-8312-0B3C5963C49E}"/>
            </c:ext>
          </c:extLst>
        </c:ser>
        <c:ser>
          <c:idx val="5"/>
          <c:order val="6"/>
          <c:tx>
            <c:strRef>
              <c:f>'CO2e Wedge '!$C$65</c:f>
              <c:strCache>
                <c:ptCount val="1"/>
                <c:pt idx="0">
                  <c:v>Subsidy for Capacity Construction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FC2-44EF-8312-0B3C5963C49E}"/>
            </c:ext>
          </c:extLst>
        </c:ser>
        <c:ser>
          <c:idx val="6"/>
          <c:order val="7"/>
          <c:tx>
            <c:strRef>
              <c:f>'CO2e Wedge '!$C$66</c:f>
              <c:strCache>
                <c:ptCount val="1"/>
                <c:pt idx="0">
                  <c:v>Subsidy for Electricity Production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FC2-44EF-8312-0B3C5963C49E}"/>
            </c:ext>
          </c:extLst>
        </c:ser>
        <c:ser>
          <c:idx val="7"/>
          <c:order val="8"/>
          <c:tx>
            <c:strRef>
              <c:f>'CO2e Wedge '!$C$67</c:f>
              <c:strCache>
                <c:ptCount val="1"/>
                <c:pt idx="0">
                  <c:v>Clean Electricity Standard (58%)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FC2-44EF-8312-0B3C5963C49E}"/>
            </c:ext>
          </c:extLst>
        </c:ser>
        <c:ser>
          <c:idx val="8"/>
          <c:order val="9"/>
          <c:tx>
            <c:strRef>
              <c:f>'CO2e Wedge '!$C$68</c:f>
              <c:strCache>
                <c:ptCount val="1"/>
                <c:pt idx="0">
                  <c:v>Electricity Sector CCS (32%)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FC2-44EF-8312-0B3C5963C49E}"/>
            </c:ext>
          </c:extLst>
        </c:ser>
        <c:ser>
          <c:idx val="9"/>
          <c:order val="10"/>
          <c:tx>
            <c:strRef>
              <c:f>'CO2e Wedge '!$C$69</c:f>
              <c:strCache>
                <c:ptCount val="1"/>
                <c:pt idx="0">
                  <c:v>Early Retirement of Power Plants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FC2-44EF-8312-0B3C5963C49E}"/>
            </c:ext>
          </c:extLst>
        </c:ser>
        <c:ser>
          <c:idx val="10"/>
          <c:order val="11"/>
          <c:tx>
            <c:strRef>
              <c:f>'CO2e Wedge '!$C$70</c:f>
              <c:strCache>
                <c:ptCount val="1"/>
                <c:pt idx="0">
                  <c:v>Increase Transmission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FC2-44EF-8312-0B3C5963C49E}"/>
            </c:ext>
          </c:extLst>
        </c:ser>
        <c:ser>
          <c:idx val="11"/>
          <c:order val="12"/>
          <c:tx>
            <c:strRef>
              <c:f>'CO2e Wedge '!$C$71</c:f>
              <c:strCache>
                <c:ptCount val="1"/>
                <c:pt idx="0">
                  <c:v>Grid-Scale Electricity Storage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FC2-44EF-8312-0B3C5963C49E}"/>
            </c:ext>
          </c:extLst>
        </c:ser>
        <c:ser>
          <c:idx val="13"/>
          <c:order val="13"/>
          <c:tx>
            <c:strRef>
              <c:f>'CO2e Wedge '!$C$72</c:f>
              <c:strCache>
                <c:ptCount val="1"/>
                <c:pt idx="0">
                  <c:v>Ban New Power Plants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FC2-44EF-8312-0B3C5963C49E}"/>
            </c:ext>
          </c:extLst>
        </c:ser>
        <c:ser>
          <c:idx val="14"/>
          <c:order val="14"/>
          <c:tx>
            <c:strRef>
              <c:f>'CO2e Wedge '!$C$73</c:f>
              <c:strCache>
                <c:ptCount val="1"/>
                <c:pt idx="0">
                  <c:v>Demand Response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FC2-44EF-8312-0B3C5963C49E}"/>
            </c:ext>
          </c:extLst>
        </c:ser>
        <c:ser>
          <c:idx val="15"/>
          <c:order val="15"/>
          <c:tx>
            <c:strRef>
              <c:f>'CO2e Wedge '!$C$74</c:f>
              <c:strCache>
                <c:ptCount val="1"/>
                <c:pt idx="0">
                  <c:v>EV Sales Standard (75%)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FC2-44EF-8312-0B3C5963C49E}"/>
            </c:ext>
          </c:extLst>
        </c:ser>
        <c:ser>
          <c:idx val="16"/>
          <c:order val="16"/>
          <c:tx>
            <c:strRef>
              <c:f>'CO2e Wedge '!$C$75</c:f>
              <c:strCache>
                <c:ptCount val="1"/>
                <c:pt idx="0">
                  <c:v>Vehicle Fuel Economy Standards (17%)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FC2-44EF-8312-0B3C5963C49E}"/>
            </c:ext>
          </c:extLst>
        </c:ser>
        <c:ser>
          <c:idx val="17"/>
          <c:order val="17"/>
          <c:tx>
            <c:strRef>
              <c:f>'CO2e Wedge '!$C$76</c:f>
              <c:strCache>
                <c:ptCount val="1"/>
                <c:pt idx="0">
                  <c:v>Mode Shifting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FC2-44EF-8312-0B3C5963C49E}"/>
            </c:ext>
          </c:extLst>
        </c:ser>
        <c:ser>
          <c:idx val="18"/>
          <c:order val="18"/>
          <c:tx>
            <c:strRef>
              <c:f>'CO2e Wedge '!$C$77</c:f>
              <c:strCache>
                <c:ptCount val="1"/>
                <c:pt idx="0">
                  <c:v>Building Component Electrification (93%)</c:v>
                </c:pt>
              </c:strCache>
            </c:strRef>
          </c:tx>
          <c:spPr>
            <a:solidFill>
              <a:srgbClr val="02A26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FC2-44EF-8312-0B3C5963C49E}"/>
            </c:ext>
          </c:extLst>
        </c:ser>
        <c:ser>
          <c:idx val="19"/>
          <c:order val="19"/>
          <c:tx>
            <c:strRef>
              <c:f>'CO2e Wedge '!$C$78</c:f>
              <c:strCache>
                <c:ptCount val="1"/>
                <c:pt idx="0">
                  <c:v>Building Energy Efficiency Standards (5%)</c:v>
                </c:pt>
              </c:strCache>
            </c:strRef>
          </c:tx>
          <c:spPr>
            <a:solidFill>
              <a:srgbClr val="02A26D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FC2-44EF-8312-0B3C5963C49E}"/>
            </c:ext>
          </c:extLst>
        </c:ser>
        <c:ser>
          <c:idx val="20"/>
          <c:order val="20"/>
          <c:tx>
            <c:strRef>
              <c:f>'CO2e Wedge '!$C$79</c:f>
              <c:strCache>
                <c:ptCount val="1"/>
                <c:pt idx="0">
                  <c:v>Increased Retrofitting (2%)</c:v>
                </c:pt>
              </c:strCache>
            </c:strRef>
          </c:tx>
          <c:spPr>
            <a:solidFill>
              <a:srgbClr val="02A26D">
                <a:lumMod val="20000"/>
                <a:lumOff val="8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FC2-44EF-8312-0B3C5963C49E}"/>
            </c:ext>
          </c:extLst>
        </c:ser>
        <c:ser>
          <c:idx val="23"/>
          <c:order val="21"/>
          <c:tx>
            <c:strRef>
              <c:f>'CO2e Wedge '!$C$80</c:f>
              <c:strCache>
                <c:ptCount val="1"/>
                <c:pt idx="0">
                  <c:v>Methane Capture and Destruction (72%)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FC2-44EF-8312-0B3C5963C49E}"/>
            </c:ext>
          </c:extLst>
        </c:ser>
        <c:ser>
          <c:idx val="25"/>
          <c:order val="22"/>
          <c:tx>
            <c:strRef>
              <c:f>'CO2e Wedge '!$C$81</c:f>
              <c:strCache>
                <c:ptCount val="1"/>
                <c:pt idx="0">
                  <c:v>Improved Forest Management (10%)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FC2-44EF-8312-0B3C5963C49E}"/>
            </c:ext>
          </c:extLst>
        </c:ser>
        <c:ser>
          <c:idx val="27"/>
          <c:order val="23"/>
          <c:tx>
            <c:strRef>
              <c:f>'CO2e Wedge '!$C$82</c:f>
              <c:strCache>
                <c:ptCount val="1"/>
                <c:pt idx="0">
                  <c:v>Afforestation and Reforestation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FC2-44EF-8312-0B3C5963C49E}"/>
            </c:ext>
          </c:extLst>
        </c:ser>
        <c:ser>
          <c:idx val="28"/>
          <c:order val="24"/>
          <c:tx>
            <c:strRef>
              <c:f>'CO2e Wedge '!$C$83</c:f>
              <c:strCache>
                <c:ptCount val="1"/>
                <c:pt idx="0">
                  <c:v>Livestock Measures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FC2-44EF-8312-0B3C5963C49E}"/>
            </c:ext>
          </c:extLst>
        </c:ser>
        <c:ser>
          <c:idx val="26"/>
          <c:order val="25"/>
          <c:tx>
            <c:strRef>
              <c:f>'CO2e Wedge '!$C$84</c:f>
              <c:strCache>
                <c:ptCount val="1"/>
                <c:pt idx="0">
                  <c:v>Hydrogen Electrolysis (100%)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FC2-44EF-8312-0B3C5963C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'!$C$59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478.2</c:v>
                </c:pt>
                <c:pt idx="2">
                  <c:v>461.31400000000002</c:v>
                </c:pt>
                <c:pt idx="3">
                  <c:v>446.09399999999999</c:v>
                </c:pt>
                <c:pt idx="4">
                  <c:v>425.62</c:v>
                </c:pt>
                <c:pt idx="5">
                  <c:v>411.87700000000001</c:v>
                </c:pt>
                <c:pt idx="6">
                  <c:v>402.11500000000001</c:v>
                </c:pt>
                <c:pt idx="7">
                  <c:v>392.36500000000001</c:v>
                </c:pt>
                <c:pt idx="8">
                  <c:v>382.33</c:v>
                </c:pt>
                <c:pt idx="9">
                  <c:v>372.28699999999998</c:v>
                </c:pt>
                <c:pt idx="10">
                  <c:v>361.73099999999999</c:v>
                </c:pt>
                <c:pt idx="11">
                  <c:v>356.096</c:v>
                </c:pt>
                <c:pt idx="12">
                  <c:v>349.54899999999998</c:v>
                </c:pt>
                <c:pt idx="13">
                  <c:v>341.13</c:v>
                </c:pt>
                <c:pt idx="14">
                  <c:v>333.762</c:v>
                </c:pt>
                <c:pt idx="15">
                  <c:v>327.67500000000001</c:v>
                </c:pt>
                <c:pt idx="16">
                  <c:v>320.73200000000003</c:v>
                </c:pt>
                <c:pt idx="17">
                  <c:v>314.98200000000003</c:v>
                </c:pt>
                <c:pt idx="18">
                  <c:v>308.77800000000002</c:v>
                </c:pt>
                <c:pt idx="19">
                  <c:v>302.726</c:v>
                </c:pt>
                <c:pt idx="20">
                  <c:v>297.95</c:v>
                </c:pt>
                <c:pt idx="21">
                  <c:v>291.37900000000002</c:v>
                </c:pt>
                <c:pt idx="22">
                  <c:v>287.68599999999998</c:v>
                </c:pt>
                <c:pt idx="23">
                  <c:v>283.94499999999999</c:v>
                </c:pt>
                <c:pt idx="24">
                  <c:v>280.78899999999999</c:v>
                </c:pt>
                <c:pt idx="25">
                  <c:v>276.17899999999997</c:v>
                </c:pt>
                <c:pt idx="26">
                  <c:v>274.84199999999998</c:v>
                </c:pt>
                <c:pt idx="27">
                  <c:v>273.57900000000001</c:v>
                </c:pt>
                <c:pt idx="28">
                  <c:v>272.38900000000001</c:v>
                </c:pt>
                <c:pt idx="29">
                  <c:v>271.77699999999999</c:v>
                </c:pt>
                <c:pt idx="30">
                  <c:v>271.16699999999997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FC2-44EF-8312-0B3C5963C49E}"/>
            </c:ext>
          </c:extLst>
        </c:ser>
        <c:ser>
          <c:idx val="12"/>
          <c:order val="26"/>
          <c:tx>
            <c:strRef>
              <c:f>'CO2e Wedge '!$C$85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FC2-44EF-8312-0B3C5963C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5060908323281461"/>
          <c:y val="0.10882274846409769"/>
          <c:w val="0.24108114686602264"/>
          <c:h val="0.844300779017633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Emissions Reductions by Policy - Land and Agriculture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325561060088345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'!$C$60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1D-49D6-B06B-0249996C2026}"/>
            </c:ext>
          </c:extLst>
        </c:ser>
        <c:ser>
          <c:idx val="1"/>
          <c:order val="2"/>
          <c:tx>
            <c:strRef>
              <c:f>'CO2e Wedge '!$C$61</c:f>
              <c:strCache>
                <c:ptCount val="1"/>
                <c:pt idx="0">
                  <c:v>Electrification + Hydrogen (90%)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1D-49D6-B06B-0249996C2026}"/>
            </c:ext>
          </c:extLst>
        </c:ser>
        <c:ser>
          <c:idx val="2"/>
          <c:order val="3"/>
          <c:tx>
            <c:strRef>
              <c:f>'CO2e Wedge '!$C$62</c:f>
              <c:strCache>
                <c:ptCount val="1"/>
                <c:pt idx="0">
                  <c:v>Industry CCS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1D-49D6-B06B-0249996C2026}"/>
            </c:ext>
          </c:extLst>
        </c:ser>
        <c:ser>
          <c:idx val="3"/>
          <c:order val="4"/>
          <c:tx>
            <c:strRef>
              <c:f>'CO2e Wedge '!$C$63</c:f>
              <c:strCache>
                <c:ptCount val="1"/>
                <c:pt idx="0">
                  <c:v>Industry Energy Efficiency Standards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1D-49D6-B06B-0249996C2026}"/>
            </c:ext>
          </c:extLst>
        </c:ser>
        <c:ser>
          <c:idx val="4"/>
          <c:order val="5"/>
          <c:tx>
            <c:strRef>
              <c:f>'CO2e Wedge '!$C$64</c:f>
              <c:strCache>
                <c:ptCount val="1"/>
                <c:pt idx="0">
                  <c:v>F-gas Measures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1D-49D6-B06B-0249996C2026}"/>
            </c:ext>
          </c:extLst>
        </c:ser>
        <c:ser>
          <c:idx val="5"/>
          <c:order val="6"/>
          <c:tx>
            <c:strRef>
              <c:f>'CO2e Wedge '!$C$65</c:f>
              <c:strCache>
                <c:ptCount val="1"/>
                <c:pt idx="0">
                  <c:v>Subsidy for Capacity Construction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1D-49D6-B06B-0249996C2026}"/>
            </c:ext>
          </c:extLst>
        </c:ser>
        <c:ser>
          <c:idx val="6"/>
          <c:order val="7"/>
          <c:tx>
            <c:strRef>
              <c:f>'CO2e Wedge '!$C$66</c:f>
              <c:strCache>
                <c:ptCount val="1"/>
                <c:pt idx="0">
                  <c:v>Subsidy for Electricity Production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71D-49D6-B06B-0249996C2026}"/>
            </c:ext>
          </c:extLst>
        </c:ser>
        <c:ser>
          <c:idx val="7"/>
          <c:order val="8"/>
          <c:tx>
            <c:strRef>
              <c:f>'CO2e Wedge '!$C$67</c:f>
              <c:strCache>
                <c:ptCount val="1"/>
                <c:pt idx="0">
                  <c:v>Clean Electricity Standard (58%)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71D-49D6-B06B-0249996C2026}"/>
            </c:ext>
          </c:extLst>
        </c:ser>
        <c:ser>
          <c:idx val="8"/>
          <c:order val="9"/>
          <c:tx>
            <c:strRef>
              <c:f>'CO2e Wedge '!$C$68</c:f>
              <c:strCache>
                <c:ptCount val="1"/>
                <c:pt idx="0">
                  <c:v>Electricity Sector CCS (32%)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71D-49D6-B06B-0249996C2026}"/>
            </c:ext>
          </c:extLst>
        </c:ser>
        <c:ser>
          <c:idx val="9"/>
          <c:order val="10"/>
          <c:tx>
            <c:strRef>
              <c:f>'CO2e Wedge '!$C$69</c:f>
              <c:strCache>
                <c:ptCount val="1"/>
                <c:pt idx="0">
                  <c:v>Early Retirement of Power Plants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71D-49D6-B06B-0249996C2026}"/>
            </c:ext>
          </c:extLst>
        </c:ser>
        <c:ser>
          <c:idx val="10"/>
          <c:order val="11"/>
          <c:tx>
            <c:strRef>
              <c:f>'CO2e Wedge '!$C$70</c:f>
              <c:strCache>
                <c:ptCount val="1"/>
                <c:pt idx="0">
                  <c:v>Increase Transmission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71D-49D6-B06B-0249996C2026}"/>
            </c:ext>
          </c:extLst>
        </c:ser>
        <c:ser>
          <c:idx val="11"/>
          <c:order val="12"/>
          <c:tx>
            <c:strRef>
              <c:f>'CO2e Wedge '!$C$71</c:f>
              <c:strCache>
                <c:ptCount val="1"/>
                <c:pt idx="0">
                  <c:v>Grid-Scale Electricity Storage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71D-49D6-B06B-0249996C2026}"/>
            </c:ext>
          </c:extLst>
        </c:ser>
        <c:ser>
          <c:idx val="13"/>
          <c:order val="13"/>
          <c:tx>
            <c:strRef>
              <c:f>'CO2e Wedge '!$C$72</c:f>
              <c:strCache>
                <c:ptCount val="1"/>
                <c:pt idx="0">
                  <c:v>Ban New Power Plants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71D-49D6-B06B-0249996C2026}"/>
            </c:ext>
          </c:extLst>
        </c:ser>
        <c:ser>
          <c:idx val="14"/>
          <c:order val="14"/>
          <c:tx>
            <c:strRef>
              <c:f>'CO2e Wedge '!$C$73</c:f>
              <c:strCache>
                <c:ptCount val="1"/>
                <c:pt idx="0">
                  <c:v>Demand Response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71D-49D6-B06B-0249996C2026}"/>
            </c:ext>
          </c:extLst>
        </c:ser>
        <c:ser>
          <c:idx val="15"/>
          <c:order val="15"/>
          <c:tx>
            <c:strRef>
              <c:f>'CO2e Wedge '!$C$74</c:f>
              <c:strCache>
                <c:ptCount val="1"/>
                <c:pt idx="0">
                  <c:v>EV Sales Standard (75%)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71D-49D6-B06B-0249996C2026}"/>
            </c:ext>
          </c:extLst>
        </c:ser>
        <c:ser>
          <c:idx val="16"/>
          <c:order val="16"/>
          <c:tx>
            <c:strRef>
              <c:f>'CO2e Wedge '!$C$75</c:f>
              <c:strCache>
                <c:ptCount val="1"/>
                <c:pt idx="0">
                  <c:v>Vehicle Fuel Economy Standards (17%)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71D-49D6-B06B-0249996C2026}"/>
            </c:ext>
          </c:extLst>
        </c:ser>
        <c:ser>
          <c:idx val="17"/>
          <c:order val="17"/>
          <c:tx>
            <c:strRef>
              <c:f>'CO2e Wedge '!$C$76</c:f>
              <c:strCache>
                <c:ptCount val="1"/>
                <c:pt idx="0">
                  <c:v>Mode Shifting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71D-49D6-B06B-0249996C2026}"/>
            </c:ext>
          </c:extLst>
        </c:ser>
        <c:ser>
          <c:idx val="18"/>
          <c:order val="18"/>
          <c:tx>
            <c:strRef>
              <c:f>'CO2e Wedge '!$C$77</c:f>
              <c:strCache>
                <c:ptCount val="1"/>
                <c:pt idx="0">
                  <c:v>Building Component Electrification (93%)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71D-49D6-B06B-0249996C2026}"/>
            </c:ext>
          </c:extLst>
        </c:ser>
        <c:ser>
          <c:idx val="19"/>
          <c:order val="19"/>
          <c:tx>
            <c:strRef>
              <c:f>'CO2e Wedge '!$C$78</c:f>
              <c:strCache>
                <c:ptCount val="1"/>
                <c:pt idx="0">
                  <c:v>Building Energy Efficiency Standards (5%)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71D-49D6-B06B-0249996C2026}"/>
            </c:ext>
          </c:extLst>
        </c:ser>
        <c:ser>
          <c:idx val="20"/>
          <c:order val="20"/>
          <c:tx>
            <c:strRef>
              <c:f>'CO2e Wedge '!$C$79</c:f>
              <c:strCache>
                <c:ptCount val="1"/>
                <c:pt idx="0">
                  <c:v>Increased Retrofitting (2%)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71D-49D6-B06B-0249996C2026}"/>
            </c:ext>
          </c:extLst>
        </c:ser>
        <c:ser>
          <c:idx val="23"/>
          <c:order val="21"/>
          <c:tx>
            <c:strRef>
              <c:f>'CO2e Wedge '!$C$80</c:f>
              <c:strCache>
                <c:ptCount val="1"/>
                <c:pt idx="0">
                  <c:v>Methane Capture and Destruction (72%)</c:v>
                </c:pt>
              </c:strCache>
            </c:strRef>
          </c:tx>
          <c:spPr>
            <a:solidFill>
              <a:srgbClr val="FFD966">
                <a:lumMod val="75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71D-49D6-B06B-0249996C2026}"/>
            </c:ext>
          </c:extLst>
        </c:ser>
        <c:ser>
          <c:idx val="25"/>
          <c:order val="22"/>
          <c:tx>
            <c:strRef>
              <c:f>'CO2e Wedge '!$C$81</c:f>
              <c:strCache>
                <c:ptCount val="1"/>
                <c:pt idx="0">
                  <c:v>Improved Forest Management (10%)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71D-49D6-B06B-0249996C2026}"/>
            </c:ext>
          </c:extLst>
        </c:ser>
        <c:ser>
          <c:idx val="27"/>
          <c:order val="23"/>
          <c:tx>
            <c:strRef>
              <c:f>'CO2e Wedge '!$C$82</c:f>
              <c:strCache>
                <c:ptCount val="1"/>
                <c:pt idx="0">
                  <c:v>Afforestation and Reforestation (9%)</c:v>
                </c:pt>
              </c:strCache>
            </c:strRef>
          </c:tx>
          <c:spPr>
            <a:solidFill>
              <a:srgbClr val="FFD966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71D-49D6-B06B-0249996C2026}"/>
            </c:ext>
          </c:extLst>
        </c:ser>
        <c:ser>
          <c:idx val="28"/>
          <c:order val="24"/>
          <c:tx>
            <c:strRef>
              <c:f>'CO2e Wedge '!$C$83</c:f>
              <c:strCache>
                <c:ptCount val="1"/>
                <c:pt idx="0">
                  <c:v>Livestock Measures (9%)</c:v>
                </c:pt>
              </c:strCache>
            </c:strRef>
          </c:tx>
          <c:spPr>
            <a:solidFill>
              <a:srgbClr val="FFD966">
                <a:lumMod val="20000"/>
                <a:lumOff val="8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71D-49D6-B06B-0249996C2026}"/>
            </c:ext>
          </c:extLst>
        </c:ser>
        <c:ser>
          <c:idx val="26"/>
          <c:order val="25"/>
          <c:tx>
            <c:strRef>
              <c:f>'CO2e Wedge '!$C$84</c:f>
              <c:strCache>
                <c:ptCount val="1"/>
                <c:pt idx="0">
                  <c:v>Hydrogen Electrolysis (100%)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71D-49D6-B06B-0249996C2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'!$C$59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478.2</c:v>
                </c:pt>
                <c:pt idx="2">
                  <c:v>461.31400000000002</c:v>
                </c:pt>
                <c:pt idx="3">
                  <c:v>446.09399999999999</c:v>
                </c:pt>
                <c:pt idx="4">
                  <c:v>425.62</c:v>
                </c:pt>
                <c:pt idx="5">
                  <c:v>411.87700000000001</c:v>
                </c:pt>
                <c:pt idx="6">
                  <c:v>402.11500000000001</c:v>
                </c:pt>
                <c:pt idx="7">
                  <c:v>392.36500000000001</c:v>
                </c:pt>
                <c:pt idx="8">
                  <c:v>382.33</c:v>
                </c:pt>
                <c:pt idx="9">
                  <c:v>372.28699999999998</c:v>
                </c:pt>
                <c:pt idx="10">
                  <c:v>361.73099999999999</c:v>
                </c:pt>
                <c:pt idx="11">
                  <c:v>356.096</c:v>
                </c:pt>
                <c:pt idx="12">
                  <c:v>349.54899999999998</c:v>
                </c:pt>
                <c:pt idx="13">
                  <c:v>341.13</c:v>
                </c:pt>
                <c:pt idx="14">
                  <c:v>333.762</c:v>
                </c:pt>
                <c:pt idx="15">
                  <c:v>327.67500000000001</c:v>
                </c:pt>
                <c:pt idx="16">
                  <c:v>320.73200000000003</c:v>
                </c:pt>
                <c:pt idx="17">
                  <c:v>314.98200000000003</c:v>
                </c:pt>
                <c:pt idx="18">
                  <c:v>308.77800000000002</c:v>
                </c:pt>
                <c:pt idx="19">
                  <c:v>302.726</c:v>
                </c:pt>
                <c:pt idx="20">
                  <c:v>297.95</c:v>
                </c:pt>
                <c:pt idx="21">
                  <c:v>291.37900000000002</c:v>
                </c:pt>
                <c:pt idx="22">
                  <c:v>287.68599999999998</c:v>
                </c:pt>
                <c:pt idx="23">
                  <c:v>283.94499999999999</c:v>
                </c:pt>
                <c:pt idx="24">
                  <c:v>280.78899999999999</c:v>
                </c:pt>
                <c:pt idx="25">
                  <c:v>276.17899999999997</c:v>
                </c:pt>
                <c:pt idx="26">
                  <c:v>274.84199999999998</c:v>
                </c:pt>
                <c:pt idx="27">
                  <c:v>273.57900000000001</c:v>
                </c:pt>
                <c:pt idx="28">
                  <c:v>272.38900000000001</c:v>
                </c:pt>
                <c:pt idx="29">
                  <c:v>271.77699999999999</c:v>
                </c:pt>
                <c:pt idx="30">
                  <c:v>271.16699999999997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71D-49D6-B06B-0249996C2026}"/>
            </c:ext>
          </c:extLst>
        </c:ser>
        <c:ser>
          <c:idx val="12"/>
          <c:order val="26"/>
          <c:tx>
            <c:strRef>
              <c:f>'CO2e Wedge '!$C$85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71D-49D6-B06B-0249996C2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4171661408239986"/>
          <c:y val="0.11876758213556939"/>
          <c:w val="0.24996912156414663"/>
          <c:h val="0.822836454350025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Emissions Reductions by Policy - Cross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325561060088345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'!$C$60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9-44D1-A218-4E6A0CE768D0}"/>
            </c:ext>
          </c:extLst>
        </c:ser>
        <c:ser>
          <c:idx val="1"/>
          <c:order val="2"/>
          <c:tx>
            <c:strRef>
              <c:f>'CO2e Wedge '!$C$61</c:f>
              <c:strCache>
                <c:ptCount val="1"/>
                <c:pt idx="0">
                  <c:v>Electrification + Hydrogen (90%)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F9-44D1-A218-4E6A0CE768D0}"/>
            </c:ext>
          </c:extLst>
        </c:ser>
        <c:ser>
          <c:idx val="2"/>
          <c:order val="3"/>
          <c:tx>
            <c:strRef>
              <c:f>'CO2e Wedge '!$C$62</c:f>
              <c:strCache>
                <c:ptCount val="1"/>
                <c:pt idx="0">
                  <c:v>Industry CCS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F9-44D1-A218-4E6A0CE768D0}"/>
            </c:ext>
          </c:extLst>
        </c:ser>
        <c:ser>
          <c:idx val="3"/>
          <c:order val="4"/>
          <c:tx>
            <c:strRef>
              <c:f>'CO2e Wedge '!$C$63</c:f>
              <c:strCache>
                <c:ptCount val="1"/>
                <c:pt idx="0">
                  <c:v>Industry Energy Efficiency Standards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F9-44D1-A218-4E6A0CE768D0}"/>
            </c:ext>
          </c:extLst>
        </c:ser>
        <c:ser>
          <c:idx val="4"/>
          <c:order val="5"/>
          <c:tx>
            <c:strRef>
              <c:f>'CO2e Wedge '!$C$64</c:f>
              <c:strCache>
                <c:ptCount val="1"/>
                <c:pt idx="0">
                  <c:v>F-gas Measures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F9-44D1-A218-4E6A0CE768D0}"/>
            </c:ext>
          </c:extLst>
        </c:ser>
        <c:ser>
          <c:idx val="5"/>
          <c:order val="6"/>
          <c:tx>
            <c:strRef>
              <c:f>'CO2e Wedge '!$C$65</c:f>
              <c:strCache>
                <c:ptCount val="1"/>
                <c:pt idx="0">
                  <c:v>Subsidy for Capacity Construction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7F9-44D1-A218-4E6A0CE768D0}"/>
            </c:ext>
          </c:extLst>
        </c:ser>
        <c:ser>
          <c:idx val="6"/>
          <c:order val="7"/>
          <c:tx>
            <c:strRef>
              <c:f>'CO2e Wedge '!$C$66</c:f>
              <c:strCache>
                <c:ptCount val="1"/>
                <c:pt idx="0">
                  <c:v>Subsidy for Electricity Production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7F9-44D1-A218-4E6A0CE768D0}"/>
            </c:ext>
          </c:extLst>
        </c:ser>
        <c:ser>
          <c:idx val="7"/>
          <c:order val="8"/>
          <c:tx>
            <c:strRef>
              <c:f>'CO2e Wedge '!$C$67</c:f>
              <c:strCache>
                <c:ptCount val="1"/>
                <c:pt idx="0">
                  <c:v>Clean Electricity Standard (58%)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7F9-44D1-A218-4E6A0CE768D0}"/>
            </c:ext>
          </c:extLst>
        </c:ser>
        <c:ser>
          <c:idx val="8"/>
          <c:order val="9"/>
          <c:tx>
            <c:strRef>
              <c:f>'CO2e Wedge '!$C$68</c:f>
              <c:strCache>
                <c:ptCount val="1"/>
                <c:pt idx="0">
                  <c:v>Electricity Sector CCS (32%)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7F9-44D1-A218-4E6A0CE768D0}"/>
            </c:ext>
          </c:extLst>
        </c:ser>
        <c:ser>
          <c:idx val="9"/>
          <c:order val="10"/>
          <c:tx>
            <c:strRef>
              <c:f>'CO2e Wedge '!$C$69</c:f>
              <c:strCache>
                <c:ptCount val="1"/>
                <c:pt idx="0">
                  <c:v>Early Retirement of Power Plants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7F9-44D1-A218-4E6A0CE768D0}"/>
            </c:ext>
          </c:extLst>
        </c:ser>
        <c:ser>
          <c:idx val="10"/>
          <c:order val="11"/>
          <c:tx>
            <c:strRef>
              <c:f>'CO2e Wedge '!$C$70</c:f>
              <c:strCache>
                <c:ptCount val="1"/>
                <c:pt idx="0">
                  <c:v>Increase Transmission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7F9-44D1-A218-4E6A0CE768D0}"/>
            </c:ext>
          </c:extLst>
        </c:ser>
        <c:ser>
          <c:idx val="11"/>
          <c:order val="12"/>
          <c:tx>
            <c:strRef>
              <c:f>'CO2e Wedge '!$C$71</c:f>
              <c:strCache>
                <c:ptCount val="1"/>
                <c:pt idx="0">
                  <c:v>Grid-Scale Electricity Storage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7F9-44D1-A218-4E6A0CE768D0}"/>
            </c:ext>
          </c:extLst>
        </c:ser>
        <c:ser>
          <c:idx val="13"/>
          <c:order val="13"/>
          <c:tx>
            <c:strRef>
              <c:f>'CO2e Wedge '!$C$72</c:f>
              <c:strCache>
                <c:ptCount val="1"/>
                <c:pt idx="0">
                  <c:v>Ban New Power Plants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7F9-44D1-A218-4E6A0CE768D0}"/>
            </c:ext>
          </c:extLst>
        </c:ser>
        <c:ser>
          <c:idx val="14"/>
          <c:order val="14"/>
          <c:tx>
            <c:strRef>
              <c:f>'CO2e Wedge '!$C$73</c:f>
              <c:strCache>
                <c:ptCount val="1"/>
                <c:pt idx="0">
                  <c:v>Demand Response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7F9-44D1-A218-4E6A0CE768D0}"/>
            </c:ext>
          </c:extLst>
        </c:ser>
        <c:ser>
          <c:idx val="15"/>
          <c:order val="15"/>
          <c:tx>
            <c:strRef>
              <c:f>'CO2e Wedge '!$C$74</c:f>
              <c:strCache>
                <c:ptCount val="1"/>
                <c:pt idx="0">
                  <c:v>EV Sales Standard (75%)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7F9-44D1-A218-4E6A0CE768D0}"/>
            </c:ext>
          </c:extLst>
        </c:ser>
        <c:ser>
          <c:idx val="16"/>
          <c:order val="16"/>
          <c:tx>
            <c:strRef>
              <c:f>'CO2e Wedge '!$C$75</c:f>
              <c:strCache>
                <c:ptCount val="1"/>
                <c:pt idx="0">
                  <c:v>Vehicle Fuel Economy Standards (17%)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7F9-44D1-A218-4E6A0CE768D0}"/>
            </c:ext>
          </c:extLst>
        </c:ser>
        <c:ser>
          <c:idx val="17"/>
          <c:order val="17"/>
          <c:tx>
            <c:strRef>
              <c:f>'CO2e Wedge '!$C$76</c:f>
              <c:strCache>
                <c:ptCount val="1"/>
                <c:pt idx="0">
                  <c:v>Mode Shifting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7F9-44D1-A218-4E6A0CE768D0}"/>
            </c:ext>
          </c:extLst>
        </c:ser>
        <c:ser>
          <c:idx val="18"/>
          <c:order val="18"/>
          <c:tx>
            <c:strRef>
              <c:f>'CO2e Wedge '!$C$77</c:f>
              <c:strCache>
                <c:ptCount val="1"/>
                <c:pt idx="0">
                  <c:v>Building Component Electrification (93%)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7F9-44D1-A218-4E6A0CE768D0}"/>
            </c:ext>
          </c:extLst>
        </c:ser>
        <c:ser>
          <c:idx val="19"/>
          <c:order val="19"/>
          <c:tx>
            <c:strRef>
              <c:f>'CO2e Wedge '!$C$78</c:f>
              <c:strCache>
                <c:ptCount val="1"/>
                <c:pt idx="0">
                  <c:v>Building Energy Efficiency Standards (5%)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7F9-44D1-A218-4E6A0CE768D0}"/>
            </c:ext>
          </c:extLst>
        </c:ser>
        <c:ser>
          <c:idx val="20"/>
          <c:order val="20"/>
          <c:tx>
            <c:strRef>
              <c:f>'CO2e Wedge '!$C$79</c:f>
              <c:strCache>
                <c:ptCount val="1"/>
                <c:pt idx="0">
                  <c:v>Increased Retrofitting (2%)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7F9-44D1-A218-4E6A0CE768D0}"/>
            </c:ext>
          </c:extLst>
        </c:ser>
        <c:ser>
          <c:idx val="23"/>
          <c:order val="21"/>
          <c:tx>
            <c:strRef>
              <c:f>'CO2e Wedge '!$C$80</c:f>
              <c:strCache>
                <c:ptCount val="1"/>
                <c:pt idx="0">
                  <c:v>Methane Capture and Destruction (72%)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7F9-44D1-A218-4E6A0CE768D0}"/>
            </c:ext>
          </c:extLst>
        </c:ser>
        <c:ser>
          <c:idx val="25"/>
          <c:order val="22"/>
          <c:tx>
            <c:strRef>
              <c:f>'CO2e Wedge '!$C$81</c:f>
              <c:strCache>
                <c:ptCount val="1"/>
                <c:pt idx="0">
                  <c:v>Improved Forest Management (10%)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7F9-44D1-A218-4E6A0CE768D0}"/>
            </c:ext>
          </c:extLst>
        </c:ser>
        <c:ser>
          <c:idx val="27"/>
          <c:order val="23"/>
          <c:tx>
            <c:strRef>
              <c:f>'CO2e Wedge '!$C$82</c:f>
              <c:strCache>
                <c:ptCount val="1"/>
                <c:pt idx="0">
                  <c:v>Afforestation and Reforestation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7F9-44D1-A218-4E6A0CE768D0}"/>
            </c:ext>
          </c:extLst>
        </c:ser>
        <c:ser>
          <c:idx val="28"/>
          <c:order val="24"/>
          <c:tx>
            <c:strRef>
              <c:f>'CO2e Wedge '!$C$83</c:f>
              <c:strCache>
                <c:ptCount val="1"/>
                <c:pt idx="0">
                  <c:v>Livestock Measures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7F9-44D1-A218-4E6A0CE768D0}"/>
            </c:ext>
          </c:extLst>
        </c:ser>
        <c:ser>
          <c:idx val="26"/>
          <c:order val="25"/>
          <c:tx>
            <c:strRef>
              <c:f>'CO2e Wedge '!$C$84</c:f>
              <c:strCache>
                <c:ptCount val="1"/>
                <c:pt idx="0">
                  <c:v>Hydrogen Electrolysis (100%)</c:v>
                </c:pt>
              </c:strCache>
            </c:strRef>
          </c:tx>
          <c:spPr>
            <a:solidFill>
              <a:srgbClr val="ED7D31"/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7F9-44D1-A218-4E6A0CE76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'!$C$59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478.2</c:v>
                </c:pt>
                <c:pt idx="2">
                  <c:v>461.31400000000002</c:v>
                </c:pt>
                <c:pt idx="3">
                  <c:v>446.09399999999999</c:v>
                </c:pt>
                <c:pt idx="4">
                  <c:v>425.62</c:v>
                </c:pt>
                <c:pt idx="5">
                  <c:v>411.87700000000001</c:v>
                </c:pt>
                <c:pt idx="6">
                  <c:v>402.11500000000001</c:v>
                </c:pt>
                <c:pt idx="7">
                  <c:v>392.36500000000001</c:v>
                </c:pt>
                <c:pt idx="8">
                  <c:v>382.33</c:v>
                </c:pt>
                <c:pt idx="9">
                  <c:v>372.28699999999998</c:v>
                </c:pt>
                <c:pt idx="10">
                  <c:v>361.73099999999999</c:v>
                </c:pt>
                <c:pt idx="11">
                  <c:v>356.096</c:v>
                </c:pt>
                <c:pt idx="12">
                  <c:v>349.54899999999998</c:v>
                </c:pt>
                <c:pt idx="13">
                  <c:v>341.13</c:v>
                </c:pt>
                <c:pt idx="14">
                  <c:v>333.762</c:v>
                </c:pt>
                <c:pt idx="15">
                  <c:v>327.67500000000001</c:v>
                </c:pt>
                <c:pt idx="16">
                  <c:v>320.73200000000003</c:v>
                </c:pt>
                <c:pt idx="17">
                  <c:v>314.98200000000003</c:v>
                </c:pt>
                <c:pt idx="18">
                  <c:v>308.77800000000002</c:v>
                </c:pt>
                <c:pt idx="19">
                  <c:v>302.726</c:v>
                </c:pt>
                <c:pt idx="20">
                  <c:v>297.95</c:v>
                </c:pt>
                <c:pt idx="21">
                  <c:v>291.37900000000002</c:v>
                </c:pt>
                <c:pt idx="22">
                  <c:v>287.68599999999998</c:v>
                </c:pt>
                <c:pt idx="23">
                  <c:v>283.94499999999999</c:v>
                </c:pt>
                <c:pt idx="24">
                  <c:v>280.78899999999999</c:v>
                </c:pt>
                <c:pt idx="25">
                  <c:v>276.17899999999997</c:v>
                </c:pt>
                <c:pt idx="26">
                  <c:v>274.84199999999998</c:v>
                </c:pt>
                <c:pt idx="27">
                  <c:v>273.57900000000001</c:v>
                </c:pt>
                <c:pt idx="28">
                  <c:v>272.38900000000001</c:v>
                </c:pt>
                <c:pt idx="29">
                  <c:v>271.77699999999999</c:v>
                </c:pt>
                <c:pt idx="30">
                  <c:v>271.16699999999997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7F9-44D1-A218-4E6A0CE768D0}"/>
            </c:ext>
          </c:extLst>
        </c:ser>
        <c:ser>
          <c:idx val="12"/>
          <c:order val="26"/>
          <c:tx>
            <c:strRef>
              <c:f>'CO2e Wedge '!$C$85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7F9-44D1-A218-4E6A0CE76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4</xdr:row>
      <xdr:rowOff>138112</xdr:rowOff>
    </xdr:from>
    <xdr:to>
      <xdr:col>9</xdr:col>
      <xdr:colOff>152400</xdr:colOff>
      <xdr:row>19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9E0A95-5091-4489-9E55-4B99FF6F04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524667</xdr:colOff>
      <xdr:row>51</xdr:row>
      <xdr:rowOff>36513</xdr:rowOff>
    </xdr:from>
    <xdr:to>
      <xdr:col>9</xdr:col>
      <xdr:colOff>414073</xdr:colOff>
      <xdr:row>71</xdr:row>
      <xdr:rowOff>109361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0C8197-5801-4928-B4D1-502F184C74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141111</xdr:colOff>
      <xdr:row>50</xdr:row>
      <xdr:rowOff>170039</xdr:rowOff>
    </xdr:from>
    <xdr:to>
      <xdr:col>21</xdr:col>
      <xdr:colOff>465667</xdr:colOff>
      <xdr:row>71</xdr:row>
      <xdr:rowOff>35277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C54E55-41CE-49BA-A504-163CCE283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422273</xdr:colOff>
      <xdr:row>0</xdr:row>
      <xdr:rowOff>146051</xdr:rowOff>
    </xdr:from>
    <xdr:to>
      <xdr:col>16</xdr:col>
      <xdr:colOff>371473</xdr:colOff>
      <xdr:row>29</xdr:row>
      <xdr:rowOff>42334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3AEB0C-4E1D-295A-EC91-26B6D93B7D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1409698</xdr:colOff>
      <xdr:row>180</xdr:row>
      <xdr:rowOff>43656</xdr:rowOff>
    </xdr:from>
    <xdr:to>
      <xdr:col>3</xdr:col>
      <xdr:colOff>1624011</xdr:colOff>
      <xdr:row>220</xdr:row>
      <xdr:rowOff>56356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8083E7A-58D7-4F7C-A763-5E1175C5B7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57149</xdr:colOff>
      <xdr:row>61</xdr:row>
      <xdr:rowOff>14286</xdr:rowOff>
    </xdr:from>
    <xdr:to>
      <xdr:col>12</xdr:col>
      <xdr:colOff>28575</xdr:colOff>
      <xdr:row>92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D6B153-6F1F-F75C-ACAB-379AB1FEC8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43</xdr:row>
      <xdr:rowOff>161925</xdr:rowOff>
    </xdr:from>
    <xdr:to>
      <xdr:col>7</xdr:col>
      <xdr:colOff>581025</xdr:colOff>
      <xdr:row>63</xdr:row>
      <xdr:rowOff>15875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E912DA-7DAE-4977-80E8-B05F331B40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2867024</xdr:colOff>
      <xdr:row>43</xdr:row>
      <xdr:rowOff>76200</xdr:rowOff>
    </xdr:from>
    <xdr:to>
      <xdr:col>7</xdr:col>
      <xdr:colOff>228599</xdr:colOff>
      <xdr:row>62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C6EF21-7000-4E9C-A46B-488897D419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809625</xdr:colOff>
      <xdr:row>45</xdr:row>
      <xdr:rowOff>100012</xdr:rowOff>
    </xdr:from>
    <xdr:to>
      <xdr:col>6</xdr:col>
      <xdr:colOff>257175</xdr:colOff>
      <xdr:row>64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6BB6FF-AAA0-D943-4A74-FD2007C02A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514348</xdr:colOff>
      <xdr:row>47</xdr:row>
      <xdr:rowOff>0</xdr:rowOff>
    </xdr:from>
    <xdr:to>
      <xdr:col>12</xdr:col>
      <xdr:colOff>171448</xdr:colOff>
      <xdr:row>67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5249B1-8585-4388-8257-FA5922F71C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200025</xdr:colOff>
      <xdr:row>47</xdr:row>
      <xdr:rowOff>19050</xdr:rowOff>
    </xdr:from>
    <xdr:to>
      <xdr:col>20</xdr:col>
      <xdr:colOff>504825</xdr:colOff>
      <xdr:row>67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1BAB6A-A9B1-4483-9DA4-F15196F0AE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533398</xdr:colOff>
      <xdr:row>46</xdr:row>
      <xdr:rowOff>152400</xdr:rowOff>
    </xdr:from>
    <xdr:to>
      <xdr:col>12</xdr:col>
      <xdr:colOff>190498</xdr:colOff>
      <xdr:row>67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808ECE-21FD-490D-934D-AC9DC3A508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371475</xdr:colOff>
      <xdr:row>47</xdr:row>
      <xdr:rowOff>0</xdr:rowOff>
    </xdr:from>
    <xdr:to>
      <xdr:col>21</xdr:col>
      <xdr:colOff>28575</xdr:colOff>
      <xdr:row>67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5737AA-DA24-4A7D-B04F-E619A09EEC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533398</xdr:colOff>
      <xdr:row>46</xdr:row>
      <xdr:rowOff>152400</xdr:rowOff>
    </xdr:from>
    <xdr:to>
      <xdr:col>12</xdr:col>
      <xdr:colOff>190498</xdr:colOff>
      <xdr:row>67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E9C941-9BEF-402D-AAB2-434B505B1D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342900</xdr:colOff>
      <xdr:row>47</xdr:row>
      <xdr:rowOff>0</xdr:rowOff>
    </xdr:from>
    <xdr:to>
      <xdr:col>21</xdr:col>
      <xdr:colOff>0</xdr:colOff>
      <xdr:row>67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B6EE85-4BE3-49F2-8C81-1E4A8B3085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44</xdr:row>
      <xdr:rowOff>147637</xdr:rowOff>
    </xdr:from>
    <xdr:to>
      <xdr:col>11</xdr:col>
      <xdr:colOff>365125</xdr:colOff>
      <xdr:row>64</xdr:row>
      <xdr:rowOff>122237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4A2AD9-C082-4402-849C-360C185DC6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488153</xdr:colOff>
      <xdr:row>86</xdr:row>
      <xdr:rowOff>75007</xdr:rowOff>
    </xdr:from>
    <xdr:to>
      <xdr:col>36</xdr:col>
      <xdr:colOff>1320</xdr:colOff>
      <xdr:row>124</xdr:row>
      <xdr:rowOff>151207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01586D-DAC8-468B-A923-A9465ADCC8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434974</xdr:colOff>
      <xdr:row>3</xdr:row>
      <xdr:rowOff>117474</xdr:rowOff>
    </xdr:from>
    <xdr:to>
      <xdr:col>43</xdr:col>
      <xdr:colOff>371474</xdr:colOff>
      <xdr:row>41</xdr:row>
      <xdr:rowOff>161924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4DD8611-CD55-4B05-AC42-7C4AB2D536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273931</xdr:colOff>
      <xdr:row>86</xdr:row>
      <xdr:rowOff>27566</xdr:rowOff>
    </xdr:from>
    <xdr:to>
      <xdr:col>7</xdr:col>
      <xdr:colOff>369181</xdr:colOff>
      <xdr:row>116</xdr:row>
      <xdr:rowOff>84716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DDC1C06-6BC4-4AAF-B689-524F44EA8D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447675</xdr:colOff>
      <xdr:row>86</xdr:row>
      <xdr:rowOff>28574</xdr:rowOff>
    </xdr:from>
    <xdr:to>
      <xdr:col>21</xdr:col>
      <xdr:colOff>104775</xdr:colOff>
      <xdr:row>116</xdr:row>
      <xdr:rowOff>85724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D267ED3-8840-4DB2-87EF-65C520F54D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276224</xdr:colOff>
      <xdr:row>116</xdr:row>
      <xdr:rowOff>104774</xdr:rowOff>
    </xdr:from>
    <xdr:to>
      <xdr:col>7</xdr:col>
      <xdr:colOff>371474</xdr:colOff>
      <xdr:row>146</xdr:row>
      <xdr:rowOff>161924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38A4A24-95BE-4B96-A38F-1EBE9B7D24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428625</xdr:colOff>
      <xdr:row>116</xdr:row>
      <xdr:rowOff>142875</xdr:rowOff>
    </xdr:from>
    <xdr:to>
      <xdr:col>21</xdr:col>
      <xdr:colOff>111125</xdr:colOff>
      <xdr:row>147</xdr:row>
      <xdr:rowOff>25400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95A0818-3D23-4D19-8C24-D2E945937C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262423</xdr:colOff>
      <xdr:row>148</xdr:row>
      <xdr:rowOff>145791</xdr:rowOff>
    </xdr:from>
    <xdr:to>
      <xdr:col>7</xdr:col>
      <xdr:colOff>367392</xdr:colOff>
      <xdr:row>178</xdr:row>
      <xdr:rowOff>92140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FEA8578-A74C-4736-B484-1F348FFE15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0</xdr:colOff>
      <xdr:row>149</xdr:row>
      <xdr:rowOff>0</xdr:rowOff>
    </xdr:from>
    <xdr:to>
      <xdr:col>21</xdr:col>
      <xdr:colOff>299357</xdr:colOff>
      <xdr:row>178</xdr:row>
      <xdr:rowOff>131017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2002C81-BBE3-4CA9-8D3A-0E5C125F21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EI color palette2">
      <a:dk1>
        <a:sysClr val="windowText" lastClr="000000"/>
      </a:dk1>
      <a:lt1>
        <a:sysClr val="window" lastClr="FFFFFF"/>
      </a:lt1>
      <a:dk2>
        <a:srgbClr val="316094"/>
      </a:dk2>
      <a:lt2>
        <a:srgbClr val="61A60D"/>
      </a:lt2>
      <a:accent1>
        <a:srgbClr val="002D5C"/>
      </a:accent1>
      <a:accent2>
        <a:srgbClr val="707272"/>
      </a:accent2>
      <a:accent3>
        <a:srgbClr val="E7722A"/>
      </a:accent3>
      <a:accent4>
        <a:srgbClr val="F4B235"/>
      </a:accent4>
      <a:accent5>
        <a:srgbClr val="7F2854"/>
      </a:accent5>
      <a:accent6>
        <a:srgbClr val="18978A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ustom 9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6C0000"/>
    </a:accent1>
    <a:accent2>
      <a:srgbClr val="02A26D"/>
    </a:accent2>
    <a:accent3>
      <a:srgbClr val="661E68"/>
    </a:accent3>
    <a:accent4>
      <a:srgbClr val="ED7D31"/>
    </a:accent4>
    <a:accent5>
      <a:srgbClr val="FFD966"/>
    </a:accent5>
    <a:accent6>
      <a:srgbClr val="010E8D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Custom 9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6C0000"/>
    </a:accent1>
    <a:accent2>
      <a:srgbClr val="02A26D"/>
    </a:accent2>
    <a:accent3>
      <a:srgbClr val="661E68"/>
    </a:accent3>
    <a:accent4>
      <a:srgbClr val="ED7D31"/>
    </a:accent4>
    <a:accent5>
      <a:srgbClr val="FFD966"/>
    </a:accent5>
    <a:accent6>
      <a:srgbClr val="010E8D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Custom 9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6C0000"/>
    </a:accent1>
    <a:accent2>
      <a:srgbClr val="02A26D"/>
    </a:accent2>
    <a:accent3>
      <a:srgbClr val="661E68"/>
    </a:accent3>
    <a:accent4>
      <a:srgbClr val="ED7D31"/>
    </a:accent4>
    <a:accent5>
      <a:srgbClr val="FFD966"/>
    </a:accent5>
    <a:accent6>
      <a:srgbClr val="010E8D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Custom 9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6C0000"/>
    </a:accent1>
    <a:accent2>
      <a:srgbClr val="02A26D"/>
    </a:accent2>
    <a:accent3>
      <a:srgbClr val="661E68"/>
    </a:accent3>
    <a:accent4>
      <a:srgbClr val="ED7D31"/>
    </a:accent4>
    <a:accent5>
      <a:srgbClr val="FFD966"/>
    </a:accent5>
    <a:accent6>
      <a:srgbClr val="010E8D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Custom 9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6C0000"/>
    </a:accent1>
    <a:accent2>
      <a:srgbClr val="02A26D"/>
    </a:accent2>
    <a:accent3>
      <a:srgbClr val="661E68"/>
    </a:accent3>
    <a:accent4>
      <a:srgbClr val="ED7D31"/>
    </a:accent4>
    <a:accent5>
      <a:srgbClr val="FFD966"/>
    </a:accent5>
    <a:accent6>
      <a:srgbClr val="010E8D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Custom 9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6C0000"/>
    </a:accent1>
    <a:accent2>
      <a:srgbClr val="02A26D"/>
    </a:accent2>
    <a:accent3>
      <a:srgbClr val="661E68"/>
    </a:accent3>
    <a:accent4>
      <a:srgbClr val="ED7D31"/>
    </a:accent4>
    <a:accent5>
      <a:srgbClr val="FFD966"/>
    </a:accent5>
    <a:accent6>
      <a:srgbClr val="010E8D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EF22-3994-4963-AB77-6D7EB4E3E5D7}">
  <dimension ref="A1:X7"/>
  <sheetViews>
    <sheetView topLeftCell="K1" workbookViewId="0">
      <selection activeCell="X6" sqref="X6"/>
    </sheetView>
  </sheetViews>
  <sheetFormatPr defaultRowHeight="15" x14ac:dyDescent="0.25"/>
  <cols>
    <col min="23" max="24" width="20.42578125" bestFit="1" customWidth="1"/>
  </cols>
  <sheetData>
    <row r="1" spans="1:24" x14ac:dyDescent="0.25">
      <c r="A1" t="s">
        <v>348</v>
      </c>
    </row>
    <row r="2" spans="1:24" x14ac:dyDescent="0.25">
      <c r="D2" t="s">
        <v>347</v>
      </c>
      <c r="E2" t="s">
        <v>346</v>
      </c>
      <c r="F2" t="s">
        <v>345</v>
      </c>
      <c r="G2" t="s">
        <v>344</v>
      </c>
      <c r="H2" t="s">
        <v>343</v>
      </c>
      <c r="I2" t="s">
        <v>342</v>
      </c>
      <c r="J2" t="s">
        <v>341</v>
      </c>
      <c r="K2" t="s">
        <v>340</v>
      </c>
      <c r="L2" t="s">
        <v>339</v>
      </c>
      <c r="M2" t="s">
        <v>338</v>
      </c>
      <c r="N2" t="s">
        <v>337</v>
      </c>
      <c r="O2" t="s">
        <v>336</v>
      </c>
      <c r="P2" t="s">
        <v>335</v>
      </c>
      <c r="Q2" t="s">
        <v>334</v>
      </c>
      <c r="R2" t="s">
        <v>333</v>
      </c>
      <c r="S2" t="s">
        <v>332</v>
      </c>
      <c r="T2" t="s">
        <v>331</v>
      </c>
      <c r="U2" t="s">
        <v>330</v>
      </c>
      <c r="V2">
        <v>2018</v>
      </c>
      <c r="W2">
        <v>2019</v>
      </c>
      <c r="X2" s="113">
        <v>2045</v>
      </c>
    </row>
    <row r="3" spans="1:24" x14ac:dyDescent="0.25">
      <c r="C3" t="s">
        <v>329</v>
      </c>
      <c r="D3">
        <v>467.95132959406317</v>
      </c>
      <c r="E3">
        <v>483.08020346440924</v>
      </c>
      <c r="F3">
        <v>482.70177839257343</v>
      </c>
      <c r="G3">
        <v>482.79182357218701</v>
      </c>
      <c r="H3">
        <v>490.74086948344427</v>
      </c>
      <c r="I3">
        <v>483.66347146158716</v>
      </c>
      <c r="J3">
        <v>480.3559052504732</v>
      </c>
      <c r="K3">
        <v>487.65137010476775</v>
      </c>
      <c r="L3">
        <v>483.98596320038666</v>
      </c>
      <c r="M3">
        <v>454.29917554161386</v>
      </c>
      <c r="N3">
        <v>447.90904941712489</v>
      </c>
      <c r="O3">
        <v>443.58050987134737</v>
      </c>
      <c r="P3">
        <v>451.28631009939812</v>
      </c>
      <c r="Q3">
        <v>447.42173639798295</v>
      </c>
      <c r="R3">
        <v>442.95837888884006</v>
      </c>
      <c r="S3">
        <v>440.73569038256232</v>
      </c>
      <c r="T3">
        <v>429.02082220005224</v>
      </c>
      <c r="U3">
        <v>424.48727365784146</v>
      </c>
      <c r="V3">
        <v>425.13616084798855</v>
      </c>
      <c r="W3">
        <v>418.15000717966353</v>
      </c>
      <c r="X3" s="113">
        <v>40</v>
      </c>
    </row>
    <row r="4" spans="1:24" x14ac:dyDescent="0.25">
      <c r="W4" s="79">
        <f>(W3-D3)/D3</f>
        <v>-0.10642414983113974</v>
      </c>
      <c r="X4" s="144">
        <f>(X3-D3)/D3</f>
        <v>-0.91452102500766674</v>
      </c>
    </row>
    <row r="5" spans="1:24" x14ac:dyDescent="0.25">
      <c r="W5">
        <f>COUNTA(D2:W2)-1</f>
        <v>19</v>
      </c>
      <c r="X5" s="113">
        <f>2045-2000</f>
        <v>45</v>
      </c>
    </row>
    <row r="6" spans="1:24" x14ac:dyDescent="0.25">
      <c r="W6" s="147">
        <f>W4/W5</f>
        <v>-5.6012710437441963E-3</v>
      </c>
      <c r="X6" s="145">
        <f>X4/X5</f>
        <v>-2.0322689444614815E-2</v>
      </c>
    </row>
    <row r="7" spans="1:24" x14ac:dyDescent="0.25">
      <c r="W7" s="143"/>
      <c r="X7" s="146">
        <f>X6/W6</f>
        <v>3.6282281799793101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53"/>
  <sheetViews>
    <sheetView showGridLines="0" topLeftCell="A35" zoomScale="80" zoomScaleNormal="80" workbookViewId="0">
      <selection activeCell="M63" sqref="M63"/>
    </sheetView>
  </sheetViews>
  <sheetFormatPr defaultRowHeight="15" x14ac:dyDescent="0.25"/>
  <cols>
    <col min="3" max="3" width="14.42578125" customWidth="1"/>
    <col min="4" max="4" width="23.42578125" customWidth="1"/>
  </cols>
  <sheetData>
    <row r="1" spans="1:27" x14ac:dyDescent="0.25">
      <c r="A1" t="s">
        <v>44</v>
      </c>
      <c r="F1">
        <f>K4/SUM(F4:K4)</f>
        <v>0.2828941212664553</v>
      </c>
    </row>
    <row r="2" spans="1:27" x14ac:dyDescent="0.25">
      <c r="O2">
        <f>K4/SUM(E4:L4)</f>
        <v>0.28288474734100444</v>
      </c>
    </row>
    <row r="3" spans="1:27" x14ac:dyDescent="0.25">
      <c r="D3" s="1" t="s">
        <v>0</v>
      </c>
      <c r="E3" s="1" t="s">
        <v>35</v>
      </c>
      <c r="F3" s="1" t="s">
        <v>34</v>
      </c>
      <c r="G3" s="1" t="s">
        <v>33</v>
      </c>
      <c r="H3" s="1" t="s">
        <v>32</v>
      </c>
      <c r="I3" s="1" t="s">
        <v>31</v>
      </c>
      <c r="J3" s="1" t="s">
        <v>30</v>
      </c>
      <c r="K3" s="1" t="s">
        <v>29</v>
      </c>
      <c r="L3" s="1" t="s">
        <v>28</v>
      </c>
      <c r="M3" s="1" t="s">
        <v>27</v>
      </c>
      <c r="Q3" t="s">
        <v>35</v>
      </c>
      <c r="R3" t="s">
        <v>34</v>
      </c>
      <c r="S3" t="s">
        <v>33</v>
      </c>
      <c r="T3" t="s">
        <v>32</v>
      </c>
      <c r="U3" t="s">
        <v>31</v>
      </c>
      <c r="V3" t="s">
        <v>30</v>
      </c>
      <c r="W3" t="s">
        <v>29</v>
      </c>
      <c r="X3" t="s">
        <v>28</v>
      </c>
      <c r="Y3" t="s">
        <v>27</v>
      </c>
    </row>
    <row r="4" spans="1:27" x14ac:dyDescent="0.25">
      <c r="D4" s="1">
        <v>2020</v>
      </c>
      <c r="E4" s="1">
        <v>1.29123E-2</v>
      </c>
      <c r="F4" s="1">
        <v>9.8991199999999999</v>
      </c>
      <c r="G4" s="1">
        <v>32.958799999999997</v>
      </c>
      <c r="H4" s="1">
        <v>38.488100000000003</v>
      </c>
      <c r="I4" s="1">
        <v>145.62200000000001</v>
      </c>
      <c r="J4" s="1">
        <v>52.463200000000001</v>
      </c>
      <c r="K4" s="1">
        <v>110.23399999999999</v>
      </c>
      <c r="L4" s="1">
        <v>0</v>
      </c>
      <c r="M4" s="1">
        <v>109.997</v>
      </c>
      <c r="N4">
        <f>SUM(E4:M4)</f>
        <v>499.67513229999997</v>
      </c>
      <c r="Q4" s="79">
        <f>E4/SUM($E$4:$M$4)</f>
        <v>2.5841390065911031E-5</v>
      </c>
      <c r="R4" s="79">
        <f t="shared" ref="R4:Y4" si="0">F4/SUM($E$4:$M$4)</f>
        <v>1.9811111980767269E-2</v>
      </c>
      <c r="S4" s="79">
        <f t="shared" si="0"/>
        <v>6.5960456843811591E-2</v>
      </c>
      <c r="T4" s="79">
        <f t="shared" si="0"/>
        <v>7.7026246679196622E-2</v>
      </c>
      <c r="U4" s="79">
        <f t="shared" si="0"/>
        <v>0.2914333545672031</v>
      </c>
      <c r="V4" s="79">
        <f t="shared" si="0"/>
        <v>0.10499461872059228</v>
      </c>
      <c r="W4" s="79">
        <f t="shared" si="0"/>
        <v>0.2206113389965875</v>
      </c>
      <c r="X4" s="79">
        <f t="shared" si="0"/>
        <v>0</v>
      </c>
      <c r="Y4" s="79">
        <f t="shared" si="0"/>
        <v>0.2201370308217758</v>
      </c>
      <c r="AA4" s="81">
        <f>SUM(Q4:Y4)</f>
        <v>1</v>
      </c>
    </row>
    <row r="5" spans="1:27" x14ac:dyDescent="0.25">
      <c r="D5" s="1">
        <v>2021</v>
      </c>
      <c r="E5" s="1">
        <v>1.37687E-2</v>
      </c>
      <c r="F5" s="1">
        <v>9.8985900000000004</v>
      </c>
      <c r="G5" s="1">
        <v>32.805</v>
      </c>
      <c r="H5" s="1">
        <v>39.407200000000003</v>
      </c>
      <c r="I5" s="1">
        <v>160.88399999999999</v>
      </c>
      <c r="J5" s="1">
        <v>55.660299999999999</v>
      </c>
      <c r="K5" s="1">
        <v>114.04300000000001</v>
      </c>
      <c r="L5" s="1">
        <v>0</v>
      </c>
      <c r="M5" s="1">
        <v>65.4876</v>
      </c>
      <c r="N5">
        <f t="shared" ref="N5:N34" si="1">SUM(E5:M5)</f>
        <v>478.19945869999998</v>
      </c>
    </row>
    <row r="6" spans="1:27" x14ac:dyDescent="0.25">
      <c r="D6" s="1">
        <v>2022</v>
      </c>
      <c r="E6" s="1">
        <v>1.2751699999999999E-2</v>
      </c>
      <c r="F6" s="1">
        <v>9.9001800000000006</v>
      </c>
      <c r="G6" s="1">
        <v>32.871499999999997</v>
      </c>
      <c r="H6" s="1">
        <v>39.7849</v>
      </c>
      <c r="I6" s="1">
        <v>159.78700000000001</v>
      </c>
      <c r="J6" s="1">
        <v>53.769399999999997</v>
      </c>
      <c r="K6" s="1">
        <v>114.19199999999999</v>
      </c>
      <c r="L6" s="1">
        <v>0</v>
      </c>
      <c r="M6" s="1">
        <v>50.996499999999997</v>
      </c>
      <c r="N6">
        <f t="shared" si="1"/>
        <v>461.31423170000005</v>
      </c>
    </row>
    <row r="7" spans="1:27" x14ac:dyDescent="0.25">
      <c r="D7" s="1">
        <v>2023</v>
      </c>
      <c r="E7" s="1">
        <v>1.16349E-2</v>
      </c>
      <c r="F7" s="1">
        <v>9.8334100000000007</v>
      </c>
      <c r="G7" s="1">
        <v>30.584399999999999</v>
      </c>
      <c r="H7" s="1">
        <v>40.035200000000003</v>
      </c>
      <c r="I7" s="1">
        <v>158.22200000000001</v>
      </c>
      <c r="J7" s="1">
        <v>51.473999999999997</v>
      </c>
      <c r="K7" s="1">
        <v>113.077</v>
      </c>
      <c r="L7" s="1">
        <v>0</v>
      </c>
      <c r="M7" s="1">
        <v>42.856299999999997</v>
      </c>
      <c r="N7">
        <f t="shared" si="1"/>
        <v>446.0939449</v>
      </c>
    </row>
    <row r="8" spans="1:27" x14ac:dyDescent="0.25">
      <c r="D8" s="1">
        <v>2024</v>
      </c>
      <c r="E8" s="1">
        <v>1.04238E-2</v>
      </c>
      <c r="F8" s="1">
        <v>9.76647</v>
      </c>
      <c r="G8" s="1">
        <v>28.346900000000002</v>
      </c>
      <c r="H8" s="1">
        <v>40.055900000000001</v>
      </c>
      <c r="I8" s="1">
        <v>155.44800000000001</v>
      </c>
      <c r="J8" s="1">
        <v>43.586199999999998</v>
      </c>
      <c r="K8" s="1">
        <v>111.28700000000001</v>
      </c>
      <c r="L8" s="1">
        <v>0</v>
      </c>
      <c r="M8" s="1">
        <v>37.119700000000002</v>
      </c>
      <c r="N8">
        <f t="shared" si="1"/>
        <v>425.62059379999999</v>
      </c>
    </row>
    <row r="9" spans="1:27" x14ac:dyDescent="0.25">
      <c r="D9" s="1">
        <v>2025</v>
      </c>
      <c r="E9" s="1">
        <v>9.1477699999999995E-3</v>
      </c>
      <c r="F9" s="1">
        <v>9.7001299999999997</v>
      </c>
      <c r="G9" s="1">
        <v>26.0991</v>
      </c>
      <c r="H9" s="1">
        <v>40.065100000000001</v>
      </c>
      <c r="I9" s="1">
        <v>152.44800000000001</v>
      </c>
      <c r="J9" s="1">
        <v>41.295499999999997</v>
      </c>
      <c r="K9" s="1">
        <v>109.639</v>
      </c>
      <c r="L9" s="1">
        <v>0</v>
      </c>
      <c r="M9" s="1">
        <v>32.620699999999999</v>
      </c>
      <c r="N9">
        <f t="shared" si="1"/>
        <v>411.87667777000001</v>
      </c>
    </row>
    <row r="10" spans="1:27" x14ac:dyDescent="0.25">
      <c r="D10" s="1">
        <v>2026</v>
      </c>
      <c r="E10" s="1">
        <v>7.8375800000000002E-3</v>
      </c>
      <c r="F10" s="1">
        <v>9.6026600000000002</v>
      </c>
      <c r="G10" s="1">
        <v>25.1736</v>
      </c>
      <c r="H10" s="1">
        <v>39.964199999999998</v>
      </c>
      <c r="I10" s="1">
        <v>149.154</v>
      </c>
      <c r="J10" s="1">
        <v>40.86</v>
      </c>
      <c r="K10" s="1">
        <v>108.309</v>
      </c>
      <c r="L10" s="1">
        <v>0</v>
      </c>
      <c r="M10" s="1">
        <v>29.0442</v>
      </c>
      <c r="N10">
        <f t="shared" si="1"/>
        <v>402.11549757999995</v>
      </c>
    </row>
    <row r="11" spans="1:27" x14ac:dyDescent="0.25">
      <c r="D11" s="1">
        <v>2027</v>
      </c>
      <c r="E11" s="1">
        <v>6.5405200000000002E-3</v>
      </c>
      <c r="F11" s="1">
        <v>9.5054999999999996</v>
      </c>
      <c r="G11" s="1">
        <v>24.242699999999999</v>
      </c>
      <c r="H11" s="1">
        <v>39.807000000000002</v>
      </c>
      <c r="I11" s="1">
        <v>145.72200000000001</v>
      </c>
      <c r="J11" s="1">
        <v>40.231000000000002</v>
      </c>
      <c r="K11" s="1">
        <v>106.869</v>
      </c>
      <c r="L11" s="1">
        <v>0</v>
      </c>
      <c r="M11" s="1">
        <v>25.982099999999999</v>
      </c>
      <c r="N11">
        <f t="shared" si="1"/>
        <v>392.36584052000006</v>
      </c>
    </row>
    <row r="12" spans="1:27" x14ac:dyDescent="0.25">
      <c r="D12" s="1">
        <v>2028</v>
      </c>
      <c r="E12" s="1">
        <v>5.2324800000000003E-3</v>
      </c>
      <c r="F12" s="1">
        <v>9.4086599999999994</v>
      </c>
      <c r="G12" s="1">
        <v>23.309200000000001</v>
      </c>
      <c r="H12" s="1">
        <v>39.6188</v>
      </c>
      <c r="I12" s="1">
        <v>142.27000000000001</v>
      </c>
      <c r="J12" s="1">
        <v>39.330800000000004</v>
      </c>
      <c r="K12" s="1">
        <v>105.059</v>
      </c>
      <c r="L12" s="1">
        <v>0</v>
      </c>
      <c r="M12" s="1">
        <v>23.3294</v>
      </c>
      <c r="N12">
        <f t="shared" si="1"/>
        <v>382.33109248</v>
      </c>
    </row>
    <row r="13" spans="1:27" x14ac:dyDescent="0.25">
      <c r="D13" s="1">
        <v>2029</v>
      </c>
      <c r="E13" s="1">
        <v>3.9198200000000001E-3</v>
      </c>
      <c r="F13" s="1">
        <v>9.3109300000000008</v>
      </c>
      <c r="G13" s="1">
        <v>22.382899999999999</v>
      </c>
      <c r="H13" s="1">
        <v>39.359299999999998</v>
      </c>
      <c r="I13" s="1">
        <v>138.51499999999999</v>
      </c>
      <c r="J13" s="1">
        <v>38.5642</v>
      </c>
      <c r="K13" s="1">
        <v>103.167</v>
      </c>
      <c r="L13" s="1">
        <v>0</v>
      </c>
      <c r="M13" s="1">
        <v>20.983599999999999</v>
      </c>
      <c r="N13">
        <f t="shared" si="1"/>
        <v>372.28684982000004</v>
      </c>
    </row>
    <row r="14" spans="1:27" x14ac:dyDescent="0.25">
      <c r="D14" s="1">
        <v>2030</v>
      </c>
      <c r="E14" s="1">
        <v>2.6093900000000001E-3</v>
      </c>
      <c r="F14" s="1">
        <v>9.2132100000000001</v>
      </c>
      <c r="G14" s="1">
        <v>21.453800000000001</v>
      </c>
      <c r="H14" s="1">
        <v>39.013399999999997</v>
      </c>
      <c r="I14" s="1">
        <v>134.26900000000001</v>
      </c>
      <c r="J14" s="1">
        <v>37.6492</v>
      </c>
      <c r="K14" s="1">
        <v>101.28700000000001</v>
      </c>
      <c r="L14" s="1">
        <v>0</v>
      </c>
      <c r="M14" s="1">
        <v>18.8432</v>
      </c>
      <c r="N14">
        <f t="shared" si="1"/>
        <v>361.73141939000004</v>
      </c>
    </row>
    <row r="15" spans="1:27" x14ac:dyDescent="0.25">
      <c r="D15" s="1">
        <v>2031</v>
      </c>
      <c r="E15" s="1">
        <v>1.3030100000000001E-3</v>
      </c>
      <c r="F15" s="1">
        <v>9.1165699999999994</v>
      </c>
      <c r="G15" s="1">
        <v>21.215</v>
      </c>
      <c r="H15" s="1">
        <v>38.822400000000002</v>
      </c>
      <c r="I15" s="1">
        <v>130.52500000000001</v>
      </c>
      <c r="J15" s="1">
        <v>36.595700000000001</v>
      </c>
      <c r="K15" s="1">
        <v>100.977</v>
      </c>
      <c r="L15" s="1">
        <v>0</v>
      </c>
      <c r="M15" s="1">
        <v>18.8432</v>
      </c>
      <c r="N15">
        <f t="shared" si="1"/>
        <v>356.09617301000003</v>
      </c>
    </row>
    <row r="16" spans="1:27" x14ac:dyDescent="0.25">
      <c r="D16" s="1">
        <v>2032</v>
      </c>
      <c r="E16" s="1">
        <v>0</v>
      </c>
      <c r="F16" s="1">
        <v>9.0193300000000001</v>
      </c>
      <c r="G16" s="1">
        <v>20.9742</v>
      </c>
      <c r="H16" s="1">
        <v>38.398899999999998</v>
      </c>
      <c r="I16" s="1">
        <v>126.63200000000001</v>
      </c>
      <c r="J16" s="1">
        <v>35.227600000000002</v>
      </c>
      <c r="K16" s="1">
        <v>100.453</v>
      </c>
      <c r="L16" s="1">
        <v>0</v>
      </c>
      <c r="M16" s="1">
        <v>18.8432</v>
      </c>
      <c r="N16">
        <f t="shared" si="1"/>
        <v>349.54822999999999</v>
      </c>
    </row>
    <row r="17" spans="4:14" x14ac:dyDescent="0.25">
      <c r="D17" s="1">
        <v>2033</v>
      </c>
      <c r="E17" s="1">
        <v>0</v>
      </c>
      <c r="F17" s="1">
        <v>8.9248799999999999</v>
      </c>
      <c r="G17" s="1">
        <v>20.738499999999998</v>
      </c>
      <c r="H17" s="1">
        <v>38.1111</v>
      </c>
      <c r="I17" s="1">
        <v>123.242</v>
      </c>
      <c r="J17" s="1">
        <v>30.886900000000001</v>
      </c>
      <c r="K17" s="1">
        <v>100.383</v>
      </c>
      <c r="L17" s="1">
        <v>0</v>
      </c>
      <c r="M17" s="1">
        <v>18.8432</v>
      </c>
      <c r="N17">
        <f t="shared" si="1"/>
        <v>341.12958000000003</v>
      </c>
    </row>
    <row r="18" spans="4:14" x14ac:dyDescent="0.25">
      <c r="D18" s="1">
        <v>2034</v>
      </c>
      <c r="E18" s="1">
        <v>0</v>
      </c>
      <c r="F18" s="1">
        <v>8.8282399999999992</v>
      </c>
      <c r="G18" s="1">
        <v>20.503799999999998</v>
      </c>
      <c r="H18" s="1">
        <v>37.740699999999997</v>
      </c>
      <c r="I18" s="1">
        <v>119.696</v>
      </c>
      <c r="J18" s="1">
        <v>27.984200000000001</v>
      </c>
      <c r="K18" s="1">
        <v>100.166</v>
      </c>
      <c r="L18" s="1">
        <v>0</v>
      </c>
      <c r="M18" s="1">
        <v>18.8432</v>
      </c>
      <c r="N18">
        <f t="shared" si="1"/>
        <v>333.76213999999999</v>
      </c>
    </row>
    <row r="19" spans="4:14" x14ac:dyDescent="0.25">
      <c r="D19" s="1">
        <v>2035</v>
      </c>
      <c r="E19" s="1">
        <v>0</v>
      </c>
      <c r="F19" s="1">
        <v>8.7303999999999995</v>
      </c>
      <c r="G19" s="1">
        <v>20.271000000000001</v>
      </c>
      <c r="H19" s="1">
        <v>37.390999999999998</v>
      </c>
      <c r="I19" s="1">
        <v>116.36499999999999</v>
      </c>
      <c r="J19" s="1">
        <v>26.1843</v>
      </c>
      <c r="K19" s="1">
        <v>99.889700000000005</v>
      </c>
      <c r="L19" s="1">
        <v>0</v>
      </c>
      <c r="M19" s="1">
        <v>18.8432</v>
      </c>
      <c r="N19">
        <f t="shared" si="1"/>
        <v>327.67460000000005</v>
      </c>
    </row>
    <row r="20" spans="4:14" x14ac:dyDescent="0.25">
      <c r="D20" s="1">
        <v>2036</v>
      </c>
      <c r="E20" s="1">
        <v>0</v>
      </c>
      <c r="F20" s="1">
        <v>8.6529199999999999</v>
      </c>
      <c r="G20" s="1">
        <v>20.038399999999999</v>
      </c>
      <c r="H20" s="1">
        <v>37.094900000000003</v>
      </c>
      <c r="I20" s="1">
        <v>112.941</v>
      </c>
      <c r="J20" s="1">
        <v>23.228100000000001</v>
      </c>
      <c r="K20" s="1">
        <v>99.933199999999999</v>
      </c>
      <c r="L20" s="1">
        <v>0</v>
      </c>
      <c r="M20" s="1">
        <v>18.8432</v>
      </c>
      <c r="N20">
        <f t="shared" si="1"/>
        <v>320.73172</v>
      </c>
    </row>
    <row r="21" spans="4:14" x14ac:dyDescent="0.25">
      <c r="D21" s="1">
        <v>2037</v>
      </c>
      <c r="E21" s="1">
        <v>0</v>
      </c>
      <c r="F21" s="1">
        <v>8.5757499999999993</v>
      </c>
      <c r="G21" s="1">
        <v>19.8019</v>
      </c>
      <c r="H21" s="1">
        <v>36.858899999999998</v>
      </c>
      <c r="I21" s="1">
        <v>109.21299999999999</v>
      </c>
      <c r="J21" s="1">
        <v>21.763400000000001</v>
      </c>
      <c r="K21" s="1">
        <v>99.926000000000002</v>
      </c>
      <c r="L21" s="1">
        <v>0</v>
      </c>
      <c r="M21" s="1">
        <v>18.8432</v>
      </c>
      <c r="N21">
        <f t="shared" si="1"/>
        <v>314.98214999999999</v>
      </c>
    </row>
    <row r="22" spans="4:14" x14ac:dyDescent="0.25">
      <c r="D22" s="1">
        <v>2038</v>
      </c>
      <c r="E22" s="1">
        <v>0</v>
      </c>
      <c r="F22" s="1">
        <v>8.50047</v>
      </c>
      <c r="G22" s="1">
        <v>19.566800000000001</v>
      </c>
      <c r="H22" s="1">
        <v>36.567799999999998</v>
      </c>
      <c r="I22" s="1">
        <v>105.167</v>
      </c>
      <c r="J22" s="1">
        <v>20.025200000000002</v>
      </c>
      <c r="K22" s="1">
        <v>100.108</v>
      </c>
      <c r="L22" s="1">
        <v>0</v>
      </c>
      <c r="M22" s="1">
        <v>18.8432</v>
      </c>
      <c r="N22">
        <f t="shared" si="1"/>
        <v>308.77847000000008</v>
      </c>
    </row>
    <row r="23" spans="4:14" x14ac:dyDescent="0.25">
      <c r="D23" s="1">
        <v>2039</v>
      </c>
      <c r="E23" s="1">
        <v>0</v>
      </c>
      <c r="F23" s="1">
        <v>8.4227000000000007</v>
      </c>
      <c r="G23" s="1">
        <v>19.332100000000001</v>
      </c>
      <c r="H23" s="1">
        <v>36.452300000000001</v>
      </c>
      <c r="I23" s="1">
        <v>100.98699999999999</v>
      </c>
      <c r="J23" s="1">
        <v>18.404</v>
      </c>
      <c r="K23" s="1">
        <v>100.285</v>
      </c>
      <c r="L23" s="1">
        <v>0</v>
      </c>
      <c r="M23" s="1">
        <v>18.8432</v>
      </c>
      <c r="N23">
        <f t="shared" si="1"/>
        <v>302.72630000000004</v>
      </c>
    </row>
    <row r="24" spans="4:14" x14ac:dyDescent="0.25">
      <c r="D24" s="1">
        <v>2040</v>
      </c>
      <c r="E24" s="1">
        <v>0</v>
      </c>
      <c r="F24" s="1">
        <v>8.3455200000000005</v>
      </c>
      <c r="G24" s="1">
        <v>19.096299999999999</v>
      </c>
      <c r="H24" s="1">
        <v>36.143300000000004</v>
      </c>
      <c r="I24" s="1">
        <v>96.859899999999996</v>
      </c>
      <c r="J24" s="1">
        <v>18.434200000000001</v>
      </c>
      <c r="K24" s="1">
        <v>100.22799999999999</v>
      </c>
      <c r="L24" s="1">
        <v>0</v>
      </c>
      <c r="M24" s="1">
        <v>18.8432</v>
      </c>
      <c r="N24">
        <f t="shared" si="1"/>
        <v>297.95042000000001</v>
      </c>
    </row>
    <row r="25" spans="4:14" x14ac:dyDescent="0.25">
      <c r="D25" s="1">
        <v>2041</v>
      </c>
      <c r="E25" s="1">
        <v>0</v>
      </c>
      <c r="F25" s="1">
        <v>8.2688199999999998</v>
      </c>
      <c r="G25" s="1">
        <v>18.867999999999999</v>
      </c>
      <c r="H25" s="1">
        <v>35.989600000000003</v>
      </c>
      <c r="I25" s="1">
        <v>92.802599999999998</v>
      </c>
      <c r="J25" s="1">
        <v>16.5579</v>
      </c>
      <c r="K25" s="1">
        <v>100.04900000000001</v>
      </c>
      <c r="L25" s="1">
        <v>0</v>
      </c>
      <c r="M25" s="1">
        <v>18.8432</v>
      </c>
      <c r="N25">
        <f t="shared" si="1"/>
        <v>291.37912000000006</v>
      </c>
    </row>
    <row r="26" spans="4:14" x14ac:dyDescent="0.25">
      <c r="D26" s="1">
        <v>2042</v>
      </c>
      <c r="E26" s="1">
        <v>0</v>
      </c>
      <c r="F26" s="1">
        <v>8.1915300000000002</v>
      </c>
      <c r="G26" s="1">
        <v>18.634899999999998</v>
      </c>
      <c r="H26" s="1">
        <v>35.948999999999998</v>
      </c>
      <c r="I26" s="1">
        <v>89.104299999999995</v>
      </c>
      <c r="J26" s="1">
        <v>16.8352</v>
      </c>
      <c r="K26" s="1">
        <v>100.128</v>
      </c>
      <c r="L26" s="1">
        <v>0</v>
      </c>
      <c r="M26" s="1">
        <v>18.8432</v>
      </c>
      <c r="N26">
        <f t="shared" si="1"/>
        <v>287.68612999999999</v>
      </c>
    </row>
    <row r="27" spans="4:14" x14ac:dyDescent="0.25">
      <c r="D27" s="1">
        <v>2043</v>
      </c>
      <c r="E27" s="1">
        <v>0</v>
      </c>
      <c r="F27" s="1">
        <v>8.1142299999999992</v>
      </c>
      <c r="G27" s="1">
        <v>18.408000000000001</v>
      </c>
      <c r="H27" s="1">
        <v>35.869</v>
      </c>
      <c r="I27" s="1">
        <v>85.6614</v>
      </c>
      <c r="J27" s="1">
        <v>16.6982</v>
      </c>
      <c r="K27" s="1">
        <v>100.351</v>
      </c>
      <c r="L27" s="1">
        <v>0</v>
      </c>
      <c r="M27" s="1">
        <v>18.8432</v>
      </c>
      <c r="N27">
        <f t="shared" si="1"/>
        <v>283.94503000000003</v>
      </c>
    </row>
    <row r="28" spans="4:14" x14ac:dyDescent="0.25">
      <c r="D28" s="1">
        <v>2044</v>
      </c>
      <c r="E28" s="1">
        <v>0</v>
      </c>
      <c r="F28" s="1">
        <v>8.0366400000000002</v>
      </c>
      <c r="G28" s="1">
        <v>18.174700000000001</v>
      </c>
      <c r="H28" s="1">
        <v>35.909799999999997</v>
      </c>
      <c r="I28" s="1">
        <v>82.4268</v>
      </c>
      <c r="J28" s="1">
        <v>16.854800000000001</v>
      </c>
      <c r="K28" s="1">
        <v>100.54300000000001</v>
      </c>
      <c r="L28" s="1">
        <v>0</v>
      </c>
      <c r="M28" s="1">
        <v>18.8432</v>
      </c>
      <c r="N28">
        <f t="shared" si="1"/>
        <v>280.78894000000003</v>
      </c>
    </row>
    <row r="29" spans="4:14" x14ac:dyDescent="0.25">
      <c r="D29" s="1">
        <v>2045</v>
      </c>
      <c r="E29" s="1">
        <v>0</v>
      </c>
      <c r="F29" s="1">
        <v>7.9593400000000001</v>
      </c>
      <c r="G29" s="1">
        <v>17.949100000000001</v>
      </c>
      <c r="H29" s="1">
        <v>35.910499999999999</v>
      </c>
      <c r="I29" s="1">
        <v>79.567300000000003</v>
      </c>
      <c r="J29" s="1">
        <v>16.959700000000002</v>
      </c>
      <c r="K29" s="1">
        <v>98.989599999999996</v>
      </c>
      <c r="L29" s="1">
        <v>0</v>
      </c>
      <c r="M29" s="1">
        <v>18.8432</v>
      </c>
      <c r="N29">
        <f t="shared" si="1"/>
        <v>276.17874</v>
      </c>
    </row>
    <row r="30" spans="4:14" x14ac:dyDescent="0.25">
      <c r="D30" s="1">
        <v>2046</v>
      </c>
      <c r="E30" s="1">
        <v>0</v>
      </c>
      <c r="F30" s="1">
        <v>7.9907700000000004</v>
      </c>
      <c r="G30" s="1">
        <v>17.9604</v>
      </c>
      <c r="H30" s="1">
        <v>35.895699999999998</v>
      </c>
      <c r="I30" s="1">
        <v>77.159400000000005</v>
      </c>
      <c r="J30" s="1">
        <v>17.217500000000001</v>
      </c>
      <c r="K30" s="1">
        <v>99.774600000000007</v>
      </c>
      <c r="L30" s="1">
        <v>0</v>
      </c>
      <c r="M30" s="1">
        <v>18.8432</v>
      </c>
      <c r="N30">
        <f t="shared" si="1"/>
        <v>274.84157000000005</v>
      </c>
    </row>
    <row r="31" spans="4:14" x14ac:dyDescent="0.25">
      <c r="D31" s="1">
        <v>2047</v>
      </c>
      <c r="E31" s="1">
        <v>0</v>
      </c>
      <c r="F31" s="1">
        <v>8.0224899999999995</v>
      </c>
      <c r="G31" s="1">
        <v>17.967600000000001</v>
      </c>
      <c r="H31" s="1">
        <v>35.8949</v>
      </c>
      <c r="I31" s="1">
        <v>75.101600000000005</v>
      </c>
      <c r="J31" s="1">
        <v>17.875299999999999</v>
      </c>
      <c r="K31" s="1">
        <v>99.874099999999999</v>
      </c>
      <c r="L31" s="1">
        <v>0</v>
      </c>
      <c r="M31" s="1">
        <v>18.8432</v>
      </c>
      <c r="N31">
        <f t="shared" si="1"/>
        <v>273.57919000000004</v>
      </c>
    </row>
    <row r="32" spans="4:14" x14ac:dyDescent="0.25">
      <c r="D32" s="1">
        <v>2048</v>
      </c>
      <c r="E32" s="1">
        <v>0</v>
      </c>
      <c r="F32" s="1">
        <v>8.0533300000000008</v>
      </c>
      <c r="G32" s="1">
        <v>17.979800000000001</v>
      </c>
      <c r="H32" s="1">
        <v>35.957999999999998</v>
      </c>
      <c r="I32" s="1">
        <v>73.379400000000004</v>
      </c>
      <c r="J32" s="1">
        <v>18.192799999999998</v>
      </c>
      <c r="K32" s="1">
        <v>99.983000000000004</v>
      </c>
      <c r="L32" s="1">
        <v>0</v>
      </c>
      <c r="M32" s="1">
        <v>18.8432</v>
      </c>
      <c r="N32">
        <f t="shared" si="1"/>
        <v>272.38953000000004</v>
      </c>
    </row>
    <row r="33" spans="1:35" x14ac:dyDescent="0.25">
      <c r="D33" s="1">
        <v>2049</v>
      </c>
      <c r="E33" s="1">
        <v>2.1836400000000001E-3</v>
      </c>
      <c r="F33" s="1">
        <v>8.0847499999999997</v>
      </c>
      <c r="G33" s="1">
        <v>17.9941</v>
      </c>
      <c r="H33" s="1">
        <v>36.075499999999998</v>
      </c>
      <c r="I33" s="1">
        <v>72.089399999999998</v>
      </c>
      <c r="J33" s="1">
        <v>18.602699999999999</v>
      </c>
      <c r="K33" s="1">
        <v>100.08499999999999</v>
      </c>
      <c r="L33" s="1">
        <v>0</v>
      </c>
      <c r="M33" s="1">
        <v>18.8432</v>
      </c>
      <c r="N33">
        <f t="shared" si="1"/>
        <v>271.77683364000001</v>
      </c>
    </row>
    <row r="34" spans="1:35" x14ac:dyDescent="0.25">
      <c r="D34" s="1">
        <v>2050</v>
      </c>
      <c r="E34" s="1">
        <v>4.37492E-3</v>
      </c>
      <c r="F34" s="1">
        <v>8.1189800000000005</v>
      </c>
      <c r="G34" s="1">
        <v>18.0198</v>
      </c>
      <c r="H34" s="1">
        <v>36.145299999999999</v>
      </c>
      <c r="I34" s="1">
        <v>70.991200000000006</v>
      </c>
      <c r="J34" s="1">
        <v>18.868600000000001</v>
      </c>
      <c r="K34" s="1">
        <v>100.176</v>
      </c>
      <c r="L34" s="1">
        <v>0</v>
      </c>
      <c r="M34" s="1">
        <v>18.8432</v>
      </c>
      <c r="N34">
        <f t="shared" si="1"/>
        <v>271.16745492000001</v>
      </c>
      <c r="O34" s="79">
        <f>(N34-N4)/N4</f>
        <v>-0.45731248687158244</v>
      </c>
    </row>
    <row r="35" spans="1:35" x14ac:dyDescent="0.25">
      <c r="D35" s="1"/>
      <c r="E35" s="1"/>
      <c r="F35" s="82">
        <f>(F34-F4)/F4</f>
        <v>-0.1798281059326485</v>
      </c>
      <c r="G35" s="82">
        <f t="shared" ref="G35:K35" si="2">(G34-G4)/G4</f>
        <v>-0.45326286151194817</v>
      </c>
      <c r="H35" s="82">
        <f t="shared" si="2"/>
        <v>-6.0870762651313103E-2</v>
      </c>
      <c r="I35" s="82">
        <f t="shared" si="2"/>
        <v>-0.51249673813022756</v>
      </c>
      <c r="J35" s="82">
        <f t="shared" si="2"/>
        <v>-0.64034599490690614</v>
      </c>
      <c r="K35" s="82">
        <f t="shared" si="2"/>
        <v>-9.124226645136703E-2</v>
      </c>
      <c r="L35" s="1"/>
      <c r="M35" s="1"/>
    </row>
    <row r="38" spans="1:35" s="2" customFormat="1" x14ac:dyDescent="0.25">
      <c r="A38" s="2" t="s">
        <v>45</v>
      </c>
      <c r="E38" s="2">
        <v>2020</v>
      </c>
      <c r="F38" s="2">
        <v>2021</v>
      </c>
      <c r="G38" s="2">
        <v>2022</v>
      </c>
      <c r="H38" s="2">
        <v>2023</v>
      </c>
      <c r="I38" s="2">
        <v>2024</v>
      </c>
      <c r="J38" s="2">
        <v>2025</v>
      </c>
      <c r="K38" s="2">
        <v>2026</v>
      </c>
      <c r="L38" s="2">
        <v>2027</v>
      </c>
      <c r="M38" s="2">
        <v>2028</v>
      </c>
      <c r="N38" s="2">
        <v>2029</v>
      </c>
      <c r="O38" s="2">
        <v>2030</v>
      </c>
      <c r="P38" s="2">
        <v>2031</v>
      </c>
      <c r="Q38" s="2">
        <v>2032</v>
      </c>
      <c r="R38" s="2">
        <v>2033</v>
      </c>
      <c r="S38" s="2">
        <v>2034</v>
      </c>
      <c r="T38" s="2">
        <v>2035</v>
      </c>
      <c r="U38" s="2">
        <v>2036</v>
      </c>
      <c r="V38" s="2">
        <v>2037</v>
      </c>
      <c r="W38" s="2">
        <v>2038</v>
      </c>
      <c r="X38" s="2">
        <v>2039</v>
      </c>
      <c r="Y38" s="2">
        <v>2040</v>
      </c>
      <c r="Z38" s="2">
        <v>2041</v>
      </c>
      <c r="AA38" s="2">
        <v>2042</v>
      </c>
      <c r="AB38" s="2">
        <v>2043</v>
      </c>
      <c r="AC38" s="2">
        <v>2044</v>
      </c>
      <c r="AD38" s="2">
        <v>2045</v>
      </c>
      <c r="AE38" s="2">
        <v>2046</v>
      </c>
      <c r="AF38" s="2">
        <v>2047</v>
      </c>
      <c r="AG38" s="2">
        <v>2048</v>
      </c>
      <c r="AH38" s="2">
        <v>2049</v>
      </c>
      <c r="AI38" s="2">
        <v>2050</v>
      </c>
    </row>
    <row r="39" spans="1:35" s="2" customFormat="1" x14ac:dyDescent="0.25">
      <c r="E39" s="2">
        <v>2020</v>
      </c>
      <c r="J39" s="2">
        <v>2025</v>
      </c>
      <c r="O39" s="2">
        <v>2030</v>
      </c>
      <c r="T39" s="2">
        <v>2035</v>
      </c>
      <c r="Y39" s="2">
        <v>2040</v>
      </c>
      <c r="AD39" s="2">
        <v>2045</v>
      </c>
      <c r="AI39" s="2">
        <v>2050</v>
      </c>
    </row>
    <row r="40" spans="1:35" s="2" customFormat="1" x14ac:dyDescent="0.25">
      <c r="C40" s="2" t="s">
        <v>35</v>
      </c>
      <c r="D40" s="2" t="str">
        <f>LEFT(C40,LEN(C40)-29)</f>
        <v>District Heat &amp; Hydrogen</v>
      </c>
      <c r="E40" s="2">
        <f t="shared" ref="E40:AI48" si="3">INDEX($E$4:$M$35,MATCH(E$38,$D$4:$D$35,0),MATCH($C40,$E$3:$M$3,0))</f>
        <v>1.29123E-2</v>
      </c>
      <c r="F40" s="2">
        <f t="shared" si="3"/>
        <v>1.37687E-2</v>
      </c>
      <c r="G40" s="2">
        <f t="shared" si="3"/>
        <v>1.2751699999999999E-2</v>
      </c>
      <c r="H40" s="2">
        <f t="shared" si="3"/>
        <v>1.16349E-2</v>
      </c>
      <c r="I40" s="2">
        <f t="shared" si="3"/>
        <v>1.04238E-2</v>
      </c>
      <c r="J40" s="2">
        <f t="shared" si="3"/>
        <v>9.1477699999999995E-3</v>
      </c>
      <c r="K40" s="2">
        <f t="shared" si="3"/>
        <v>7.8375800000000002E-3</v>
      </c>
      <c r="L40" s="2">
        <f t="shared" si="3"/>
        <v>6.5405200000000002E-3</v>
      </c>
      <c r="M40" s="2">
        <f t="shared" si="3"/>
        <v>5.2324800000000003E-3</v>
      </c>
      <c r="N40" s="2">
        <f t="shared" si="3"/>
        <v>3.9198200000000001E-3</v>
      </c>
      <c r="O40" s="2">
        <f t="shared" si="3"/>
        <v>2.6093900000000001E-3</v>
      </c>
      <c r="P40" s="2">
        <f t="shared" si="3"/>
        <v>1.3030100000000001E-3</v>
      </c>
      <c r="Q40" s="2">
        <f t="shared" si="3"/>
        <v>0</v>
      </c>
      <c r="R40" s="2">
        <f t="shared" si="3"/>
        <v>0</v>
      </c>
      <c r="S40" s="2">
        <f t="shared" si="3"/>
        <v>0</v>
      </c>
      <c r="T40" s="2">
        <f t="shared" si="3"/>
        <v>0</v>
      </c>
      <c r="U40" s="2">
        <f t="shared" si="3"/>
        <v>0</v>
      </c>
      <c r="V40" s="2">
        <f t="shared" si="3"/>
        <v>0</v>
      </c>
      <c r="W40" s="2">
        <f t="shared" si="3"/>
        <v>0</v>
      </c>
      <c r="X40" s="2">
        <f t="shared" si="3"/>
        <v>0</v>
      </c>
      <c r="Y40" s="2">
        <f t="shared" si="3"/>
        <v>0</v>
      </c>
      <c r="Z40" s="2">
        <f t="shared" si="3"/>
        <v>0</v>
      </c>
      <c r="AA40" s="2">
        <f t="shared" si="3"/>
        <v>0</v>
      </c>
      <c r="AB40" s="2">
        <f t="shared" si="3"/>
        <v>0</v>
      </c>
      <c r="AC40" s="2">
        <f t="shared" si="3"/>
        <v>0</v>
      </c>
      <c r="AD40" s="2">
        <f t="shared" si="3"/>
        <v>0</v>
      </c>
      <c r="AE40" s="2">
        <f t="shared" si="3"/>
        <v>0</v>
      </c>
      <c r="AF40" s="2">
        <f t="shared" si="3"/>
        <v>0</v>
      </c>
      <c r="AG40" s="2">
        <f t="shared" si="3"/>
        <v>0</v>
      </c>
      <c r="AH40" s="2">
        <f t="shared" si="3"/>
        <v>2.1836400000000001E-3</v>
      </c>
      <c r="AI40" s="2">
        <f t="shared" si="3"/>
        <v>4.37492E-3</v>
      </c>
    </row>
    <row r="41" spans="1:35" s="2" customFormat="1" x14ac:dyDescent="0.25">
      <c r="C41" s="2" t="s">
        <v>34</v>
      </c>
      <c r="D41" s="2" t="str">
        <f t="shared" ref="D41:D48" si="4">LEFT(C41,LEN(C41)-29)</f>
        <v>Water &amp; Waste</v>
      </c>
      <c r="E41" s="2">
        <f t="shared" ref="E41:S41" si="5">INDEX($E$4:$M$35,MATCH(E$38,$D$4:$D$35,0),MATCH($C41,$E$3:$M$3,0))</f>
        <v>9.8991199999999999</v>
      </c>
      <c r="F41" s="2">
        <f t="shared" si="5"/>
        <v>9.8985900000000004</v>
      </c>
      <c r="G41" s="2">
        <f t="shared" si="5"/>
        <v>9.9001800000000006</v>
      </c>
      <c r="H41" s="2">
        <f t="shared" si="5"/>
        <v>9.8334100000000007</v>
      </c>
      <c r="I41" s="2">
        <f t="shared" si="5"/>
        <v>9.76647</v>
      </c>
      <c r="J41" s="2">
        <f t="shared" si="5"/>
        <v>9.7001299999999997</v>
      </c>
      <c r="K41" s="2">
        <f t="shared" si="5"/>
        <v>9.6026600000000002</v>
      </c>
      <c r="L41" s="2">
        <f t="shared" si="5"/>
        <v>9.5054999999999996</v>
      </c>
      <c r="M41" s="2">
        <f t="shared" si="5"/>
        <v>9.4086599999999994</v>
      </c>
      <c r="N41" s="2">
        <f t="shared" si="5"/>
        <v>9.3109300000000008</v>
      </c>
      <c r="O41" s="2">
        <f t="shared" si="5"/>
        <v>9.2132100000000001</v>
      </c>
      <c r="P41" s="2">
        <f t="shared" si="5"/>
        <v>9.1165699999999994</v>
      </c>
      <c r="Q41" s="2">
        <f t="shared" si="5"/>
        <v>9.0193300000000001</v>
      </c>
      <c r="R41" s="2">
        <f t="shared" si="5"/>
        <v>8.9248799999999999</v>
      </c>
      <c r="S41" s="2">
        <f t="shared" si="5"/>
        <v>8.8282399999999992</v>
      </c>
      <c r="T41" s="2">
        <f t="shared" si="3"/>
        <v>8.7303999999999995</v>
      </c>
      <c r="U41" s="2">
        <f t="shared" si="3"/>
        <v>8.6529199999999999</v>
      </c>
      <c r="V41" s="2">
        <f t="shared" si="3"/>
        <v>8.5757499999999993</v>
      </c>
      <c r="W41" s="2">
        <f t="shared" si="3"/>
        <v>8.50047</v>
      </c>
      <c r="X41" s="2">
        <f t="shared" si="3"/>
        <v>8.4227000000000007</v>
      </c>
      <c r="Y41" s="2">
        <f t="shared" si="3"/>
        <v>8.3455200000000005</v>
      </c>
      <c r="Z41" s="2">
        <f t="shared" si="3"/>
        <v>8.2688199999999998</v>
      </c>
      <c r="AA41" s="2">
        <f t="shared" si="3"/>
        <v>8.1915300000000002</v>
      </c>
      <c r="AB41" s="2">
        <f t="shared" si="3"/>
        <v>8.1142299999999992</v>
      </c>
      <c r="AC41" s="2">
        <f t="shared" si="3"/>
        <v>8.0366400000000002</v>
      </c>
      <c r="AD41" s="2">
        <f t="shared" si="3"/>
        <v>7.9593400000000001</v>
      </c>
      <c r="AE41" s="2">
        <f t="shared" si="3"/>
        <v>7.9907700000000004</v>
      </c>
      <c r="AF41" s="2">
        <f t="shared" si="3"/>
        <v>8.0224899999999995</v>
      </c>
      <c r="AG41" s="2">
        <f t="shared" si="3"/>
        <v>8.0533300000000008</v>
      </c>
      <c r="AH41" s="2">
        <f t="shared" si="3"/>
        <v>8.0847499999999997</v>
      </c>
      <c r="AI41" s="2">
        <f t="shared" si="3"/>
        <v>8.1189800000000005</v>
      </c>
    </row>
    <row r="42" spans="1:35" s="2" customFormat="1" x14ac:dyDescent="0.25">
      <c r="C42" s="2" t="s">
        <v>33</v>
      </c>
      <c r="D42" s="2" t="str">
        <f t="shared" si="4"/>
        <v>Agriculture</v>
      </c>
      <c r="E42" s="2">
        <f t="shared" si="3"/>
        <v>32.958799999999997</v>
      </c>
      <c r="F42" s="2">
        <f t="shared" si="3"/>
        <v>32.805</v>
      </c>
      <c r="G42" s="2">
        <f t="shared" si="3"/>
        <v>32.871499999999997</v>
      </c>
      <c r="H42" s="2">
        <f t="shared" si="3"/>
        <v>30.584399999999999</v>
      </c>
      <c r="I42" s="2">
        <f t="shared" si="3"/>
        <v>28.346900000000002</v>
      </c>
      <c r="J42" s="2">
        <f t="shared" si="3"/>
        <v>26.0991</v>
      </c>
      <c r="K42" s="2">
        <f t="shared" si="3"/>
        <v>25.1736</v>
      </c>
      <c r="L42" s="2">
        <f t="shared" si="3"/>
        <v>24.242699999999999</v>
      </c>
      <c r="M42" s="2">
        <f t="shared" si="3"/>
        <v>23.309200000000001</v>
      </c>
      <c r="N42" s="2">
        <f t="shared" si="3"/>
        <v>22.382899999999999</v>
      </c>
      <c r="O42" s="2">
        <f t="shared" si="3"/>
        <v>21.453800000000001</v>
      </c>
      <c r="P42" s="2">
        <f t="shared" si="3"/>
        <v>21.215</v>
      </c>
      <c r="Q42" s="2">
        <f t="shared" si="3"/>
        <v>20.9742</v>
      </c>
      <c r="R42" s="2">
        <f t="shared" si="3"/>
        <v>20.738499999999998</v>
      </c>
      <c r="S42" s="2">
        <f t="shared" si="3"/>
        <v>20.503799999999998</v>
      </c>
      <c r="T42" s="2">
        <f t="shared" si="3"/>
        <v>20.271000000000001</v>
      </c>
      <c r="U42" s="2">
        <f t="shared" si="3"/>
        <v>20.038399999999999</v>
      </c>
      <c r="V42" s="2">
        <f t="shared" si="3"/>
        <v>19.8019</v>
      </c>
      <c r="W42" s="2">
        <f t="shared" si="3"/>
        <v>19.566800000000001</v>
      </c>
      <c r="X42" s="2">
        <f t="shared" si="3"/>
        <v>19.332100000000001</v>
      </c>
      <c r="Y42" s="2">
        <f t="shared" si="3"/>
        <v>19.096299999999999</v>
      </c>
      <c r="Z42" s="2">
        <f t="shared" si="3"/>
        <v>18.867999999999999</v>
      </c>
      <c r="AA42" s="2">
        <f t="shared" si="3"/>
        <v>18.634899999999998</v>
      </c>
      <c r="AB42" s="2">
        <f t="shared" si="3"/>
        <v>18.408000000000001</v>
      </c>
      <c r="AC42" s="2">
        <f t="shared" si="3"/>
        <v>18.174700000000001</v>
      </c>
      <c r="AD42" s="2">
        <f t="shared" si="3"/>
        <v>17.949100000000001</v>
      </c>
      <c r="AE42" s="2">
        <f t="shared" si="3"/>
        <v>17.9604</v>
      </c>
      <c r="AF42" s="2">
        <f t="shared" si="3"/>
        <v>17.967600000000001</v>
      </c>
      <c r="AG42" s="2">
        <f t="shared" si="3"/>
        <v>17.979800000000001</v>
      </c>
      <c r="AH42" s="2">
        <f t="shared" si="3"/>
        <v>17.9941</v>
      </c>
      <c r="AI42" s="2">
        <f t="shared" si="3"/>
        <v>18.0198</v>
      </c>
    </row>
    <row r="43" spans="1:35" s="2" customFormat="1" x14ac:dyDescent="0.25">
      <c r="C43" s="2" t="s">
        <v>32</v>
      </c>
      <c r="D43" s="2" t="str">
        <f t="shared" si="4"/>
        <v>Buildings</v>
      </c>
      <c r="E43" s="2">
        <f t="shared" si="3"/>
        <v>38.488100000000003</v>
      </c>
      <c r="F43" s="2">
        <f t="shared" si="3"/>
        <v>39.407200000000003</v>
      </c>
      <c r="G43" s="2">
        <f t="shared" si="3"/>
        <v>39.7849</v>
      </c>
      <c r="H43" s="2">
        <f t="shared" si="3"/>
        <v>40.035200000000003</v>
      </c>
      <c r="I43" s="2">
        <f t="shared" si="3"/>
        <v>40.055900000000001</v>
      </c>
      <c r="J43" s="2">
        <f t="shared" si="3"/>
        <v>40.065100000000001</v>
      </c>
      <c r="K43" s="2">
        <f t="shared" si="3"/>
        <v>39.964199999999998</v>
      </c>
      <c r="L43" s="2">
        <f t="shared" si="3"/>
        <v>39.807000000000002</v>
      </c>
      <c r="M43" s="2">
        <f t="shared" si="3"/>
        <v>39.6188</v>
      </c>
      <c r="N43" s="2">
        <f t="shared" si="3"/>
        <v>39.359299999999998</v>
      </c>
      <c r="O43" s="2">
        <f t="shared" si="3"/>
        <v>39.013399999999997</v>
      </c>
      <c r="P43" s="2">
        <f t="shared" si="3"/>
        <v>38.822400000000002</v>
      </c>
      <c r="Q43" s="2">
        <f t="shared" si="3"/>
        <v>38.398899999999998</v>
      </c>
      <c r="R43" s="2">
        <f t="shared" si="3"/>
        <v>38.1111</v>
      </c>
      <c r="S43" s="2">
        <f t="shared" si="3"/>
        <v>37.740699999999997</v>
      </c>
      <c r="T43" s="2">
        <f t="shared" si="3"/>
        <v>37.390999999999998</v>
      </c>
      <c r="U43" s="2">
        <f t="shared" si="3"/>
        <v>37.094900000000003</v>
      </c>
      <c r="V43" s="2">
        <f t="shared" si="3"/>
        <v>36.858899999999998</v>
      </c>
      <c r="W43" s="2">
        <f t="shared" si="3"/>
        <v>36.567799999999998</v>
      </c>
      <c r="X43" s="2">
        <f t="shared" si="3"/>
        <v>36.452300000000001</v>
      </c>
      <c r="Y43" s="2">
        <f t="shared" si="3"/>
        <v>36.143300000000004</v>
      </c>
      <c r="Z43" s="2">
        <f t="shared" si="3"/>
        <v>35.989600000000003</v>
      </c>
      <c r="AA43" s="2">
        <f t="shared" si="3"/>
        <v>35.948999999999998</v>
      </c>
      <c r="AB43" s="2">
        <f t="shared" si="3"/>
        <v>35.869</v>
      </c>
      <c r="AC43" s="2">
        <f t="shared" si="3"/>
        <v>35.909799999999997</v>
      </c>
      <c r="AD43" s="2">
        <f t="shared" si="3"/>
        <v>35.910499999999999</v>
      </c>
      <c r="AE43" s="2">
        <f t="shared" si="3"/>
        <v>35.895699999999998</v>
      </c>
      <c r="AF43" s="2">
        <f t="shared" si="3"/>
        <v>35.8949</v>
      </c>
      <c r="AG43" s="2">
        <f t="shared" si="3"/>
        <v>35.957999999999998</v>
      </c>
      <c r="AH43" s="2">
        <f t="shared" si="3"/>
        <v>36.075499999999998</v>
      </c>
      <c r="AI43" s="2">
        <f t="shared" si="3"/>
        <v>36.145299999999999</v>
      </c>
    </row>
    <row r="44" spans="1:35" s="2" customFormat="1" x14ac:dyDescent="0.25">
      <c r="C44" s="2" t="s">
        <v>31</v>
      </c>
      <c r="D44" s="2" t="str">
        <f t="shared" si="4"/>
        <v>Transportation</v>
      </c>
      <c r="E44" s="2">
        <f t="shared" si="3"/>
        <v>145.62200000000001</v>
      </c>
      <c r="F44" s="2">
        <f t="shared" si="3"/>
        <v>160.88399999999999</v>
      </c>
      <c r="G44" s="2">
        <f t="shared" si="3"/>
        <v>159.78700000000001</v>
      </c>
      <c r="H44" s="2">
        <f t="shared" si="3"/>
        <v>158.22200000000001</v>
      </c>
      <c r="I44" s="2">
        <f t="shared" si="3"/>
        <v>155.44800000000001</v>
      </c>
      <c r="J44" s="2">
        <f t="shared" si="3"/>
        <v>152.44800000000001</v>
      </c>
      <c r="K44" s="2">
        <f t="shared" si="3"/>
        <v>149.154</v>
      </c>
      <c r="L44" s="2">
        <f t="shared" si="3"/>
        <v>145.72200000000001</v>
      </c>
      <c r="M44" s="2">
        <f t="shared" si="3"/>
        <v>142.27000000000001</v>
      </c>
      <c r="N44" s="2">
        <f t="shared" si="3"/>
        <v>138.51499999999999</v>
      </c>
      <c r="O44" s="2">
        <f t="shared" si="3"/>
        <v>134.26900000000001</v>
      </c>
      <c r="P44" s="2">
        <f t="shared" si="3"/>
        <v>130.52500000000001</v>
      </c>
      <c r="Q44" s="2">
        <f t="shared" si="3"/>
        <v>126.63200000000001</v>
      </c>
      <c r="R44" s="2">
        <f t="shared" si="3"/>
        <v>123.242</v>
      </c>
      <c r="S44" s="2">
        <f t="shared" si="3"/>
        <v>119.696</v>
      </c>
      <c r="T44" s="2">
        <f t="shared" si="3"/>
        <v>116.36499999999999</v>
      </c>
      <c r="U44" s="2">
        <f t="shared" si="3"/>
        <v>112.941</v>
      </c>
      <c r="V44" s="2">
        <f t="shared" si="3"/>
        <v>109.21299999999999</v>
      </c>
      <c r="W44" s="2">
        <f t="shared" si="3"/>
        <v>105.167</v>
      </c>
      <c r="X44" s="2">
        <f t="shared" si="3"/>
        <v>100.98699999999999</v>
      </c>
      <c r="Y44" s="2">
        <f t="shared" si="3"/>
        <v>96.859899999999996</v>
      </c>
      <c r="Z44" s="2">
        <f t="shared" si="3"/>
        <v>92.802599999999998</v>
      </c>
      <c r="AA44" s="2">
        <f t="shared" si="3"/>
        <v>89.104299999999995</v>
      </c>
      <c r="AB44" s="2">
        <f t="shared" si="3"/>
        <v>85.6614</v>
      </c>
      <c r="AC44" s="2">
        <f t="shared" si="3"/>
        <v>82.4268</v>
      </c>
      <c r="AD44" s="2">
        <f t="shared" si="3"/>
        <v>79.567300000000003</v>
      </c>
      <c r="AE44" s="2">
        <f t="shared" si="3"/>
        <v>77.159400000000005</v>
      </c>
      <c r="AF44" s="2">
        <f t="shared" si="3"/>
        <v>75.101600000000005</v>
      </c>
      <c r="AG44" s="2">
        <f t="shared" si="3"/>
        <v>73.379400000000004</v>
      </c>
      <c r="AH44" s="2">
        <f t="shared" si="3"/>
        <v>72.089399999999998</v>
      </c>
      <c r="AI44" s="2">
        <f t="shared" si="3"/>
        <v>70.991200000000006</v>
      </c>
    </row>
    <row r="45" spans="1:35" s="2" customFormat="1" x14ac:dyDescent="0.25">
      <c r="C45" s="2" t="s">
        <v>30</v>
      </c>
      <c r="D45" s="2" t="str">
        <f t="shared" si="4"/>
        <v>Electricity</v>
      </c>
      <c r="E45" s="2">
        <f t="shared" si="3"/>
        <v>52.463200000000001</v>
      </c>
      <c r="F45" s="2">
        <f t="shared" si="3"/>
        <v>55.660299999999999</v>
      </c>
      <c r="G45" s="2">
        <f t="shared" si="3"/>
        <v>53.769399999999997</v>
      </c>
      <c r="H45" s="2">
        <f t="shared" si="3"/>
        <v>51.473999999999997</v>
      </c>
      <c r="I45" s="2">
        <f t="shared" si="3"/>
        <v>43.586199999999998</v>
      </c>
      <c r="J45" s="2">
        <f t="shared" si="3"/>
        <v>41.295499999999997</v>
      </c>
      <c r="K45" s="2">
        <f t="shared" si="3"/>
        <v>40.86</v>
      </c>
      <c r="L45" s="2">
        <f t="shared" si="3"/>
        <v>40.231000000000002</v>
      </c>
      <c r="M45" s="2">
        <f t="shared" si="3"/>
        <v>39.330800000000004</v>
      </c>
      <c r="N45" s="2">
        <f t="shared" si="3"/>
        <v>38.5642</v>
      </c>
      <c r="O45" s="2">
        <f t="shared" si="3"/>
        <v>37.6492</v>
      </c>
      <c r="P45" s="2">
        <f t="shared" si="3"/>
        <v>36.595700000000001</v>
      </c>
      <c r="Q45" s="2">
        <f t="shared" si="3"/>
        <v>35.227600000000002</v>
      </c>
      <c r="R45" s="2">
        <f t="shared" si="3"/>
        <v>30.886900000000001</v>
      </c>
      <c r="S45" s="2">
        <f t="shared" si="3"/>
        <v>27.984200000000001</v>
      </c>
      <c r="T45" s="2">
        <f t="shared" si="3"/>
        <v>26.1843</v>
      </c>
      <c r="U45" s="2">
        <f t="shared" si="3"/>
        <v>23.228100000000001</v>
      </c>
      <c r="V45" s="2">
        <f t="shared" si="3"/>
        <v>21.763400000000001</v>
      </c>
      <c r="W45" s="2">
        <f t="shared" si="3"/>
        <v>20.025200000000002</v>
      </c>
      <c r="X45" s="2">
        <f t="shared" si="3"/>
        <v>18.404</v>
      </c>
      <c r="Y45" s="2">
        <f t="shared" si="3"/>
        <v>18.434200000000001</v>
      </c>
      <c r="Z45" s="2">
        <f t="shared" si="3"/>
        <v>16.5579</v>
      </c>
      <c r="AA45" s="2">
        <f t="shared" si="3"/>
        <v>16.8352</v>
      </c>
      <c r="AB45" s="2">
        <f t="shared" si="3"/>
        <v>16.6982</v>
      </c>
      <c r="AC45" s="2">
        <f t="shared" si="3"/>
        <v>16.854800000000001</v>
      </c>
      <c r="AD45" s="2">
        <f t="shared" si="3"/>
        <v>16.959700000000002</v>
      </c>
      <c r="AE45" s="2">
        <f t="shared" si="3"/>
        <v>17.217500000000001</v>
      </c>
      <c r="AF45" s="2">
        <f t="shared" si="3"/>
        <v>17.875299999999999</v>
      </c>
      <c r="AG45" s="2">
        <f t="shared" si="3"/>
        <v>18.192799999999998</v>
      </c>
      <c r="AH45" s="2">
        <f t="shared" si="3"/>
        <v>18.602699999999999</v>
      </c>
      <c r="AI45" s="2">
        <f t="shared" si="3"/>
        <v>18.868600000000001</v>
      </c>
    </row>
    <row r="46" spans="1:35" s="2" customFormat="1" x14ac:dyDescent="0.25">
      <c r="C46" s="2" t="s">
        <v>29</v>
      </c>
      <c r="D46" s="2" t="str">
        <f t="shared" si="4"/>
        <v>Industry</v>
      </c>
      <c r="E46" s="2">
        <f t="shared" si="3"/>
        <v>110.23399999999999</v>
      </c>
      <c r="F46" s="2">
        <f t="shared" si="3"/>
        <v>114.04300000000001</v>
      </c>
      <c r="G46" s="2">
        <f t="shared" si="3"/>
        <v>114.19199999999999</v>
      </c>
      <c r="H46" s="2">
        <f t="shared" si="3"/>
        <v>113.077</v>
      </c>
      <c r="I46" s="2">
        <f t="shared" si="3"/>
        <v>111.28700000000001</v>
      </c>
      <c r="J46" s="2">
        <f t="shared" si="3"/>
        <v>109.639</v>
      </c>
      <c r="K46" s="2">
        <f t="shared" si="3"/>
        <v>108.309</v>
      </c>
      <c r="L46" s="2">
        <f t="shared" si="3"/>
        <v>106.869</v>
      </c>
      <c r="M46" s="2">
        <f t="shared" si="3"/>
        <v>105.059</v>
      </c>
      <c r="N46" s="2">
        <f t="shared" si="3"/>
        <v>103.167</v>
      </c>
      <c r="O46" s="2">
        <f t="shared" si="3"/>
        <v>101.28700000000001</v>
      </c>
      <c r="P46" s="2">
        <f t="shared" si="3"/>
        <v>100.977</v>
      </c>
      <c r="Q46" s="2">
        <f t="shared" si="3"/>
        <v>100.453</v>
      </c>
      <c r="R46" s="2">
        <f t="shared" si="3"/>
        <v>100.383</v>
      </c>
      <c r="S46" s="2">
        <f t="shared" si="3"/>
        <v>100.166</v>
      </c>
      <c r="T46" s="2">
        <f t="shared" si="3"/>
        <v>99.889700000000005</v>
      </c>
      <c r="U46" s="2">
        <f t="shared" si="3"/>
        <v>99.933199999999999</v>
      </c>
      <c r="V46" s="2">
        <f t="shared" si="3"/>
        <v>99.926000000000002</v>
      </c>
      <c r="W46" s="2">
        <f t="shared" si="3"/>
        <v>100.108</v>
      </c>
      <c r="X46" s="2">
        <f t="shared" si="3"/>
        <v>100.285</v>
      </c>
      <c r="Y46" s="2">
        <f t="shared" si="3"/>
        <v>100.22799999999999</v>
      </c>
      <c r="Z46" s="2">
        <f t="shared" si="3"/>
        <v>100.04900000000001</v>
      </c>
      <c r="AA46" s="2">
        <f t="shared" si="3"/>
        <v>100.128</v>
      </c>
      <c r="AB46" s="2">
        <f t="shared" si="3"/>
        <v>100.351</v>
      </c>
      <c r="AC46" s="2">
        <f t="shared" si="3"/>
        <v>100.54300000000001</v>
      </c>
      <c r="AD46" s="2">
        <f t="shared" si="3"/>
        <v>98.989599999999996</v>
      </c>
      <c r="AE46" s="2">
        <f t="shared" si="3"/>
        <v>99.774600000000007</v>
      </c>
      <c r="AF46" s="2">
        <f t="shared" si="3"/>
        <v>99.874099999999999</v>
      </c>
      <c r="AG46" s="2">
        <f t="shared" si="3"/>
        <v>99.983000000000004</v>
      </c>
      <c r="AH46" s="2">
        <f t="shared" si="3"/>
        <v>100.08499999999999</v>
      </c>
      <c r="AI46" s="2">
        <f t="shared" si="3"/>
        <v>100.176</v>
      </c>
    </row>
    <row r="47" spans="1:35" s="2" customFormat="1" x14ac:dyDescent="0.25">
      <c r="C47" s="2" t="s">
        <v>28</v>
      </c>
      <c r="D47" s="2" t="str">
        <f t="shared" si="4"/>
        <v>Geoengineering</v>
      </c>
      <c r="E47" s="2">
        <f t="shared" si="3"/>
        <v>0</v>
      </c>
      <c r="F47" s="2">
        <f t="shared" si="3"/>
        <v>0</v>
      </c>
      <c r="G47" s="2">
        <f t="shared" si="3"/>
        <v>0</v>
      </c>
      <c r="H47" s="2">
        <f t="shared" si="3"/>
        <v>0</v>
      </c>
      <c r="I47" s="2">
        <f t="shared" si="3"/>
        <v>0</v>
      </c>
      <c r="J47" s="2">
        <f t="shared" si="3"/>
        <v>0</v>
      </c>
      <c r="K47" s="2">
        <f t="shared" si="3"/>
        <v>0</v>
      </c>
      <c r="L47" s="2">
        <f t="shared" si="3"/>
        <v>0</v>
      </c>
      <c r="M47" s="2">
        <f t="shared" si="3"/>
        <v>0</v>
      </c>
      <c r="N47" s="2">
        <f t="shared" si="3"/>
        <v>0</v>
      </c>
      <c r="O47" s="2">
        <f t="shared" si="3"/>
        <v>0</v>
      </c>
      <c r="P47" s="2">
        <f t="shared" si="3"/>
        <v>0</v>
      </c>
      <c r="Q47" s="2">
        <f t="shared" si="3"/>
        <v>0</v>
      </c>
      <c r="R47" s="2">
        <f t="shared" si="3"/>
        <v>0</v>
      </c>
      <c r="S47" s="2">
        <f t="shared" si="3"/>
        <v>0</v>
      </c>
      <c r="T47" s="2">
        <f t="shared" si="3"/>
        <v>0</v>
      </c>
      <c r="U47" s="2">
        <f t="shared" si="3"/>
        <v>0</v>
      </c>
      <c r="V47" s="2">
        <f t="shared" si="3"/>
        <v>0</v>
      </c>
      <c r="W47" s="2">
        <f t="shared" si="3"/>
        <v>0</v>
      </c>
      <c r="X47" s="2">
        <f t="shared" si="3"/>
        <v>0</v>
      </c>
      <c r="Y47" s="2">
        <f t="shared" si="3"/>
        <v>0</v>
      </c>
      <c r="Z47" s="2">
        <f t="shared" si="3"/>
        <v>0</v>
      </c>
      <c r="AA47" s="2">
        <f t="shared" si="3"/>
        <v>0</v>
      </c>
      <c r="AB47" s="2">
        <f t="shared" si="3"/>
        <v>0</v>
      </c>
      <c r="AC47" s="2">
        <f t="shared" si="3"/>
        <v>0</v>
      </c>
      <c r="AD47" s="2">
        <f t="shared" si="3"/>
        <v>0</v>
      </c>
      <c r="AE47" s="2">
        <f t="shared" si="3"/>
        <v>0</v>
      </c>
      <c r="AF47" s="2">
        <f t="shared" si="3"/>
        <v>0</v>
      </c>
      <c r="AG47" s="2">
        <f t="shared" si="3"/>
        <v>0</v>
      </c>
      <c r="AH47" s="2">
        <f t="shared" si="3"/>
        <v>0</v>
      </c>
      <c r="AI47" s="2">
        <f t="shared" si="3"/>
        <v>0</v>
      </c>
    </row>
    <row r="48" spans="1:35" s="2" customFormat="1" x14ac:dyDescent="0.25">
      <c r="C48" s="2" t="s">
        <v>27</v>
      </c>
      <c r="D48" s="2" t="str">
        <f t="shared" si="4"/>
        <v>Land Use</v>
      </c>
      <c r="E48" s="2">
        <f t="shared" si="3"/>
        <v>109.997</v>
      </c>
      <c r="F48" s="2">
        <f t="shared" si="3"/>
        <v>65.4876</v>
      </c>
      <c r="G48" s="2">
        <f t="shared" si="3"/>
        <v>50.996499999999997</v>
      </c>
      <c r="H48" s="2">
        <f t="shared" si="3"/>
        <v>42.856299999999997</v>
      </c>
      <c r="I48" s="2">
        <f t="shared" si="3"/>
        <v>37.119700000000002</v>
      </c>
      <c r="J48" s="2">
        <f t="shared" si="3"/>
        <v>32.620699999999999</v>
      </c>
      <c r="K48" s="2">
        <f t="shared" si="3"/>
        <v>29.0442</v>
      </c>
      <c r="L48" s="2">
        <f t="shared" si="3"/>
        <v>25.982099999999999</v>
      </c>
      <c r="M48" s="2">
        <f t="shared" si="3"/>
        <v>23.3294</v>
      </c>
      <c r="N48" s="2">
        <f t="shared" si="3"/>
        <v>20.983599999999999</v>
      </c>
      <c r="O48" s="2">
        <f t="shared" si="3"/>
        <v>18.8432</v>
      </c>
      <c r="P48" s="2">
        <f t="shared" si="3"/>
        <v>18.8432</v>
      </c>
      <c r="Q48" s="2">
        <f t="shared" si="3"/>
        <v>18.8432</v>
      </c>
      <c r="R48" s="2">
        <f t="shared" si="3"/>
        <v>18.8432</v>
      </c>
      <c r="S48" s="2">
        <f t="shared" si="3"/>
        <v>18.8432</v>
      </c>
      <c r="T48" s="2">
        <f t="shared" si="3"/>
        <v>18.8432</v>
      </c>
      <c r="U48" s="2">
        <f t="shared" si="3"/>
        <v>18.8432</v>
      </c>
      <c r="V48" s="2">
        <f t="shared" si="3"/>
        <v>18.8432</v>
      </c>
      <c r="W48" s="2">
        <f t="shared" si="3"/>
        <v>18.8432</v>
      </c>
      <c r="X48" s="2">
        <f t="shared" si="3"/>
        <v>18.8432</v>
      </c>
      <c r="Y48" s="2">
        <f t="shared" si="3"/>
        <v>18.8432</v>
      </c>
      <c r="Z48" s="2">
        <f t="shared" si="3"/>
        <v>18.8432</v>
      </c>
      <c r="AA48" s="2">
        <f t="shared" ref="AA48:AI48" si="6">INDEX($E$4:$M$35,MATCH(AA$38,$D$4:$D$35,0),MATCH($C48,$E$3:$M$3,0))</f>
        <v>18.8432</v>
      </c>
      <c r="AB48" s="2">
        <f t="shared" si="6"/>
        <v>18.8432</v>
      </c>
      <c r="AC48" s="2">
        <f t="shared" si="6"/>
        <v>18.8432</v>
      </c>
      <c r="AD48" s="2">
        <f t="shared" si="6"/>
        <v>18.8432</v>
      </c>
      <c r="AE48" s="2">
        <f t="shared" si="6"/>
        <v>18.8432</v>
      </c>
      <c r="AF48" s="2">
        <f t="shared" si="6"/>
        <v>18.8432</v>
      </c>
      <c r="AG48" s="2">
        <f t="shared" si="6"/>
        <v>18.8432</v>
      </c>
      <c r="AH48" s="2">
        <f t="shared" si="6"/>
        <v>18.8432</v>
      </c>
      <c r="AI48" s="2">
        <f t="shared" si="6"/>
        <v>18.8432</v>
      </c>
    </row>
    <row r="49" spans="4:35" s="2" customFormat="1" x14ac:dyDescent="0.25">
      <c r="E49" s="2">
        <f t="shared" ref="E49:AI49" si="7">SUM(E40:E48)</f>
        <v>499.67513229999997</v>
      </c>
      <c r="F49" s="2">
        <f t="shared" si="7"/>
        <v>478.19945869999998</v>
      </c>
      <c r="G49" s="2">
        <f t="shared" si="7"/>
        <v>461.31423170000005</v>
      </c>
      <c r="H49" s="2">
        <f t="shared" si="7"/>
        <v>446.0939449</v>
      </c>
      <c r="I49" s="2">
        <f t="shared" si="7"/>
        <v>425.62059379999999</v>
      </c>
      <c r="J49" s="2">
        <f t="shared" si="7"/>
        <v>411.87667777000001</v>
      </c>
      <c r="K49" s="2">
        <f t="shared" si="7"/>
        <v>402.11549757999995</v>
      </c>
      <c r="L49" s="2">
        <f t="shared" si="7"/>
        <v>392.36584052000006</v>
      </c>
      <c r="M49" s="2">
        <f t="shared" si="7"/>
        <v>382.33109248</v>
      </c>
      <c r="N49" s="2">
        <f t="shared" si="7"/>
        <v>372.28684982000004</v>
      </c>
      <c r="O49" s="2">
        <f t="shared" si="7"/>
        <v>361.73141939000004</v>
      </c>
      <c r="P49" s="2">
        <f t="shared" si="7"/>
        <v>356.09617301000003</v>
      </c>
      <c r="Q49" s="2">
        <f t="shared" si="7"/>
        <v>349.54822999999999</v>
      </c>
      <c r="R49" s="2">
        <f t="shared" si="7"/>
        <v>341.12958000000003</v>
      </c>
      <c r="S49" s="2">
        <f t="shared" si="7"/>
        <v>333.76213999999999</v>
      </c>
      <c r="T49" s="2">
        <f t="shared" si="7"/>
        <v>327.67460000000005</v>
      </c>
      <c r="U49" s="2">
        <f t="shared" si="7"/>
        <v>320.73172</v>
      </c>
      <c r="V49" s="2">
        <f t="shared" si="7"/>
        <v>314.98214999999999</v>
      </c>
      <c r="W49" s="2">
        <f t="shared" si="7"/>
        <v>308.77847000000008</v>
      </c>
      <c r="X49" s="2">
        <f t="shared" si="7"/>
        <v>302.72630000000004</v>
      </c>
      <c r="Y49" s="2">
        <f t="shared" si="7"/>
        <v>297.95042000000001</v>
      </c>
      <c r="Z49" s="2">
        <f t="shared" si="7"/>
        <v>291.37912000000006</v>
      </c>
      <c r="AA49" s="2">
        <f t="shared" si="7"/>
        <v>287.68612999999999</v>
      </c>
      <c r="AB49" s="2">
        <f t="shared" si="7"/>
        <v>283.94503000000003</v>
      </c>
      <c r="AC49" s="2">
        <f t="shared" si="7"/>
        <v>280.78894000000003</v>
      </c>
      <c r="AD49" s="2">
        <f t="shared" si="7"/>
        <v>276.17874</v>
      </c>
      <c r="AE49" s="2">
        <f t="shared" si="7"/>
        <v>274.84157000000005</v>
      </c>
      <c r="AF49" s="2">
        <f t="shared" si="7"/>
        <v>273.57919000000004</v>
      </c>
      <c r="AG49" s="2">
        <f t="shared" si="7"/>
        <v>272.38953000000004</v>
      </c>
      <c r="AH49" s="2">
        <f t="shared" si="7"/>
        <v>271.77683364000001</v>
      </c>
      <c r="AI49" s="2">
        <f t="shared" si="7"/>
        <v>271.16745492000001</v>
      </c>
    </row>
    <row r="50" spans="4:35" s="2" customFormat="1" x14ac:dyDescent="0.25"/>
    <row r="53" spans="4:35" x14ac:dyDescent="0.25">
      <c r="D53" s="6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AC1D-08C9-4770-9985-65F9FB136289}">
  <dimension ref="A2:C19"/>
  <sheetViews>
    <sheetView topLeftCell="A2" workbookViewId="0">
      <selection activeCell="A2" sqref="A2"/>
    </sheetView>
  </sheetViews>
  <sheetFormatPr defaultRowHeight="15" x14ac:dyDescent="0.25"/>
  <cols>
    <col min="1" max="1" width="33.5703125" bestFit="1" customWidth="1"/>
    <col min="2" max="2" width="34" customWidth="1"/>
  </cols>
  <sheetData>
    <row r="2" spans="1:3" x14ac:dyDescent="0.25">
      <c r="A2" t="s">
        <v>125</v>
      </c>
      <c r="B2" t="s">
        <v>126</v>
      </c>
      <c r="C2" t="s">
        <v>127</v>
      </c>
    </row>
    <row r="3" spans="1:3" x14ac:dyDescent="0.25">
      <c r="A3" t="s">
        <v>5</v>
      </c>
      <c r="B3">
        <v>0.5</v>
      </c>
      <c r="C3">
        <v>-1354.85</v>
      </c>
    </row>
    <row r="4" spans="1:3" x14ac:dyDescent="0.25">
      <c r="A4" t="s">
        <v>13</v>
      </c>
      <c r="B4">
        <v>1.9</v>
      </c>
      <c r="C4">
        <v>-997.57</v>
      </c>
    </row>
    <row r="5" spans="1:3" x14ac:dyDescent="0.25">
      <c r="A5" t="s">
        <v>3</v>
      </c>
      <c r="B5">
        <v>1.5</v>
      </c>
      <c r="C5">
        <v>-680.31</v>
      </c>
    </row>
    <row r="6" spans="1:3" x14ac:dyDescent="0.25">
      <c r="A6" t="s">
        <v>1</v>
      </c>
      <c r="B6">
        <v>30.8</v>
      </c>
      <c r="C6">
        <v>-583.22</v>
      </c>
    </row>
    <row r="7" spans="1:3" x14ac:dyDescent="0.25">
      <c r="A7" t="s">
        <v>2</v>
      </c>
      <c r="B7">
        <v>4.0999999999999996</v>
      </c>
      <c r="C7">
        <v>-386.73</v>
      </c>
    </row>
    <row r="8" spans="1:3" x14ac:dyDescent="0.25">
      <c r="A8" t="s">
        <v>113</v>
      </c>
      <c r="B8">
        <v>16.7</v>
      </c>
      <c r="C8">
        <v>-79.31</v>
      </c>
    </row>
    <row r="9" spans="1:3" x14ac:dyDescent="0.25">
      <c r="A9" t="s">
        <v>12</v>
      </c>
      <c r="B9">
        <v>0.6</v>
      </c>
      <c r="C9">
        <v>-64.599999999999994</v>
      </c>
    </row>
    <row r="10" spans="1:3" x14ac:dyDescent="0.25">
      <c r="A10" t="s">
        <v>4</v>
      </c>
      <c r="B10">
        <v>18.8</v>
      </c>
      <c r="C10">
        <v>-49.45</v>
      </c>
    </row>
    <row r="11" spans="1:3" x14ac:dyDescent="0.25">
      <c r="A11" t="s">
        <v>20</v>
      </c>
      <c r="B11">
        <v>3.1</v>
      </c>
      <c r="C11">
        <v>-9.67</v>
      </c>
    </row>
    <row r="12" spans="1:3" x14ac:dyDescent="0.25">
      <c r="A12" t="s">
        <v>15</v>
      </c>
      <c r="B12">
        <v>4.5999999999999996</v>
      </c>
      <c r="C12">
        <v>-2.11</v>
      </c>
    </row>
    <row r="13" spans="1:3" x14ac:dyDescent="0.25">
      <c r="A13" t="s">
        <v>11</v>
      </c>
      <c r="B13">
        <v>0.6</v>
      </c>
      <c r="C13">
        <v>112.77</v>
      </c>
    </row>
    <row r="14" spans="1:3" x14ac:dyDescent="0.25">
      <c r="A14" t="s">
        <v>16</v>
      </c>
      <c r="B14">
        <v>1.6</v>
      </c>
      <c r="C14">
        <v>156.38</v>
      </c>
    </row>
    <row r="15" spans="1:3" x14ac:dyDescent="0.25">
      <c r="A15" t="s">
        <v>17</v>
      </c>
      <c r="B15">
        <v>1.3</v>
      </c>
      <c r="C15">
        <v>174.83</v>
      </c>
    </row>
    <row r="16" spans="1:3" x14ac:dyDescent="0.25">
      <c r="A16" t="s">
        <v>7</v>
      </c>
      <c r="B16">
        <v>2.2000000000000002</v>
      </c>
      <c r="C16">
        <v>185.42</v>
      </c>
    </row>
    <row r="17" spans="1:3" x14ac:dyDescent="0.25">
      <c r="A17" t="s">
        <v>21</v>
      </c>
      <c r="B17">
        <v>7.3</v>
      </c>
      <c r="C17">
        <v>196.99</v>
      </c>
    </row>
    <row r="18" spans="1:3" x14ac:dyDescent="0.25">
      <c r="A18" t="s">
        <v>14</v>
      </c>
      <c r="B18">
        <v>31.4</v>
      </c>
      <c r="C18">
        <v>275.58</v>
      </c>
    </row>
    <row r="19" spans="1:3" x14ac:dyDescent="0.25">
      <c r="A19" t="s">
        <v>18</v>
      </c>
      <c r="B19">
        <v>0.8</v>
      </c>
      <c r="C19">
        <v>572.92999999999995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AFA6-AE80-4A97-8CC6-DDB758DF2594}">
  <dimension ref="A1:U92"/>
  <sheetViews>
    <sheetView topLeftCell="C1" zoomScale="90" zoomScaleNormal="90" workbookViewId="0">
      <selection activeCell="R12" sqref="R12"/>
    </sheetView>
  </sheetViews>
  <sheetFormatPr defaultRowHeight="15" x14ac:dyDescent="0.25"/>
  <cols>
    <col min="1" max="1" width="24.5703125" customWidth="1"/>
    <col min="2" max="2" width="33.5703125" bestFit="1" customWidth="1"/>
  </cols>
  <sheetData>
    <row r="1" spans="2:4" x14ac:dyDescent="0.25">
      <c r="B1" t="s">
        <v>125</v>
      </c>
      <c r="C1" t="s">
        <v>128</v>
      </c>
      <c r="D1" t="s">
        <v>129</v>
      </c>
    </row>
    <row r="2" spans="2:4" x14ac:dyDescent="0.25">
      <c r="B2" t="s">
        <v>5</v>
      </c>
      <c r="C2">
        <f>'abatement NPV 2050'!B3</f>
        <v>0.5</v>
      </c>
      <c r="D2">
        <f>'abatement NPV 2050'!C3</f>
        <v>-1354.85</v>
      </c>
    </row>
    <row r="3" spans="2:4" x14ac:dyDescent="0.25">
      <c r="B3" t="s">
        <v>13</v>
      </c>
      <c r="C3">
        <f>'abatement NPV 2050'!B4</f>
        <v>1.9</v>
      </c>
      <c r="D3">
        <f>'abatement NPV 2050'!C4</f>
        <v>-997.57</v>
      </c>
    </row>
    <row r="4" spans="2:4" x14ac:dyDescent="0.25">
      <c r="B4" t="s">
        <v>3</v>
      </c>
      <c r="C4">
        <f>'abatement NPV 2050'!B5</f>
        <v>1.5</v>
      </c>
      <c r="D4">
        <f>'abatement NPV 2050'!C5</f>
        <v>-680.31</v>
      </c>
    </row>
    <row r="5" spans="2:4" x14ac:dyDescent="0.25">
      <c r="B5" t="s">
        <v>1</v>
      </c>
      <c r="C5">
        <f>'abatement NPV 2050'!B6</f>
        <v>30.8</v>
      </c>
      <c r="D5">
        <f>'abatement NPV 2050'!C6</f>
        <v>-583.22</v>
      </c>
    </row>
    <row r="6" spans="2:4" x14ac:dyDescent="0.25">
      <c r="B6" t="s">
        <v>2</v>
      </c>
      <c r="C6">
        <f>'abatement NPV 2050'!B7</f>
        <v>4.0999999999999996</v>
      </c>
      <c r="D6">
        <f>'abatement NPV 2050'!C7</f>
        <v>-386.73</v>
      </c>
    </row>
    <row r="7" spans="2:4" x14ac:dyDescent="0.25">
      <c r="B7" t="s">
        <v>113</v>
      </c>
      <c r="C7">
        <f>'abatement NPV 2050'!B8</f>
        <v>16.7</v>
      </c>
      <c r="D7">
        <f>'abatement NPV 2050'!C8</f>
        <v>-79.31</v>
      </c>
    </row>
    <row r="8" spans="2:4" x14ac:dyDescent="0.25">
      <c r="B8" t="s">
        <v>12</v>
      </c>
      <c r="C8">
        <f>'abatement NPV 2050'!B9</f>
        <v>0.6</v>
      </c>
      <c r="D8">
        <f>'abatement NPV 2050'!C9</f>
        <v>-64.599999999999994</v>
      </c>
    </row>
    <row r="9" spans="2:4" x14ac:dyDescent="0.25">
      <c r="B9" t="s">
        <v>4</v>
      </c>
      <c r="C9">
        <f>'abatement NPV 2050'!B10</f>
        <v>18.8</v>
      </c>
      <c r="D9">
        <f>'abatement NPV 2050'!C10</f>
        <v>-49.45</v>
      </c>
    </row>
    <row r="10" spans="2:4" x14ac:dyDescent="0.25">
      <c r="B10" t="s">
        <v>20</v>
      </c>
      <c r="C10">
        <f>'abatement NPV 2050'!B11</f>
        <v>3.1</v>
      </c>
      <c r="D10">
        <f>'abatement NPV 2050'!C11</f>
        <v>-9.67</v>
      </c>
    </row>
    <row r="11" spans="2:4" x14ac:dyDescent="0.25">
      <c r="B11" t="s">
        <v>15</v>
      </c>
      <c r="C11">
        <f>'abatement NPV 2050'!B12</f>
        <v>4.5999999999999996</v>
      </c>
      <c r="D11">
        <f>'abatement NPV 2050'!C12</f>
        <v>-2.11</v>
      </c>
    </row>
    <row r="12" spans="2:4" x14ac:dyDescent="0.25">
      <c r="B12" t="s">
        <v>11</v>
      </c>
      <c r="C12">
        <f>'abatement NPV 2050'!B13</f>
        <v>0.6</v>
      </c>
      <c r="D12">
        <f>'abatement NPV 2050'!C13</f>
        <v>112.77</v>
      </c>
    </row>
    <row r="13" spans="2:4" x14ac:dyDescent="0.25">
      <c r="B13" t="s">
        <v>16</v>
      </c>
      <c r="C13">
        <f>'abatement NPV 2050'!B14</f>
        <v>1.6</v>
      </c>
      <c r="D13">
        <f>'abatement NPV 2050'!C14</f>
        <v>156.38</v>
      </c>
    </row>
    <row r="14" spans="2:4" x14ac:dyDescent="0.25">
      <c r="B14" t="s">
        <v>17</v>
      </c>
      <c r="C14">
        <f>'abatement NPV 2050'!B15</f>
        <v>1.3</v>
      </c>
      <c r="D14">
        <f>'abatement NPV 2050'!C15</f>
        <v>174.83</v>
      </c>
    </row>
    <row r="15" spans="2:4" x14ac:dyDescent="0.25">
      <c r="B15" t="s">
        <v>7</v>
      </c>
      <c r="C15">
        <f>'abatement NPV 2050'!B16</f>
        <v>2.2000000000000002</v>
      </c>
      <c r="D15">
        <f>'abatement NPV 2050'!C16</f>
        <v>185.42</v>
      </c>
    </row>
    <row r="16" spans="2:4" x14ac:dyDescent="0.25">
      <c r="B16" t="s">
        <v>21</v>
      </c>
      <c r="C16">
        <f>'abatement NPV 2050'!B17</f>
        <v>7.3</v>
      </c>
      <c r="D16">
        <f>'abatement NPV 2050'!C17</f>
        <v>196.99</v>
      </c>
    </row>
    <row r="17" spans="2:4" x14ac:dyDescent="0.25">
      <c r="B17" t="s">
        <v>14</v>
      </c>
      <c r="C17">
        <f>'abatement NPV 2050'!B18</f>
        <v>31.4</v>
      </c>
      <c r="D17">
        <f>'abatement NPV 2050'!C18</f>
        <v>275.58</v>
      </c>
    </row>
    <row r="18" spans="2:4" x14ac:dyDescent="0.25">
      <c r="B18" t="s">
        <v>18</v>
      </c>
      <c r="C18">
        <f>'abatement NPV 2050'!B19</f>
        <v>0.8</v>
      </c>
      <c r="D18">
        <f>'abatement NPV 2050'!C19</f>
        <v>572.92999999999995</v>
      </c>
    </row>
    <row r="19" spans="2:4" x14ac:dyDescent="0.25">
      <c r="C19">
        <f>SUM(C2:C18)</f>
        <v>127.79999999999997</v>
      </c>
    </row>
    <row r="21" spans="2:4" x14ac:dyDescent="0.25">
      <c r="C21" t="s">
        <v>136</v>
      </c>
      <c r="D21" t="s">
        <v>135</v>
      </c>
    </row>
    <row r="37" spans="1:21" x14ac:dyDescent="0.25">
      <c r="A37" t="s">
        <v>132</v>
      </c>
    </row>
    <row r="38" spans="1:21" x14ac:dyDescent="0.25">
      <c r="A38" s="131" t="s">
        <v>130</v>
      </c>
    </row>
    <row r="39" spans="1:21" x14ac:dyDescent="0.25">
      <c r="C39" t="s">
        <v>5</v>
      </c>
      <c r="D39" t="s">
        <v>13</v>
      </c>
      <c r="E39" t="s">
        <v>3</v>
      </c>
      <c r="F39" t="s">
        <v>1</v>
      </c>
      <c r="G39" t="s">
        <v>2</v>
      </c>
      <c r="H39" t="s">
        <v>113</v>
      </c>
      <c r="I39" t="s">
        <v>12</v>
      </c>
      <c r="J39" t="s">
        <v>4</v>
      </c>
      <c r="K39" t="s">
        <v>20</v>
      </c>
      <c r="L39" t="s">
        <v>15</v>
      </c>
      <c r="M39" t="s">
        <v>11</v>
      </c>
      <c r="N39" t="s">
        <v>16</v>
      </c>
      <c r="O39" t="s">
        <v>17</v>
      </c>
      <c r="P39" t="s">
        <v>7</v>
      </c>
      <c r="Q39" t="s">
        <v>21</v>
      </c>
      <c r="R39" t="s">
        <v>14</v>
      </c>
      <c r="S39" t="s">
        <v>18</v>
      </c>
      <c r="T39" t="s">
        <v>133</v>
      </c>
      <c r="U39" t="s">
        <v>134</v>
      </c>
    </row>
    <row r="40" spans="1:21" x14ac:dyDescent="0.25">
      <c r="B40" s="11">
        <v>0</v>
      </c>
      <c r="C40" s="11">
        <v>0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>
        <v>0</v>
      </c>
      <c r="U40" s="11"/>
    </row>
    <row r="41" spans="1:21" x14ac:dyDescent="0.25">
      <c r="B41" s="11">
        <v>0</v>
      </c>
      <c r="C41" s="11">
        <f>D2</f>
        <v>-1354.85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>
        <v>0</v>
      </c>
      <c r="U41" s="11"/>
    </row>
    <row r="42" spans="1:21" x14ac:dyDescent="0.25">
      <c r="A42" s="132" t="s">
        <v>131</v>
      </c>
      <c r="B42" s="133">
        <f>AVERAGE(B41,B43)</f>
        <v>0.25</v>
      </c>
      <c r="C42" s="11">
        <f>C41</f>
        <v>-1354.85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>
        <v>0</v>
      </c>
      <c r="U42" s="11"/>
    </row>
    <row r="43" spans="1:21" x14ac:dyDescent="0.25">
      <c r="A43" t="s">
        <v>5</v>
      </c>
      <c r="B43" s="11">
        <f>SUM($C$2:C2)</f>
        <v>0.5</v>
      </c>
      <c r="C43" s="11">
        <f>C42</f>
        <v>-1354.85</v>
      </c>
      <c r="D43" s="11">
        <v>0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>
        <v>0</v>
      </c>
      <c r="U43" s="11"/>
    </row>
    <row r="44" spans="1:21" x14ac:dyDescent="0.25">
      <c r="B44" s="11">
        <f>SUM($C$2:C2)</f>
        <v>0.5</v>
      </c>
      <c r="C44" s="11">
        <v>0</v>
      </c>
      <c r="D44" s="11">
        <f>D3</f>
        <v>-997.57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>
        <v>0</v>
      </c>
      <c r="U44" s="11"/>
    </row>
    <row r="45" spans="1:21" x14ac:dyDescent="0.25">
      <c r="A45" s="132" t="s">
        <v>131</v>
      </c>
      <c r="B45" s="133">
        <f>AVERAGE(B44,B46)</f>
        <v>1.45</v>
      </c>
      <c r="C45" s="11"/>
      <c r="D45" s="11">
        <f>D44</f>
        <v>-997.57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>
        <v>0</v>
      </c>
      <c r="U45" s="11"/>
    </row>
    <row r="46" spans="1:21" x14ac:dyDescent="0.25">
      <c r="A46" t="s">
        <v>13</v>
      </c>
      <c r="B46" s="11">
        <f>SUM($C$2:C3)</f>
        <v>2.4</v>
      </c>
      <c r="C46" s="11"/>
      <c r="D46" s="11">
        <f>D45</f>
        <v>-997.57</v>
      </c>
      <c r="E46" s="11">
        <v>0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>
        <v>0</v>
      </c>
      <c r="U46" s="11"/>
    </row>
    <row r="47" spans="1:21" x14ac:dyDescent="0.25">
      <c r="B47" s="11">
        <f>SUM($C$2:C3)</f>
        <v>2.4</v>
      </c>
      <c r="C47" s="11"/>
      <c r="D47" s="11">
        <v>0</v>
      </c>
      <c r="E47" s="11">
        <f>D4</f>
        <v>-680.31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>
        <v>0</v>
      </c>
      <c r="U47" s="11"/>
    </row>
    <row r="48" spans="1:21" x14ac:dyDescent="0.25">
      <c r="A48" s="132" t="s">
        <v>131</v>
      </c>
      <c r="B48" s="133">
        <f>AVERAGE(B47,B49)</f>
        <v>3.15</v>
      </c>
      <c r="C48" s="11"/>
      <c r="D48" s="11"/>
      <c r="E48" s="11">
        <f>E47</f>
        <v>-680.31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>
        <v>0</v>
      </c>
      <c r="U48" s="11"/>
    </row>
    <row r="49" spans="1:21" x14ac:dyDescent="0.25">
      <c r="A49" t="s">
        <v>3</v>
      </c>
      <c r="B49" s="11">
        <f>SUM($C$2:C4)</f>
        <v>3.9</v>
      </c>
      <c r="C49" s="11"/>
      <c r="D49" s="11"/>
      <c r="E49" s="11">
        <f>E48</f>
        <v>-680.31</v>
      </c>
      <c r="F49" s="11">
        <v>0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0</v>
      </c>
      <c r="U49" s="11"/>
    </row>
    <row r="50" spans="1:21" x14ac:dyDescent="0.25">
      <c r="B50" s="11">
        <f>SUM($C$2:C4)</f>
        <v>3.9</v>
      </c>
      <c r="C50" s="11"/>
      <c r="D50" s="11"/>
      <c r="E50" s="11">
        <v>0</v>
      </c>
      <c r="F50" s="11">
        <f>D5</f>
        <v>-583.22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>
        <v>0</v>
      </c>
      <c r="U50" s="11"/>
    </row>
    <row r="51" spans="1:21" x14ac:dyDescent="0.25">
      <c r="A51" s="132" t="s">
        <v>131</v>
      </c>
      <c r="B51" s="133">
        <f>AVERAGE(B50,B52)</f>
        <v>19.3</v>
      </c>
      <c r="C51" s="11"/>
      <c r="D51" s="11"/>
      <c r="E51" s="11"/>
      <c r="F51" s="11">
        <f>F50</f>
        <v>-583.22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0</v>
      </c>
      <c r="U51" s="11"/>
    </row>
    <row r="52" spans="1:21" x14ac:dyDescent="0.25">
      <c r="A52" t="s">
        <v>1</v>
      </c>
      <c r="B52" s="11">
        <f>SUM($C$2:C5)</f>
        <v>34.700000000000003</v>
      </c>
      <c r="C52" s="11"/>
      <c r="D52" s="11"/>
      <c r="E52" s="11"/>
      <c r="F52" s="11">
        <f>F51</f>
        <v>-583.22</v>
      </c>
      <c r="G52" s="11">
        <v>0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>
        <v>0</v>
      </c>
      <c r="U52" s="11"/>
    </row>
    <row r="53" spans="1:21" x14ac:dyDescent="0.25">
      <c r="B53" s="11">
        <f>SUM($C$2:C5)</f>
        <v>34.700000000000003</v>
      </c>
      <c r="C53" s="11"/>
      <c r="D53" s="11"/>
      <c r="E53" s="11"/>
      <c r="F53" s="11">
        <v>0</v>
      </c>
      <c r="G53" s="11">
        <f>D6</f>
        <v>-386.73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>
        <v>0</v>
      </c>
      <c r="U53" s="11"/>
    </row>
    <row r="54" spans="1:21" x14ac:dyDescent="0.25">
      <c r="A54" s="132" t="s">
        <v>131</v>
      </c>
      <c r="B54" s="133">
        <f>AVERAGE(B53,B55)</f>
        <v>36.75</v>
      </c>
      <c r="C54" s="11"/>
      <c r="D54" s="11"/>
      <c r="E54" s="11"/>
      <c r="F54" s="11"/>
      <c r="G54" s="11">
        <f>G53</f>
        <v>-386.73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>
        <v>0</v>
      </c>
      <c r="U54" s="11"/>
    </row>
    <row r="55" spans="1:21" x14ac:dyDescent="0.25">
      <c r="A55" t="s">
        <v>2</v>
      </c>
      <c r="B55" s="11">
        <f>SUM($C$2:C6)</f>
        <v>38.800000000000004</v>
      </c>
      <c r="C55" s="11"/>
      <c r="D55" s="11"/>
      <c r="E55" s="11"/>
      <c r="F55" s="11"/>
      <c r="G55" s="11">
        <f>G54</f>
        <v>-386.73</v>
      </c>
      <c r="H55" s="11">
        <v>0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>
        <v>0</v>
      </c>
      <c r="U55" s="11"/>
    </row>
    <row r="56" spans="1:21" x14ac:dyDescent="0.25">
      <c r="B56" s="11">
        <f>SUM($C$2:C6)</f>
        <v>38.800000000000004</v>
      </c>
      <c r="C56" s="11"/>
      <c r="D56" s="11"/>
      <c r="E56" s="11"/>
      <c r="F56" s="11"/>
      <c r="G56" s="11">
        <v>0</v>
      </c>
      <c r="H56" s="11">
        <f>D7</f>
        <v>-79.31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>
        <v>0</v>
      </c>
      <c r="U56" s="11"/>
    </row>
    <row r="57" spans="1:21" x14ac:dyDescent="0.25">
      <c r="A57" s="132" t="s">
        <v>131</v>
      </c>
      <c r="B57" s="133">
        <f>AVERAGE(B56,B58)</f>
        <v>47.150000000000006</v>
      </c>
      <c r="C57" s="11"/>
      <c r="D57" s="11"/>
      <c r="E57" s="11"/>
      <c r="F57" s="11"/>
      <c r="G57" s="11"/>
      <c r="H57" s="11">
        <f>H56</f>
        <v>-79.31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>
        <v>0</v>
      </c>
      <c r="U57" s="11"/>
    </row>
    <row r="58" spans="1:21" x14ac:dyDescent="0.25">
      <c r="A58" t="s">
        <v>113</v>
      </c>
      <c r="B58" s="11">
        <f>SUM($C$2:C7)</f>
        <v>55.5</v>
      </c>
      <c r="C58" s="11"/>
      <c r="D58" s="11"/>
      <c r="E58" s="11"/>
      <c r="F58" s="11"/>
      <c r="G58" s="11"/>
      <c r="H58" s="11">
        <f>H57</f>
        <v>-79.31</v>
      </c>
      <c r="I58" s="11"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>
        <v>0</v>
      </c>
      <c r="U58" s="11"/>
    </row>
    <row r="59" spans="1:21" x14ac:dyDescent="0.25">
      <c r="B59" s="11">
        <f>SUM($C$2:C7)</f>
        <v>55.5</v>
      </c>
      <c r="C59" s="11"/>
      <c r="D59" s="11"/>
      <c r="E59" s="11"/>
      <c r="F59" s="11"/>
      <c r="G59" s="11"/>
      <c r="H59" s="11">
        <v>0</v>
      </c>
      <c r="I59" s="11">
        <f>D8</f>
        <v>-64.599999999999994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>
        <v>0</v>
      </c>
      <c r="U59" s="11"/>
    </row>
    <row r="60" spans="1:21" x14ac:dyDescent="0.25">
      <c r="A60" s="132" t="s">
        <v>131</v>
      </c>
      <c r="B60" s="133">
        <f>AVERAGE(B59,B61)</f>
        <v>55.8</v>
      </c>
      <c r="C60" s="11"/>
      <c r="D60" s="11"/>
      <c r="E60" s="11"/>
      <c r="F60" s="11"/>
      <c r="G60" s="11"/>
      <c r="H60" s="11"/>
      <c r="I60" s="11">
        <f>I59</f>
        <v>-64.599999999999994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>
        <v>0</v>
      </c>
      <c r="U60" s="11"/>
    </row>
    <row r="61" spans="1:21" x14ac:dyDescent="0.25">
      <c r="A61" t="s">
        <v>12</v>
      </c>
      <c r="B61" s="11">
        <f>SUM($C$2:C8)</f>
        <v>56.1</v>
      </c>
      <c r="C61" s="11"/>
      <c r="D61" s="11"/>
      <c r="E61" s="11"/>
      <c r="F61" s="11"/>
      <c r="G61" s="11"/>
      <c r="H61" s="11"/>
      <c r="I61" s="11">
        <f>I60</f>
        <v>-64.599999999999994</v>
      </c>
      <c r="J61" s="11">
        <v>0</v>
      </c>
      <c r="K61" s="11"/>
      <c r="L61" s="11"/>
      <c r="M61" s="11"/>
      <c r="N61" s="11"/>
      <c r="O61" s="11"/>
      <c r="P61" s="11"/>
      <c r="Q61" s="11"/>
      <c r="R61" s="11"/>
      <c r="S61" s="11"/>
      <c r="T61" s="11">
        <v>0</v>
      </c>
      <c r="U61" s="11"/>
    </row>
    <row r="62" spans="1:21" x14ac:dyDescent="0.25">
      <c r="B62" s="11">
        <f>SUM($C$2:C8)</f>
        <v>56.1</v>
      </c>
      <c r="C62" s="11"/>
      <c r="D62" s="11"/>
      <c r="E62" s="11"/>
      <c r="F62" s="11"/>
      <c r="G62" s="11"/>
      <c r="H62" s="11"/>
      <c r="I62" s="11">
        <v>0</v>
      </c>
      <c r="J62" s="11">
        <f>D9</f>
        <v>-49.45</v>
      </c>
      <c r="K62" s="11"/>
      <c r="L62" s="11"/>
      <c r="M62" s="11"/>
      <c r="N62" s="11"/>
      <c r="O62" s="11"/>
      <c r="P62" s="11"/>
      <c r="Q62" s="11"/>
      <c r="R62" s="11"/>
      <c r="S62" s="11"/>
      <c r="T62" s="11">
        <v>0</v>
      </c>
      <c r="U62" s="11"/>
    </row>
    <row r="63" spans="1:21" x14ac:dyDescent="0.25">
      <c r="A63" s="132" t="s">
        <v>131</v>
      </c>
      <c r="B63" s="133">
        <f>AVERAGE(B62,B64)</f>
        <v>65.5</v>
      </c>
      <c r="C63" s="11"/>
      <c r="D63" s="11"/>
      <c r="E63" s="11"/>
      <c r="F63" s="11"/>
      <c r="G63" s="11"/>
      <c r="H63" s="11"/>
      <c r="I63" s="11"/>
      <c r="J63" s="11">
        <f>J62</f>
        <v>-49.45</v>
      </c>
      <c r="K63" s="11"/>
      <c r="L63" s="11"/>
      <c r="M63" s="11"/>
      <c r="N63" s="11"/>
      <c r="O63" s="11"/>
      <c r="P63" s="11"/>
      <c r="Q63" s="11"/>
      <c r="R63" s="11"/>
      <c r="S63" s="11"/>
      <c r="T63" s="11">
        <v>0</v>
      </c>
      <c r="U63" s="11"/>
    </row>
    <row r="64" spans="1:21" x14ac:dyDescent="0.25">
      <c r="A64" t="s">
        <v>4</v>
      </c>
      <c r="B64" s="11">
        <f>SUM($C$2:C9)</f>
        <v>74.900000000000006</v>
      </c>
      <c r="C64" s="11"/>
      <c r="D64" s="11"/>
      <c r="E64" s="11"/>
      <c r="F64" s="11"/>
      <c r="G64" s="11"/>
      <c r="H64" s="11"/>
      <c r="I64" s="11"/>
      <c r="J64" s="11">
        <f>J63</f>
        <v>-49.45</v>
      </c>
      <c r="K64" s="11">
        <v>0</v>
      </c>
      <c r="L64" s="11"/>
      <c r="M64" s="11"/>
      <c r="N64" s="11"/>
      <c r="O64" s="11"/>
      <c r="P64" s="11"/>
      <c r="Q64" s="11"/>
      <c r="R64" s="11"/>
      <c r="S64" s="11"/>
      <c r="T64" s="11">
        <v>0</v>
      </c>
      <c r="U64" s="11"/>
    </row>
    <row r="65" spans="1:21" x14ac:dyDescent="0.25">
      <c r="B65" s="11">
        <f>SUM($C$2:C9)</f>
        <v>74.900000000000006</v>
      </c>
      <c r="C65" s="11"/>
      <c r="D65" s="11"/>
      <c r="E65" s="11"/>
      <c r="F65" s="11"/>
      <c r="G65" s="11"/>
      <c r="H65" s="11"/>
      <c r="I65" s="11"/>
      <c r="J65" s="11">
        <v>0</v>
      </c>
      <c r="K65" s="11">
        <f>D10</f>
        <v>-9.67</v>
      </c>
      <c r="L65" s="11"/>
      <c r="M65" s="11"/>
      <c r="N65" s="11"/>
      <c r="O65" s="11"/>
      <c r="P65" s="11"/>
      <c r="Q65" s="11"/>
      <c r="R65" s="11"/>
      <c r="S65" s="11"/>
      <c r="T65" s="11">
        <v>0</v>
      </c>
      <c r="U65" s="11"/>
    </row>
    <row r="66" spans="1:21" x14ac:dyDescent="0.25">
      <c r="A66" s="132" t="s">
        <v>131</v>
      </c>
      <c r="B66" s="133">
        <f>AVERAGE(B65,B67)</f>
        <v>76.45</v>
      </c>
      <c r="C66" s="11"/>
      <c r="D66" s="11"/>
      <c r="E66" s="11"/>
      <c r="F66" s="11"/>
      <c r="G66" s="11"/>
      <c r="H66" s="11"/>
      <c r="I66" s="11"/>
      <c r="J66" s="11"/>
      <c r="K66" s="11">
        <f>K65</f>
        <v>-9.67</v>
      </c>
      <c r="L66" s="11"/>
      <c r="M66" s="11"/>
      <c r="N66" s="11"/>
      <c r="O66" s="11"/>
      <c r="P66" s="11"/>
      <c r="Q66" s="11"/>
      <c r="R66" s="11"/>
      <c r="S66" s="11"/>
      <c r="T66" s="11">
        <v>0</v>
      </c>
      <c r="U66" s="11"/>
    </row>
    <row r="67" spans="1:21" x14ac:dyDescent="0.25">
      <c r="A67" t="s">
        <v>20</v>
      </c>
      <c r="B67" s="11">
        <f>SUM($C$2:C10)</f>
        <v>78</v>
      </c>
      <c r="C67" s="11"/>
      <c r="D67" s="11"/>
      <c r="E67" s="11"/>
      <c r="F67" s="11"/>
      <c r="G67" s="11"/>
      <c r="H67" s="11"/>
      <c r="I67" s="11"/>
      <c r="J67" s="11"/>
      <c r="K67" s="11">
        <f>K66</f>
        <v>-9.67</v>
      </c>
      <c r="L67" s="11">
        <v>0</v>
      </c>
      <c r="M67" s="11"/>
      <c r="N67" s="11"/>
      <c r="O67" s="11"/>
      <c r="P67" s="11"/>
      <c r="Q67" s="11"/>
      <c r="R67" s="11"/>
      <c r="S67" s="11"/>
      <c r="T67" s="11">
        <v>0</v>
      </c>
      <c r="U67" s="11"/>
    </row>
    <row r="68" spans="1:21" x14ac:dyDescent="0.25">
      <c r="B68" s="11">
        <f>B67</f>
        <v>78</v>
      </c>
      <c r="C68" s="11"/>
      <c r="D68" s="11"/>
      <c r="E68" s="11"/>
      <c r="F68" s="11"/>
      <c r="G68" s="11"/>
      <c r="H68" s="11"/>
      <c r="I68" s="11"/>
      <c r="J68" s="11"/>
      <c r="K68" s="11">
        <v>0</v>
      </c>
      <c r="L68" s="11">
        <f>D11</f>
        <v>-2.11</v>
      </c>
      <c r="M68" s="11"/>
      <c r="N68" s="11"/>
      <c r="O68" s="11"/>
      <c r="P68" s="11"/>
      <c r="Q68" s="11"/>
      <c r="R68" s="11"/>
      <c r="S68" s="11"/>
      <c r="T68" s="11">
        <v>0</v>
      </c>
      <c r="U68" s="11"/>
    </row>
    <row r="69" spans="1:21" x14ac:dyDescent="0.25">
      <c r="A69" s="132" t="s">
        <v>131</v>
      </c>
      <c r="B69" s="133">
        <f>AVERAGE(B68,B70)</f>
        <v>80.3</v>
      </c>
      <c r="C69" s="11"/>
      <c r="D69" s="11"/>
      <c r="E69" s="11"/>
      <c r="F69" s="11"/>
      <c r="G69" s="11"/>
      <c r="H69" s="11"/>
      <c r="I69" s="11"/>
      <c r="J69" s="11"/>
      <c r="K69" s="11"/>
      <c r="L69" s="11">
        <f>L68</f>
        <v>-2.11</v>
      </c>
      <c r="M69" s="11"/>
      <c r="N69" s="11"/>
      <c r="O69" s="11"/>
      <c r="P69" s="11"/>
      <c r="Q69" s="11"/>
      <c r="R69" s="11"/>
      <c r="S69" s="11"/>
      <c r="T69" s="11">
        <v>0</v>
      </c>
      <c r="U69" s="11"/>
    </row>
    <row r="70" spans="1:21" x14ac:dyDescent="0.25">
      <c r="A70" t="s">
        <v>15</v>
      </c>
      <c r="B70" s="11">
        <f>SUM($C$2:C11)</f>
        <v>82.6</v>
      </c>
      <c r="C70" s="11"/>
      <c r="D70" s="11"/>
      <c r="E70" s="11"/>
      <c r="F70" s="11"/>
      <c r="G70" s="11"/>
      <c r="H70" s="11"/>
      <c r="I70" s="11"/>
      <c r="J70" s="11"/>
      <c r="K70" s="11"/>
      <c r="L70" s="11">
        <f>L69</f>
        <v>-2.11</v>
      </c>
      <c r="M70" s="11">
        <v>0</v>
      </c>
      <c r="N70" s="11"/>
      <c r="O70" s="11"/>
      <c r="P70" s="11"/>
      <c r="Q70" s="11"/>
      <c r="R70" s="11"/>
      <c r="S70" s="11"/>
      <c r="T70" s="11">
        <v>0</v>
      </c>
      <c r="U70" s="11"/>
    </row>
    <row r="71" spans="1:21" x14ac:dyDescent="0.25">
      <c r="B71" s="11">
        <f>B70</f>
        <v>82.6</v>
      </c>
      <c r="C71" s="11"/>
      <c r="D71" s="11"/>
      <c r="E71" s="11"/>
      <c r="F71" s="11"/>
      <c r="G71" s="11"/>
      <c r="H71" s="11"/>
      <c r="I71" s="11"/>
      <c r="J71" s="11"/>
      <c r="K71" s="11"/>
      <c r="L71" s="11">
        <v>0</v>
      </c>
      <c r="M71" s="11">
        <f>D12</f>
        <v>112.77</v>
      </c>
      <c r="N71" s="11"/>
      <c r="O71" s="11"/>
      <c r="P71" s="11"/>
      <c r="Q71" s="11"/>
      <c r="R71" s="11"/>
      <c r="S71" s="11"/>
      <c r="T71" s="11">
        <v>0</v>
      </c>
      <c r="U71" s="11"/>
    </row>
    <row r="72" spans="1:21" x14ac:dyDescent="0.25">
      <c r="A72" s="132" t="s">
        <v>131</v>
      </c>
      <c r="B72" s="133">
        <f>AVERAGE(B71,B73)</f>
        <v>82.899999999999991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>
        <f>M71</f>
        <v>112.77</v>
      </c>
      <c r="N72" s="11"/>
      <c r="O72" s="11"/>
      <c r="P72" s="11"/>
      <c r="Q72" s="11"/>
      <c r="R72" s="11"/>
      <c r="S72" s="11"/>
      <c r="T72" s="11">
        <v>0</v>
      </c>
      <c r="U72" s="11"/>
    </row>
    <row r="73" spans="1:21" x14ac:dyDescent="0.25">
      <c r="A73" t="s">
        <v>11</v>
      </c>
      <c r="B73" s="11">
        <f>SUM($C$2:C12)</f>
        <v>83.199999999999989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>
        <f>M72</f>
        <v>112.77</v>
      </c>
      <c r="N73" s="11">
        <v>0</v>
      </c>
      <c r="O73" s="11"/>
      <c r="P73" s="11"/>
      <c r="Q73" s="11"/>
      <c r="R73" s="11"/>
      <c r="S73" s="11"/>
      <c r="T73" s="11">
        <v>0</v>
      </c>
      <c r="U73" s="11"/>
    </row>
    <row r="74" spans="1:21" x14ac:dyDescent="0.25">
      <c r="B74" s="11">
        <f>B73</f>
        <v>83.199999999999989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>
        <v>0</v>
      </c>
      <c r="N74" s="11">
        <f>D13</f>
        <v>156.38</v>
      </c>
      <c r="O74" s="11"/>
      <c r="P74" s="11"/>
      <c r="Q74" s="11"/>
      <c r="R74" s="11"/>
      <c r="S74" s="11"/>
      <c r="T74" s="11">
        <v>0</v>
      </c>
      <c r="U74" s="11"/>
    </row>
    <row r="75" spans="1:21" x14ac:dyDescent="0.25">
      <c r="A75" s="132" t="s">
        <v>131</v>
      </c>
      <c r="B75" s="133">
        <f>AVERAGE(B74,B76)</f>
        <v>83.999999999999986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>
        <f>N74</f>
        <v>156.38</v>
      </c>
      <c r="O75" s="11"/>
      <c r="P75" s="11"/>
      <c r="Q75" s="11"/>
      <c r="R75" s="11"/>
      <c r="S75" s="11"/>
      <c r="T75" s="11">
        <v>0</v>
      </c>
      <c r="U75" s="11"/>
    </row>
    <row r="76" spans="1:21" x14ac:dyDescent="0.25">
      <c r="A76" t="s">
        <v>16</v>
      </c>
      <c r="B76" s="11">
        <f>SUM($C$2:C13)</f>
        <v>84.799999999999983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>
        <f>N75</f>
        <v>156.38</v>
      </c>
      <c r="O76" s="11">
        <v>0</v>
      </c>
      <c r="P76" s="11"/>
      <c r="Q76" s="11"/>
      <c r="R76" s="11"/>
      <c r="S76" s="11"/>
      <c r="T76" s="11">
        <v>0</v>
      </c>
      <c r="U76" s="11"/>
    </row>
    <row r="77" spans="1:21" x14ac:dyDescent="0.25">
      <c r="B77" s="11">
        <f>B76</f>
        <v>84.799999999999983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>
        <v>0</v>
      </c>
      <c r="O77" s="11">
        <f>D14</f>
        <v>174.83</v>
      </c>
      <c r="P77" s="11"/>
      <c r="Q77" s="11"/>
      <c r="R77" s="11"/>
      <c r="S77" s="11"/>
      <c r="T77" s="11">
        <v>0</v>
      </c>
      <c r="U77" s="11"/>
    </row>
    <row r="78" spans="1:21" x14ac:dyDescent="0.25">
      <c r="A78" s="132" t="s">
        <v>131</v>
      </c>
      <c r="B78" s="133">
        <f>AVERAGE(B77,B79)</f>
        <v>85.449999999999989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>
        <f>O77</f>
        <v>174.83</v>
      </c>
      <c r="P78" s="11"/>
      <c r="Q78" s="11"/>
      <c r="R78" s="11"/>
      <c r="S78" s="11"/>
      <c r="T78" s="11">
        <v>0</v>
      </c>
      <c r="U78" s="11"/>
    </row>
    <row r="79" spans="1:21" x14ac:dyDescent="0.25">
      <c r="A79" t="s">
        <v>17</v>
      </c>
      <c r="B79" s="11">
        <f>SUM($C$2:C14)</f>
        <v>86.09999999999998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>
        <f>O78</f>
        <v>174.83</v>
      </c>
      <c r="P79" s="11">
        <v>0</v>
      </c>
      <c r="Q79" s="11"/>
      <c r="R79" s="11"/>
      <c r="S79" s="11"/>
      <c r="T79" s="11">
        <v>0</v>
      </c>
      <c r="U79" s="11"/>
    </row>
    <row r="80" spans="1:21" x14ac:dyDescent="0.25">
      <c r="B80" s="11">
        <f>B79</f>
        <v>86.09999999999998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>
        <v>0</v>
      </c>
      <c r="P80" s="11">
        <f>D15</f>
        <v>185.42</v>
      </c>
      <c r="Q80" s="11"/>
      <c r="R80" s="11"/>
      <c r="S80" s="11"/>
      <c r="T80" s="11">
        <v>0</v>
      </c>
      <c r="U80" s="11"/>
    </row>
    <row r="81" spans="1:21" x14ac:dyDescent="0.25">
      <c r="A81" s="132" t="s">
        <v>131</v>
      </c>
      <c r="B81" s="133">
        <f>AVERAGE(B80,B82)</f>
        <v>87.199999999999989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>
        <f>P80</f>
        <v>185.42</v>
      </c>
      <c r="Q81" s="11"/>
      <c r="R81" s="11"/>
      <c r="S81" s="11"/>
      <c r="T81" s="11">
        <v>0</v>
      </c>
      <c r="U81" s="11"/>
    </row>
    <row r="82" spans="1:21" x14ac:dyDescent="0.25">
      <c r="A82" t="s">
        <v>7</v>
      </c>
      <c r="B82" s="11">
        <f>SUM($C$2:C15)</f>
        <v>88.299999999999983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>
        <f>P81</f>
        <v>185.42</v>
      </c>
      <c r="Q82" s="11">
        <v>0</v>
      </c>
      <c r="R82" s="11"/>
      <c r="S82" s="11"/>
      <c r="T82" s="11">
        <v>0</v>
      </c>
      <c r="U82" s="11"/>
    </row>
    <row r="83" spans="1:21" x14ac:dyDescent="0.25">
      <c r="B83" s="11">
        <f>B82</f>
        <v>88.299999999999983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>
        <v>0</v>
      </c>
      <c r="Q83" s="11">
        <f>D16</f>
        <v>196.99</v>
      </c>
      <c r="R83" s="11"/>
      <c r="S83" s="11"/>
      <c r="T83" s="11">
        <v>0</v>
      </c>
      <c r="U83" s="11"/>
    </row>
    <row r="84" spans="1:21" x14ac:dyDescent="0.25">
      <c r="A84" s="132" t="s">
        <v>131</v>
      </c>
      <c r="B84" s="133">
        <f>AVERAGE(B83,B85)</f>
        <v>91.949999999999989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>
        <f>Q83</f>
        <v>196.99</v>
      </c>
      <c r="R84" s="11"/>
      <c r="S84" s="11"/>
      <c r="T84" s="11">
        <v>0</v>
      </c>
      <c r="U84" s="11"/>
    </row>
    <row r="85" spans="1:21" x14ac:dyDescent="0.25">
      <c r="A85" t="s">
        <v>21</v>
      </c>
      <c r="B85" s="11">
        <f>SUM($C$2:C16)</f>
        <v>95.59999999999998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>
        <f>Q84</f>
        <v>196.99</v>
      </c>
      <c r="R85" s="11">
        <v>0</v>
      </c>
      <c r="S85" s="11"/>
      <c r="T85" s="11">
        <v>0</v>
      </c>
      <c r="U85" s="11"/>
    </row>
    <row r="86" spans="1:21" x14ac:dyDescent="0.25">
      <c r="B86" s="11">
        <f>B85</f>
        <v>95.59999999999998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>
        <v>0</v>
      </c>
      <c r="R86" s="11">
        <f>D17</f>
        <v>275.58</v>
      </c>
      <c r="S86" s="11"/>
      <c r="T86" s="11">
        <v>0</v>
      </c>
      <c r="U86" s="11"/>
    </row>
    <row r="87" spans="1:21" x14ac:dyDescent="0.25">
      <c r="A87" s="132" t="s">
        <v>131</v>
      </c>
      <c r="B87" s="133">
        <f>AVERAGE(B86,B88)</f>
        <v>111.29999999999998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>
        <f>R86</f>
        <v>275.58</v>
      </c>
      <c r="S87" s="11"/>
      <c r="T87" s="11">
        <v>0</v>
      </c>
      <c r="U87" s="11"/>
    </row>
    <row r="88" spans="1:21" x14ac:dyDescent="0.25">
      <c r="A88" t="s">
        <v>14</v>
      </c>
      <c r="B88" s="11">
        <f>SUM($C$2:C17)</f>
        <v>126.99999999999997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>
        <f>R87</f>
        <v>275.58</v>
      </c>
      <c r="S88" s="11">
        <v>0</v>
      </c>
      <c r="T88" s="11">
        <v>0</v>
      </c>
      <c r="U88" s="11"/>
    </row>
    <row r="89" spans="1:21" x14ac:dyDescent="0.25">
      <c r="B89" s="11">
        <f>B88</f>
        <v>126.99999999999997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>
        <v>0</v>
      </c>
      <c r="S89" s="11">
        <f>D18</f>
        <v>572.92999999999995</v>
      </c>
      <c r="T89" s="11">
        <v>0</v>
      </c>
      <c r="U89" s="11"/>
    </row>
    <row r="90" spans="1:21" x14ac:dyDescent="0.25">
      <c r="A90" s="132" t="s">
        <v>131</v>
      </c>
      <c r="B90" s="133">
        <f>AVERAGE(B89,B91)</f>
        <v>127.39999999999998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>
        <f>S89</f>
        <v>572.92999999999995</v>
      </c>
      <c r="T90" s="11">
        <v>0</v>
      </c>
      <c r="U90" s="11"/>
    </row>
    <row r="91" spans="1:21" x14ac:dyDescent="0.25">
      <c r="A91" t="s">
        <v>18</v>
      </c>
      <c r="B91" s="11">
        <f>SUM($C$2:C18)</f>
        <v>127.79999999999997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>
        <f>S90</f>
        <v>572.92999999999995</v>
      </c>
      <c r="T91" s="11">
        <v>0</v>
      </c>
      <c r="U91" s="11"/>
    </row>
    <row r="92" spans="1:21" x14ac:dyDescent="0.25">
      <c r="B92" s="11">
        <f>B91</f>
        <v>127.79999999999997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>
        <v>0</v>
      </c>
      <c r="T92" s="11">
        <v>0</v>
      </c>
      <c r="U92" s="1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044C-CFF2-4D40-B77B-0A119BEB75F6}">
  <dimension ref="A1:AK188"/>
  <sheetViews>
    <sheetView showGridLines="0" topLeftCell="A76" zoomScale="70" zoomScaleNormal="70" workbookViewId="0">
      <selection activeCell="P87" sqref="P87"/>
    </sheetView>
  </sheetViews>
  <sheetFormatPr defaultRowHeight="15" x14ac:dyDescent="0.25"/>
  <cols>
    <col min="1" max="1" width="40.140625" customWidth="1"/>
    <col min="2" max="2" width="44.85546875" customWidth="1"/>
    <col min="3" max="3" width="41.5703125" customWidth="1"/>
    <col min="4" max="4" width="26.85546875" customWidth="1"/>
    <col min="5" max="5" width="15.85546875" customWidth="1"/>
    <col min="6" max="6" width="12" customWidth="1"/>
    <col min="7" max="7" width="16.85546875" customWidth="1"/>
    <col min="8" max="8" width="9.42578125" bestFit="1" customWidth="1"/>
    <col min="9" max="9" width="12.28515625" customWidth="1"/>
    <col min="10" max="10" width="15.7109375" customWidth="1"/>
    <col min="11" max="11" width="13.7109375" customWidth="1"/>
    <col min="12" max="12" width="13.85546875" customWidth="1"/>
    <col min="13" max="13" width="14.140625" customWidth="1"/>
    <col min="14" max="14" width="17.5703125" customWidth="1"/>
    <col min="15" max="15" width="9.140625" bestFit="1" customWidth="1"/>
    <col min="16" max="16" width="13.42578125" customWidth="1"/>
    <col min="17" max="17" width="12.85546875" customWidth="1"/>
    <col min="18" max="18" width="14.85546875" customWidth="1"/>
    <col min="19" max="19" width="13.42578125" customWidth="1"/>
    <col min="20" max="20" width="17" customWidth="1"/>
    <col min="21" max="21" width="10.42578125" bestFit="1" customWidth="1"/>
    <col min="22" max="22" width="21.140625" customWidth="1"/>
    <col min="23" max="23" width="17.28515625" customWidth="1"/>
    <col min="24" max="24" width="27.5703125" customWidth="1"/>
    <col min="25" max="25" width="9.140625" bestFit="1" customWidth="1"/>
    <col min="26" max="27" width="9.42578125" bestFit="1" customWidth="1"/>
    <col min="28" max="28" width="14.7109375" customWidth="1"/>
    <col min="29" max="29" width="10" bestFit="1" customWidth="1"/>
  </cols>
  <sheetData>
    <row r="1" spans="2:29" x14ac:dyDescent="0.25">
      <c r="B1" t="s">
        <v>39</v>
      </c>
    </row>
    <row r="3" spans="2:29" s="2" customFormat="1" x14ac:dyDescent="0.25"/>
    <row r="4" spans="2:29" s="7" customFormat="1" ht="75" x14ac:dyDescent="0.25">
      <c r="D4" s="83" t="s">
        <v>0</v>
      </c>
      <c r="E4" s="83" t="s">
        <v>1</v>
      </c>
      <c r="F4" s="83" t="s">
        <v>2</v>
      </c>
      <c r="G4" s="83" t="s">
        <v>3</v>
      </c>
      <c r="H4" s="83" t="s">
        <v>4</v>
      </c>
      <c r="I4" s="83" t="s">
        <v>5</v>
      </c>
      <c r="J4" s="83" t="s">
        <v>112</v>
      </c>
      <c r="K4" s="83" t="s">
        <v>7</v>
      </c>
      <c r="L4" s="83" t="s">
        <v>113</v>
      </c>
      <c r="M4" s="83" t="s">
        <v>114</v>
      </c>
      <c r="N4" s="83" t="s">
        <v>9</v>
      </c>
      <c r="O4" s="83" t="s">
        <v>10</v>
      </c>
      <c r="P4" s="83" t="s">
        <v>11</v>
      </c>
      <c r="Q4" s="83" t="s">
        <v>12</v>
      </c>
      <c r="R4" s="83" t="s">
        <v>14</v>
      </c>
      <c r="S4" s="83" t="s">
        <v>15</v>
      </c>
      <c r="T4" s="83" t="s">
        <v>13</v>
      </c>
      <c r="U4" s="83" t="s">
        <v>121</v>
      </c>
      <c r="V4" s="83" t="s">
        <v>16</v>
      </c>
      <c r="W4" s="83" t="s">
        <v>17</v>
      </c>
      <c r="X4" s="83" t="s">
        <v>18</v>
      </c>
      <c r="Y4" s="83" t="s">
        <v>19</v>
      </c>
      <c r="Z4" s="83" t="s">
        <v>20</v>
      </c>
      <c r="AA4" s="83" t="s">
        <v>21</v>
      </c>
      <c r="AB4" s="10"/>
    </row>
    <row r="5" spans="2:29" x14ac:dyDescent="0.25">
      <c r="D5" s="84">
        <v>2020</v>
      </c>
      <c r="E5" s="85">
        <v>0</v>
      </c>
      <c r="F5" s="85">
        <v>0</v>
      </c>
      <c r="G5" s="85">
        <v>0</v>
      </c>
      <c r="H5" s="85">
        <v>0</v>
      </c>
      <c r="I5" s="85">
        <v>0</v>
      </c>
      <c r="J5" s="85">
        <v>0</v>
      </c>
      <c r="K5" s="85">
        <v>0</v>
      </c>
      <c r="L5" s="85">
        <v>0</v>
      </c>
      <c r="M5" s="85">
        <v>0</v>
      </c>
      <c r="N5" s="85">
        <v>0</v>
      </c>
      <c r="O5" s="85">
        <v>0</v>
      </c>
      <c r="P5" s="85">
        <v>0</v>
      </c>
      <c r="Q5" s="85">
        <v>0</v>
      </c>
      <c r="R5" s="85">
        <v>0</v>
      </c>
      <c r="S5" s="85">
        <v>0</v>
      </c>
      <c r="T5" s="85">
        <v>0</v>
      </c>
      <c r="U5" s="85">
        <v>0</v>
      </c>
      <c r="V5" s="85">
        <v>0</v>
      </c>
      <c r="W5" s="85">
        <v>0</v>
      </c>
      <c r="X5" s="85">
        <v>0</v>
      </c>
      <c r="Y5" s="85">
        <v>0</v>
      </c>
      <c r="Z5" s="85">
        <v>0</v>
      </c>
      <c r="AA5" s="85">
        <v>0</v>
      </c>
      <c r="AB5" s="21"/>
      <c r="AC5" s="69">
        <f>SUM(E5:AB5)</f>
        <v>0</v>
      </c>
    </row>
    <row r="6" spans="2:29" x14ac:dyDescent="0.25">
      <c r="D6" s="84">
        <v>2021</v>
      </c>
      <c r="E6" s="85">
        <v>0</v>
      </c>
      <c r="F6" s="85">
        <v>0</v>
      </c>
      <c r="G6" s="85">
        <v>0</v>
      </c>
      <c r="H6" s="85">
        <v>0</v>
      </c>
      <c r="I6" s="85">
        <v>0</v>
      </c>
      <c r="J6" s="85">
        <v>0</v>
      </c>
      <c r="K6" s="85">
        <v>0</v>
      </c>
      <c r="L6" s="85">
        <v>1.6888000000000001</v>
      </c>
      <c r="M6" s="85">
        <v>0</v>
      </c>
      <c r="N6" s="85">
        <v>0</v>
      </c>
      <c r="O6" s="85">
        <v>0</v>
      </c>
      <c r="P6" s="85">
        <v>0</v>
      </c>
      <c r="Q6" s="85">
        <v>0</v>
      </c>
      <c r="R6" s="85">
        <v>0</v>
      </c>
      <c r="S6" s="85">
        <v>0</v>
      </c>
      <c r="T6" s="85">
        <v>0</v>
      </c>
      <c r="U6" s="85">
        <v>0</v>
      </c>
      <c r="V6" s="85">
        <v>0</v>
      </c>
      <c r="W6" s="85">
        <v>0</v>
      </c>
      <c r="X6" s="85">
        <v>0</v>
      </c>
      <c r="Y6" s="85">
        <v>0</v>
      </c>
      <c r="Z6" s="85">
        <v>0</v>
      </c>
      <c r="AA6" s="85">
        <v>0</v>
      </c>
      <c r="AB6" s="21"/>
      <c r="AC6" s="69">
        <f t="shared" ref="AC6:AC35" si="0">SUM(E6:AB6)</f>
        <v>1.6888000000000001</v>
      </c>
    </row>
    <row r="7" spans="2:29" x14ac:dyDescent="0.25">
      <c r="D7" s="84">
        <v>2022</v>
      </c>
      <c r="E7" s="85">
        <v>0</v>
      </c>
      <c r="F7" s="85">
        <v>0</v>
      </c>
      <c r="G7" s="85">
        <v>0</v>
      </c>
      <c r="H7" s="85">
        <v>0</v>
      </c>
      <c r="I7" s="85">
        <v>0</v>
      </c>
      <c r="J7" s="85">
        <v>0</v>
      </c>
      <c r="K7" s="85">
        <v>0</v>
      </c>
      <c r="L7" s="85">
        <v>3.12528939999999</v>
      </c>
      <c r="M7" s="85">
        <v>0</v>
      </c>
      <c r="N7" s="85">
        <v>0</v>
      </c>
      <c r="O7" s="85">
        <v>0</v>
      </c>
      <c r="P7" s="85">
        <v>0</v>
      </c>
      <c r="Q7" s="85">
        <v>0</v>
      </c>
      <c r="R7" s="85">
        <v>0</v>
      </c>
      <c r="S7" s="85">
        <v>0</v>
      </c>
      <c r="T7" s="85">
        <v>0</v>
      </c>
      <c r="U7" s="85">
        <v>0</v>
      </c>
      <c r="V7" s="85">
        <v>0</v>
      </c>
      <c r="W7" s="85">
        <v>0</v>
      </c>
      <c r="X7" s="85">
        <v>0</v>
      </c>
      <c r="Y7" s="85">
        <v>0</v>
      </c>
      <c r="Z7" s="85">
        <v>0</v>
      </c>
      <c r="AA7" s="85">
        <v>0</v>
      </c>
      <c r="AB7" s="21"/>
      <c r="AC7" s="69">
        <f t="shared" si="0"/>
        <v>3.12528939999999</v>
      </c>
    </row>
    <row r="8" spans="2:29" x14ac:dyDescent="0.25">
      <c r="D8" s="84">
        <v>2023</v>
      </c>
      <c r="E8" s="85">
        <v>4.0820220589015202E-2</v>
      </c>
      <c r="F8" s="85">
        <v>2.4158906062880299E-2</v>
      </c>
      <c r="G8" s="85">
        <v>0.59153505317158706</v>
      </c>
      <c r="H8" s="85">
        <v>0.25188830787240102</v>
      </c>
      <c r="I8" s="85">
        <v>0.430031192100854</v>
      </c>
      <c r="J8" s="85">
        <v>0</v>
      </c>
      <c r="K8" s="85">
        <v>0</v>
      </c>
      <c r="L8" s="85">
        <v>1.43303643531619</v>
      </c>
      <c r="M8" s="85">
        <v>2.60852627852785E-2</v>
      </c>
      <c r="N8" s="85">
        <v>0.10496980969386099</v>
      </c>
      <c r="O8" s="85">
        <v>7.8705534265905604E-3</v>
      </c>
      <c r="P8" s="85">
        <v>8.1151708219266996E-2</v>
      </c>
      <c r="Q8" s="85">
        <v>0.18473647726888601</v>
      </c>
      <c r="R8" s="85">
        <v>2.3239815568428002</v>
      </c>
      <c r="S8" s="85">
        <v>1.0363674484426799</v>
      </c>
      <c r="T8" s="85">
        <v>0.42502449491600203</v>
      </c>
      <c r="U8" s="85">
        <v>2.9360203316852299E-2</v>
      </c>
      <c r="V8" s="85">
        <v>0.209876886878963</v>
      </c>
      <c r="W8" s="85">
        <v>1.54309805815888E-2</v>
      </c>
      <c r="X8" s="85">
        <v>8.9040630965272996E-2</v>
      </c>
      <c r="Y8" s="85">
        <v>4.3290156334290897E-2</v>
      </c>
      <c r="Z8" s="85">
        <v>0.37443796733006701</v>
      </c>
      <c r="AA8" s="85">
        <v>4.6151143544824802E-2</v>
      </c>
      <c r="AB8" s="21"/>
      <c r="AC8" s="69">
        <f t="shared" si="0"/>
        <v>7.7692453956601524</v>
      </c>
    </row>
    <row r="9" spans="2:29" x14ac:dyDescent="0.25">
      <c r="D9" s="84">
        <v>2024</v>
      </c>
      <c r="E9" s="85">
        <v>0.65801690072200003</v>
      </c>
      <c r="F9" s="85">
        <v>6.4825716762885302E-2</v>
      </c>
      <c r="G9" s="85">
        <v>1.2065159936268499</v>
      </c>
      <c r="H9" s="85">
        <v>0.77867810423363903</v>
      </c>
      <c r="I9" s="85">
        <v>0.54871095810926995</v>
      </c>
      <c r="J9" s="85">
        <v>0</v>
      </c>
      <c r="K9" s="85">
        <v>0</v>
      </c>
      <c r="L9" s="85">
        <v>1.89571501935755</v>
      </c>
      <c r="M9" s="85">
        <v>3.3815767003012497E-2</v>
      </c>
      <c r="N9" s="85">
        <v>1.8769996220517999</v>
      </c>
      <c r="O9" s="85">
        <v>0.48677878736838498</v>
      </c>
      <c r="P9" s="85">
        <v>0.14002730380752801</v>
      </c>
      <c r="Q9" s="85">
        <v>0.34519724770329102</v>
      </c>
      <c r="R9" s="85">
        <v>4.5901479344661196</v>
      </c>
      <c r="S9" s="85">
        <v>1.67449532022051</v>
      </c>
      <c r="T9" s="85">
        <v>0.87589443899267505</v>
      </c>
      <c r="U9" s="85">
        <v>5.3250129480714802E-2</v>
      </c>
      <c r="V9" s="85">
        <v>0.56569974138275603</v>
      </c>
      <c r="W9" s="85">
        <v>4.6972008242691599E-2</v>
      </c>
      <c r="X9" s="85">
        <v>0.2408631111134</v>
      </c>
      <c r="Y9" s="85">
        <v>8.7924138172690597E-2</v>
      </c>
      <c r="Z9" s="85">
        <v>1.01312209283832</v>
      </c>
      <c r="AA9" s="85">
        <v>0.18586144164771801</v>
      </c>
      <c r="AB9" s="21"/>
      <c r="AC9" s="69">
        <f t="shared" si="0"/>
        <v>17.369511777303806</v>
      </c>
    </row>
    <row r="10" spans="2:29" x14ac:dyDescent="0.25">
      <c r="D10" s="84">
        <v>2025</v>
      </c>
      <c r="E10" s="85">
        <v>1.8541394578850201</v>
      </c>
      <c r="F10" s="85">
        <v>0.122649868617362</v>
      </c>
      <c r="G10" s="85">
        <v>1.7390319082033501</v>
      </c>
      <c r="H10" s="85">
        <v>1.56277859193846</v>
      </c>
      <c r="I10" s="85">
        <v>0.51184742939218297</v>
      </c>
      <c r="J10" s="85">
        <v>7.8408504712750404E-2</v>
      </c>
      <c r="K10" s="85">
        <v>0.54636597630224404</v>
      </c>
      <c r="L10" s="85">
        <v>0.60653269047728298</v>
      </c>
      <c r="M10" s="85">
        <v>9.8957394082531402E-3</v>
      </c>
      <c r="N10" s="85">
        <v>1.0281492623758299</v>
      </c>
      <c r="O10" s="85">
        <v>0.183579093225818</v>
      </c>
      <c r="P10" s="85">
        <v>0.188731724450107</v>
      </c>
      <c r="Q10" s="85">
        <v>0.46020349151409001</v>
      </c>
      <c r="R10" s="85">
        <v>6.4413767067168601</v>
      </c>
      <c r="S10" s="85">
        <v>2.3661112030617701</v>
      </c>
      <c r="T10" s="85">
        <v>1.09211485535666</v>
      </c>
      <c r="U10" s="85">
        <v>6.8799252229794605E-2</v>
      </c>
      <c r="V10" s="85">
        <v>1.0040767917205</v>
      </c>
      <c r="W10" s="85">
        <v>9.1883532946339302E-2</v>
      </c>
      <c r="X10" s="85">
        <v>0.44190421249464101</v>
      </c>
      <c r="Y10" s="85">
        <v>0.12900149756307</v>
      </c>
      <c r="Z10" s="85">
        <v>1.8573393713542401</v>
      </c>
      <c r="AA10" s="85">
        <v>0.40348841702330301</v>
      </c>
      <c r="AB10" s="21"/>
      <c r="AC10" s="69">
        <f t="shared" si="0"/>
        <v>22.788409578969929</v>
      </c>
    </row>
    <row r="11" spans="2:29" x14ac:dyDescent="0.25">
      <c r="D11" s="84">
        <v>2026</v>
      </c>
      <c r="E11" s="85">
        <v>3.5784284441804401</v>
      </c>
      <c r="F11" s="85">
        <v>0.48696511631197698</v>
      </c>
      <c r="G11" s="85">
        <v>2.2657124611187598</v>
      </c>
      <c r="H11" s="85">
        <v>2.7839698891914502</v>
      </c>
      <c r="I11" s="85">
        <v>0.59035967913224796</v>
      </c>
      <c r="J11" s="85">
        <v>6.7737172151040997E-2</v>
      </c>
      <c r="K11" s="85">
        <v>0.63937953505128098</v>
      </c>
      <c r="L11" s="85">
        <v>0.212172986190657</v>
      </c>
      <c r="M11" s="85">
        <v>3.03619186752364E-2</v>
      </c>
      <c r="N11" s="85">
        <v>0.36577425017326298</v>
      </c>
      <c r="O11" s="85">
        <v>9.4962884959420402E-2</v>
      </c>
      <c r="P11" s="85">
        <v>0.24560085750230901</v>
      </c>
      <c r="Q11" s="85">
        <v>0.62590849622348699</v>
      </c>
      <c r="R11" s="85">
        <v>9.2663481788468403</v>
      </c>
      <c r="S11" s="85">
        <v>2.9404360943128198</v>
      </c>
      <c r="T11" s="85">
        <v>1.40853412252238</v>
      </c>
      <c r="U11" s="85">
        <v>8.7968885366695601E-2</v>
      </c>
      <c r="V11" s="85">
        <v>1.4432833595341199</v>
      </c>
      <c r="W11" s="85">
        <v>0.153981869418953</v>
      </c>
      <c r="X11" s="85">
        <v>0.57249662485415898</v>
      </c>
      <c r="Y11" s="85">
        <v>0.17297963252908299</v>
      </c>
      <c r="Z11" s="85">
        <v>2.3929941684536602</v>
      </c>
      <c r="AA11" s="85">
        <v>0.76778241082563603</v>
      </c>
      <c r="AB11" s="21"/>
      <c r="AC11" s="69">
        <f t="shared" si="0"/>
        <v>31.194139037525915</v>
      </c>
    </row>
    <row r="12" spans="2:29" x14ac:dyDescent="0.25">
      <c r="D12" s="84">
        <v>2027</v>
      </c>
      <c r="E12" s="85">
        <v>5.9429017978804204</v>
      </c>
      <c r="F12" s="85">
        <v>1.15856662024924</v>
      </c>
      <c r="G12" s="85">
        <v>2.8120808073364398</v>
      </c>
      <c r="H12" s="85">
        <v>4.2098128842098301</v>
      </c>
      <c r="I12" s="85">
        <v>0.68154189325137104</v>
      </c>
      <c r="J12" s="85">
        <v>2.7085649967817101E-2</v>
      </c>
      <c r="K12" s="85">
        <v>1.3740806729235999</v>
      </c>
      <c r="L12" s="85">
        <v>0.129674095691275</v>
      </c>
      <c r="M12" s="85">
        <v>4.7097427540930298E-2</v>
      </c>
      <c r="N12" s="85">
        <v>0.14576220645683899</v>
      </c>
      <c r="O12" s="85">
        <v>8.6438375947819904E-2</v>
      </c>
      <c r="P12" s="85">
        <v>0.27570571201750999</v>
      </c>
      <c r="Q12" s="85">
        <v>0.72869194559152295</v>
      </c>
      <c r="R12" s="85">
        <v>11.8046558376177</v>
      </c>
      <c r="S12" s="85">
        <v>3.2155702473727001</v>
      </c>
      <c r="T12" s="85">
        <v>1.6861336820216299</v>
      </c>
      <c r="U12" s="85">
        <v>0.103087819241616</v>
      </c>
      <c r="V12" s="85">
        <v>1.7652390826067601</v>
      </c>
      <c r="W12" s="85">
        <v>0.230435697885571</v>
      </c>
      <c r="X12" s="85">
        <v>0.68981645101498901</v>
      </c>
      <c r="Y12" s="85">
        <v>0.21572173016343901</v>
      </c>
      <c r="Z12" s="85">
        <v>2.86437876088893</v>
      </c>
      <c r="AA12" s="85">
        <v>1.1852105860602999</v>
      </c>
      <c r="AB12" s="21"/>
      <c r="AC12" s="69">
        <f t="shared" si="0"/>
        <v>41.379689983938256</v>
      </c>
    </row>
    <row r="13" spans="2:29" x14ac:dyDescent="0.25">
      <c r="D13" s="84">
        <v>2028</v>
      </c>
      <c r="E13" s="85">
        <v>9.2102378511492606</v>
      </c>
      <c r="F13" s="85">
        <v>2.1444533258508298</v>
      </c>
      <c r="G13" s="85">
        <v>3.4254260904627598</v>
      </c>
      <c r="H13" s="85">
        <v>6.1311217823811397</v>
      </c>
      <c r="I13" s="85">
        <v>1.14598738473246</v>
      </c>
      <c r="J13" s="85">
        <v>1.14880597741922E-2</v>
      </c>
      <c r="K13" s="85">
        <v>1.2554857342963699</v>
      </c>
      <c r="L13" s="85">
        <v>2.13561309551796</v>
      </c>
      <c r="M13" s="85">
        <v>3.9389332397908802E-2</v>
      </c>
      <c r="N13" s="85">
        <v>0.23391652326561799</v>
      </c>
      <c r="O13" s="85">
        <v>0.237177479647979</v>
      </c>
      <c r="P13" s="85">
        <v>0.32108151020550402</v>
      </c>
      <c r="Q13" s="85">
        <v>0.87651329384499199</v>
      </c>
      <c r="R13" s="85">
        <v>14.5183591764184</v>
      </c>
      <c r="S13" s="85">
        <v>3.69439054358251</v>
      </c>
      <c r="T13" s="85">
        <v>2.3666861623231998</v>
      </c>
      <c r="U13" s="85">
        <v>0.131700045990649</v>
      </c>
      <c r="V13" s="85">
        <v>2.2037978731294801</v>
      </c>
      <c r="W13" s="85">
        <v>0.33428659673576999</v>
      </c>
      <c r="X13" s="85">
        <v>0.82993983679116101</v>
      </c>
      <c r="Y13" s="85">
        <v>0.26820468444289802</v>
      </c>
      <c r="Z13" s="85">
        <v>3.4094115131256801</v>
      </c>
      <c r="AA13" s="85">
        <v>1.73944275970162</v>
      </c>
      <c r="AB13" s="21"/>
      <c r="AC13" s="69">
        <f t="shared" si="0"/>
        <v>56.664110655768347</v>
      </c>
    </row>
    <row r="14" spans="2:29" x14ac:dyDescent="0.25">
      <c r="D14" s="84">
        <v>2029</v>
      </c>
      <c r="E14" s="85">
        <v>12.4900237655323</v>
      </c>
      <c r="F14" s="85">
        <v>3.2435613663174601</v>
      </c>
      <c r="G14" s="85">
        <v>3.8321381587044701</v>
      </c>
      <c r="H14" s="85">
        <v>8.1387018723702802</v>
      </c>
      <c r="I14" s="85">
        <v>1.2958505124830899</v>
      </c>
      <c r="J14" s="85">
        <v>3.9080098387017396E-3</v>
      </c>
      <c r="K14" s="85">
        <v>1.87945748665333</v>
      </c>
      <c r="L14" s="85">
        <v>6.2991742435182001</v>
      </c>
      <c r="M14" s="85">
        <v>7.4118185896980104E-2</v>
      </c>
      <c r="N14" s="85">
        <v>0.48262418907145499</v>
      </c>
      <c r="O14" s="85">
        <v>0.32814836401640002</v>
      </c>
      <c r="P14" s="85">
        <v>0.35689973699599198</v>
      </c>
      <c r="Q14" s="85">
        <v>1.0022182398672499</v>
      </c>
      <c r="R14" s="85">
        <v>17.246576600480498</v>
      </c>
      <c r="S14" s="85">
        <v>4.10210448207427</v>
      </c>
      <c r="T14" s="85">
        <v>2.8027675514389401</v>
      </c>
      <c r="U14" s="85">
        <v>0.150045090888311</v>
      </c>
      <c r="V14" s="85">
        <v>2.5463697410969601</v>
      </c>
      <c r="W14" s="85">
        <v>0.45343350161620599</v>
      </c>
      <c r="X14" s="85">
        <v>0.95998016606486403</v>
      </c>
      <c r="Y14" s="85">
        <v>0.318358878381995</v>
      </c>
      <c r="Z14" s="85">
        <v>3.8698649682775401</v>
      </c>
      <c r="AA14" s="85">
        <v>2.2108232150655298</v>
      </c>
      <c r="AB14" s="21"/>
      <c r="AC14" s="69">
        <f t="shared" si="0"/>
        <v>74.087148326651018</v>
      </c>
    </row>
    <row r="15" spans="2:29" x14ac:dyDescent="0.25">
      <c r="D15" s="84">
        <v>2030</v>
      </c>
      <c r="E15" s="85">
        <v>16.285072316162999</v>
      </c>
      <c r="F15" s="85">
        <v>4.3606999262440498</v>
      </c>
      <c r="G15" s="85">
        <v>4.0712705725689</v>
      </c>
      <c r="H15" s="85">
        <v>10.547811836976599</v>
      </c>
      <c r="I15" s="85">
        <v>1.36982220221909</v>
      </c>
      <c r="J15" s="85">
        <v>8.4508378614956596E-4</v>
      </c>
      <c r="K15" s="85">
        <v>2.3933221518875398</v>
      </c>
      <c r="L15" s="85">
        <v>11.3783821934126</v>
      </c>
      <c r="M15" s="85">
        <v>9.2920049802374699E-2</v>
      </c>
      <c r="N15" s="85">
        <v>0.323210027880735</v>
      </c>
      <c r="O15" s="85">
        <v>0.415795648670229</v>
      </c>
      <c r="P15" s="85">
        <v>0.38242676420576099</v>
      </c>
      <c r="Q15" s="85">
        <v>1.10770555301961</v>
      </c>
      <c r="R15" s="85">
        <v>19.785893973342301</v>
      </c>
      <c r="S15" s="85">
        <v>4.4182226811219296</v>
      </c>
      <c r="T15" s="85">
        <v>3.0859485589719502</v>
      </c>
      <c r="U15" s="85">
        <v>0.15929321835441401</v>
      </c>
      <c r="V15" s="85">
        <v>2.7976937964950199</v>
      </c>
      <c r="W15" s="85">
        <v>0.59020150125720505</v>
      </c>
      <c r="X15" s="85">
        <v>1.0778810737764899</v>
      </c>
      <c r="Y15" s="85">
        <v>0.36838794846962097</v>
      </c>
      <c r="Z15" s="85">
        <v>4.2738723015776996</v>
      </c>
      <c r="AA15" s="85">
        <v>2.85618047122892</v>
      </c>
      <c r="AB15" s="21"/>
      <c r="AC15" s="69">
        <f t="shared" si="0"/>
        <v>92.142859851432206</v>
      </c>
    </row>
    <row r="16" spans="2:29" x14ac:dyDescent="0.25">
      <c r="D16" s="84">
        <v>2031</v>
      </c>
      <c r="E16" s="85">
        <v>20.618291435242401</v>
      </c>
      <c r="F16" s="85">
        <v>5.4297780247310898</v>
      </c>
      <c r="G16" s="85">
        <v>4.1763307261482696</v>
      </c>
      <c r="H16" s="85">
        <v>13.0082783744446</v>
      </c>
      <c r="I16" s="85">
        <v>1.38194873356648</v>
      </c>
      <c r="J16" s="85">
        <v>4.4560037428522498E-4</v>
      </c>
      <c r="K16" s="85">
        <v>2.72542339342455</v>
      </c>
      <c r="L16" s="85">
        <v>14.3540373966465</v>
      </c>
      <c r="M16" s="85">
        <v>0.131995987999107</v>
      </c>
      <c r="N16" s="85">
        <v>0.48848519235022198</v>
      </c>
      <c r="O16" s="85">
        <v>0.54707716783605997</v>
      </c>
      <c r="P16" s="85">
        <v>0.43900255651372699</v>
      </c>
      <c r="Q16" s="85">
        <v>1.07683330879774</v>
      </c>
      <c r="R16" s="85">
        <v>22.332317369551799</v>
      </c>
      <c r="S16" s="85">
        <v>4.7333360510140103</v>
      </c>
      <c r="T16" s="85">
        <v>3.2973656908585101</v>
      </c>
      <c r="U16" s="85">
        <v>0.16939759936946999</v>
      </c>
      <c r="V16" s="85">
        <v>2.6738889296033599</v>
      </c>
      <c r="W16" s="85">
        <v>0.72618302681843905</v>
      </c>
      <c r="X16" s="85">
        <v>1.08818497143417</v>
      </c>
      <c r="Y16" s="85">
        <v>0.370806604223895</v>
      </c>
      <c r="Z16" s="85">
        <v>4.2541781853284197</v>
      </c>
      <c r="AA16" s="85">
        <v>3.5373552471860101</v>
      </c>
      <c r="AB16" s="21"/>
      <c r="AC16" s="69">
        <f t="shared" si="0"/>
        <v>107.56094157346313</v>
      </c>
    </row>
    <row r="17" spans="4:29" x14ac:dyDescent="0.25">
      <c r="D17" s="84">
        <v>2032</v>
      </c>
      <c r="E17" s="85">
        <v>25.319707765926299</v>
      </c>
      <c r="F17" s="85">
        <v>6.3339039579037797</v>
      </c>
      <c r="G17" s="85">
        <v>4.11990605609732</v>
      </c>
      <c r="H17" s="85">
        <v>15.387189595531799</v>
      </c>
      <c r="I17" s="85">
        <v>1.3161045786058401</v>
      </c>
      <c r="J17" s="85">
        <v>5.3830059688644502E-3</v>
      </c>
      <c r="K17" s="85">
        <v>3.1521653886387</v>
      </c>
      <c r="L17" s="85">
        <v>17.860422416942001</v>
      </c>
      <c r="M17" s="85">
        <v>0.14265870882169701</v>
      </c>
      <c r="N17" s="85">
        <v>0.55045581339112004</v>
      </c>
      <c r="O17" s="85">
        <v>0.63816716806108398</v>
      </c>
      <c r="P17" s="85">
        <v>0.49322788761932601</v>
      </c>
      <c r="Q17" s="85">
        <v>1.0442873258795</v>
      </c>
      <c r="R17" s="85">
        <v>24.717596416421099</v>
      </c>
      <c r="S17" s="85">
        <v>5.0190956366390003</v>
      </c>
      <c r="T17" s="85">
        <v>3.4317105775219798</v>
      </c>
      <c r="U17" s="85">
        <v>0.183047317392763</v>
      </c>
      <c r="V17" s="85">
        <v>2.5632923834903001</v>
      </c>
      <c r="W17" s="85">
        <v>0.86326150549154701</v>
      </c>
      <c r="X17" s="85">
        <v>1.1033606704672301</v>
      </c>
      <c r="Y17" s="85">
        <v>0.37293015170445998</v>
      </c>
      <c r="Z17" s="85">
        <v>4.2331107843353299</v>
      </c>
      <c r="AA17" s="85">
        <v>4.2499738986149698</v>
      </c>
      <c r="AB17" s="21"/>
      <c r="AC17" s="69">
        <f t="shared" si="0"/>
        <v>123.10095901146602</v>
      </c>
    </row>
    <row r="18" spans="4:29" x14ac:dyDescent="0.25">
      <c r="D18" s="84">
        <v>2033</v>
      </c>
      <c r="E18" s="85">
        <v>28.784762525149102</v>
      </c>
      <c r="F18" s="85">
        <v>6.6031373593111704</v>
      </c>
      <c r="G18" s="85">
        <v>3.6494930148052398</v>
      </c>
      <c r="H18" s="85">
        <v>17.0449277060474</v>
      </c>
      <c r="I18" s="85">
        <v>0.80463487841382098</v>
      </c>
      <c r="J18" s="85">
        <v>1.44745268809712E-3</v>
      </c>
      <c r="K18" s="85">
        <v>3.3637306904361099</v>
      </c>
      <c r="L18" s="85">
        <v>26.596356030576501</v>
      </c>
      <c r="M18" s="85">
        <v>2.5895180489009999E-2</v>
      </c>
      <c r="N18" s="85">
        <v>0.32757952029717402</v>
      </c>
      <c r="O18" s="85">
        <v>0.31970982853746799</v>
      </c>
      <c r="P18" s="85">
        <v>0.52469232149671796</v>
      </c>
      <c r="Q18" s="85">
        <v>0.95025159524007896</v>
      </c>
      <c r="R18" s="85">
        <v>26.017631405919399</v>
      </c>
      <c r="S18" s="85">
        <v>5.0584835656951901</v>
      </c>
      <c r="T18" s="85">
        <v>2.9784621031350902</v>
      </c>
      <c r="U18" s="85">
        <v>0.165488437170067</v>
      </c>
      <c r="V18" s="85">
        <v>2.3241915855048698</v>
      </c>
      <c r="W18" s="85">
        <v>0.95678403773780596</v>
      </c>
      <c r="X18" s="85">
        <v>1.0560511145724401</v>
      </c>
      <c r="Y18" s="85">
        <v>0.35825216781643199</v>
      </c>
      <c r="Z18" s="85">
        <v>4.0215863910544396</v>
      </c>
      <c r="AA18" s="85">
        <v>4.8038349437671002</v>
      </c>
      <c r="AB18" s="21"/>
      <c r="AC18" s="69">
        <f t="shared" si="0"/>
        <v>136.73738385586071</v>
      </c>
    </row>
    <row r="19" spans="4:29" x14ac:dyDescent="0.25">
      <c r="D19" s="84">
        <v>2034</v>
      </c>
      <c r="E19" s="85">
        <v>33.555408645103697</v>
      </c>
      <c r="F19" s="85">
        <v>6.8821724941779401</v>
      </c>
      <c r="G19" s="85">
        <v>3.32484843045793</v>
      </c>
      <c r="H19" s="85">
        <v>19.2568867739392</v>
      </c>
      <c r="I19" s="85">
        <v>0.71946899877934301</v>
      </c>
      <c r="J19" s="85">
        <v>3.49762669226126E-4</v>
      </c>
      <c r="K19" s="85">
        <v>3.4767857612858202</v>
      </c>
      <c r="L19" s="85">
        <v>26.979408322197798</v>
      </c>
      <c r="M19" s="85">
        <v>5.9450993412956399E-3</v>
      </c>
      <c r="N19" s="85">
        <v>8.62752667850223E-2</v>
      </c>
      <c r="O19" s="85">
        <v>7.2587441540005002E-2</v>
      </c>
      <c r="P19" s="85">
        <v>0.56042380477870102</v>
      </c>
      <c r="Q19" s="85">
        <v>0.87698667865973901</v>
      </c>
      <c r="R19" s="85">
        <v>28.172384717938801</v>
      </c>
      <c r="S19" s="85">
        <v>5.1343440586066897</v>
      </c>
      <c r="T19" s="85">
        <v>2.9025089685597498</v>
      </c>
      <c r="U19" s="85">
        <v>0.16077881246065401</v>
      </c>
      <c r="V19" s="85">
        <v>2.1463209623014898</v>
      </c>
      <c r="W19" s="85">
        <v>1.0788589652423799</v>
      </c>
      <c r="X19" s="85">
        <v>1.0462799729203001</v>
      </c>
      <c r="Y19" s="85">
        <v>0.35649999392649301</v>
      </c>
      <c r="Z19" s="85">
        <v>3.95599804013853</v>
      </c>
      <c r="AA19" s="85">
        <v>5.6356277549813001</v>
      </c>
      <c r="AB19" s="21"/>
      <c r="AC19" s="69">
        <f t="shared" si="0"/>
        <v>146.3871497267921</v>
      </c>
    </row>
    <row r="20" spans="4:29" x14ac:dyDescent="0.25">
      <c r="D20" s="84">
        <v>2035</v>
      </c>
      <c r="E20" s="85">
        <v>38.228656498947402</v>
      </c>
      <c r="F20" s="85">
        <v>7.0618476263168297</v>
      </c>
      <c r="G20" s="85">
        <v>2.9915915324517899</v>
      </c>
      <c r="H20" s="85">
        <v>21.3645570588479</v>
      </c>
      <c r="I20" s="85">
        <v>0.704382810539527</v>
      </c>
      <c r="J20" s="85">
        <v>9.7612563984702296E-5</v>
      </c>
      <c r="K20" s="85">
        <v>3.6640566748351602</v>
      </c>
      <c r="L20" s="85">
        <v>26.941736486219501</v>
      </c>
      <c r="M20" s="85">
        <v>4.7405461023649698E-3</v>
      </c>
      <c r="N20" s="85">
        <v>3.7297705090142401E-2</v>
      </c>
      <c r="O20" s="85">
        <v>2.6232150557695001E-2</v>
      </c>
      <c r="P20" s="85">
        <v>0.60799990869655396</v>
      </c>
      <c r="Q20" s="85">
        <v>0.82922939726434797</v>
      </c>
      <c r="R20" s="85">
        <v>30.412556886343602</v>
      </c>
      <c r="S20" s="85">
        <v>5.3346461494295196</v>
      </c>
      <c r="T20" s="85">
        <v>2.9320751423573101</v>
      </c>
      <c r="U20" s="85">
        <v>0.16071860496204601</v>
      </c>
      <c r="V20" s="85">
        <v>2.0978624234199299</v>
      </c>
      <c r="W20" s="85">
        <v>1.2051796501545899</v>
      </c>
      <c r="X20" s="85">
        <v>1.0388353290946799</v>
      </c>
      <c r="Y20" s="85">
        <v>0.356327416324281</v>
      </c>
      <c r="Z20" s="85">
        <v>3.9094412635257099</v>
      </c>
      <c r="AA20" s="85">
        <v>6.3639028084961398</v>
      </c>
      <c r="AB20" s="21"/>
      <c r="AC20" s="69">
        <f t="shared" si="0"/>
        <v>156.273971682541</v>
      </c>
    </row>
    <row r="21" spans="4:29" x14ac:dyDescent="0.25">
      <c r="D21" s="84">
        <v>2036</v>
      </c>
      <c r="E21" s="85">
        <v>42.515292150997702</v>
      </c>
      <c r="F21" s="85">
        <v>7.0084044896337003</v>
      </c>
      <c r="G21" s="85">
        <v>2.5670730306948202</v>
      </c>
      <c r="H21" s="85">
        <v>23.2503373970954</v>
      </c>
      <c r="I21" s="85">
        <v>0.69465924791812705</v>
      </c>
      <c r="J21" s="85">
        <v>8.0483500928712093E-5</v>
      </c>
      <c r="K21" s="85">
        <v>3.20239440034144</v>
      </c>
      <c r="L21" s="85">
        <v>26.678118695210198</v>
      </c>
      <c r="M21" s="85">
        <v>4.8366071009998696E-3</v>
      </c>
      <c r="N21" s="85">
        <v>3.5662374210195198E-2</v>
      </c>
      <c r="O21" s="85">
        <v>1.9458129139221E-2</v>
      </c>
      <c r="P21" s="85">
        <v>0.65486482982906002</v>
      </c>
      <c r="Q21" s="85">
        <v>0.80040349741002803</v>
      </c>
      <c r="R21" s="85">
        <v>32.480114348337999</v>
      </c>
      <c r="S21" s="85">
        <v>5.3256241487767602</v>
      </c>
      <c r="T21" s="85">
        <v>2.92577576386135</v>
      </c>
      <c r="U21" s="85">
        <v>0.16484469048020201</v>
      </c>
      <c r="V21" s="85">
        <v>2.0134564907730699</v>
      </c>
      <c r="W21" s="85">
        <v>1.32103831673989</v>
      </c>
      <c r="X21" s="85">
        <v>1.02247340229687</v>
      </c>
      <c r="Y21" s="85">
        <v>0.35330391423150997</v>
      </c>
      <c r="Z21" s="85">
        <v>3.8276677729961901</v>
      </c>
      <c r="AA21" s="85">
        <v>7.0430003841294599</v>
      </c>
      <c r="AB21" s="21"/>
      <c r="AC21" s="69">
        <f t="shared" si="0"/>
        <v>163.90888456570514</v>
      </c>
    </row>
    <row r="22" spans="4:29" x14ac:dyDescent="0.25">
      <c r="D22" s="84">
        <v>2037</v>
      </c>
      <c r="E22" s="85">
        <v>46.547313365316199</v>
      </c>
      <c r="F22" s="85">
        <v>6.8835971987191096</v>
      </c>
      <c r="G22" s="85">
        <v>2.1276333878134301</v>
      </c>
      <c r="H22" s="85">
        <v>25.241712489835201</v>
      </c>
      <c r="I22" s="85">
        <v>0.59667400610386501</v>
      </c>
      <c r="J22" s="85">
        <v>7.6490554532866194E-5</v>
      </c>
      <c r="K22" s="85">
        <v>3.03528399225209</v>
      </c>
      <c r="L22" s="85">
        <v>26.510043027432101</v>
      </c>
      <c r="M22" s="85">
        <v>3.5400471584908898E-3</v>
      </c>
      <c r="N22" s="85">
        <v>3.0389398876764898E-2</v>
      </c>
      <c r="O22" s="85">
        <v>1.9283573074309099E-2</v>
      </c>
      <c r="P22" s="85">
        <v>0.70483763758778795</v>
      </c>
      <c r="Q22" s="85">
        <v>0.77265618547320103</v>
      </c>
      <c r="R22" s="85">
        <v>34.716970231265499</v>
      </c>
      <c r="S22" s="85">
        <v>5.3362323918323398</v>
      </c>
      <c r="T22" s="85">
        <v>2.9087587778448398</v>
      </c>
      <c r="U22" s="85">
        <v>0.16664161481322801</v>
      </c>
      <c r="V22" s="85">
        <v>1.9490841899754801</v>
      </c>
      <c r="W22" s="85">
        <v>1.4474592602584599</v>
      </c>
      <c r="X22" s="85">
        <v>1.0139816029233</v>
      </c>
      <c r="Y22" s="85">
        <v>0.35345628503634702</v>
      </c>
      <c r="Z22" s="85">
        <v>3.7791801940707601</v>
      </c>
      <c r="AA22" s="85">
        <v>7.7606656225409303</v>
      </c>
      <c r="AB22" s="21"/>
      <c r="AC22" s="69">
        <f t="shared" si="0"/>
        <v>171.90547097075824</v>
      </c>
    </row>
    <row r="23" spans="4:29" x14ac:dyDescent="0.25">
      <c r="D23" s="84">
        <v>2038</v>
      </c>
      <c r="E23" s="85">
        <v>49.471879177356897</v>
      </c>
      <c r="F23" s="85">
        <v>6.6414488455766101</v>
      </c>
      <c r="G23" s="85">
        <v>1.6699351087493901</v>
      </c>
      <c r="H23" s="85">
        <v>26.9159258202044</v>
      </c>
      <c r="I23" s="85">
        <v>0.49110246364019899</v>
      </c>
      <c r="J23" s="85">
        <v>6.0785829049446303E-5</v>
      </c>
      <c r="K23" s="85">
        <v>2.7984711697483999</v>
      </c>
      <c r="L23" s="85">
        <v>26.266011650585</v>
      </c>
      <c r="M23" s="85">
        <v>3.6420143922464001E-3</v>
      </c>
      <c r="N23" s="85">
        <v>3.6634235290376502E-2</v>
      </c>
      <c r="O23" s="85">
        <v>1.91373473781743E-2</v>
      </c>
      <c r="P23" s="85">
        <v>0.75361018426400905</v>
      </c>
      <c r="Q23" s="85">
        <v>0.74655525884468299</v>
      </c>
      <c r="R23" s="85">
        <v>37.0477566301183</v>
      </c>
      <c r="S23" s="85">
        <v>5.3741825412960402</v>
      </c>
      <c r="T23" s="85">
        <v>2.8637131196610701</v>
      </c>
      <c r="U23" s="85">
        <v>0.16956060303332501</v>
      </c>
      <c r="V23" s="85">
        <v>1.87145425541778</v>
      </c>
      <c r="W23" s="85">
        <v>1.5698444815703101</v>
      </c>
      <c r="X23" s="85">
        <v>1.00222195390742</v>
      </c>
      <c r="Y23" s="85">
        <v>0.35274251867841599</v>
      </c>
      <c r="Z23" s="85">
        <v>3.7210260708738998</v>
      </c>
      <c r="AA23" s="85">
        <v>8.4662044717125902</v>
      </c>
      <c r="AB23" s="21"/>
      <c r="AC23" s="69">
        <f t="shared" si="0"/>
        <v>178.25312070812856</v>
      </c>
    </row>
    <row r="24" spans="4:29" x14ac:dyDescent="0.25">
      <c r="D24" s="84">
        <v>2039</v>
      </c>
      <c r="E24" s="85">
        <v>51.677138132720003</v>
      </c>
      <c r="F24" s="85">
        <v>6.1126508325366498</v>
      </c>
      <c r="G24" s="85">
        <v>1.26201379620579</v>
      </c>
      <c r="H24" s="85">
        <v>28.428845782975898</v>
      </c>
      <c r="I24" s="85">
        <v>0.41217884608628802</v>
      </c>
      <c r="J24" s="85">
        <v>6.6472614209954093E-5</v>
      </c>
      <c r="K24" s="85">
        <v>2.6024529011489501</v>
      </c>
      <c r="L24" s="85">
        <v>25.855502059867199</v>
      </c>
      <c r="M24" s="85">
        <v>3.1335291429989802E-3</v>
      </c>
      <c r="N24" s="85">
        <v>3.8912160006366402E-2</v>
      </c>
      <c r="O24" s="85">
        <v>1.91512936395467E-2</v>
      </c>
      <c r="P24" s="85">
        <v>0.80192880687294199</v>
      </c>
      <c r="Q24" s="85">
        <v>0.719458770218245</v>
      </c>
      <c r="R24" s="85">
        <v>39.434795559019001</v>
      </c>
      <c r="S24" s="85">
        <v>5.4125688708709303</v>
      </c>
      <c r="T24" s="85">
        <v>2.7941855468361001</v>
      </c>
      <c r="U24" s="85">
        <v>0.16912176546268601</v>
      </c>
      <c r="V24" s="85">
        <v>1.79450275311862</v>
      </c>
      <c r="W24" s="85">
        <v>1.6930259446834699</v>
      </c>
      <c r="X24" s="85">
        <v>0.99087043657960605</v>
      </c>
      <c r="Y24" s="85">
        <v>0.35224712980185302</v>
      </c>
      <c r="Z24" s="85">
        <v>3.6659358846188401</v>
      </c>
      <c r="AA24" s="85">
        <v>9.2057614350391699</v>
      </c>
      <c r="AB24" s="21"/>
      <c r="AC24" s="69">
        <f t="shared" si="0"/>
        <v>183.44644871006537</v>
      </c>
    </row>
    <row r="25" spans="4:29" x14ac:dyDescent="0.25">
      <c r="D25" s="84">
        <v>2040</v>
      </c>
      <c r="E25" s="85">
        <v>53.586936074888499</v>
      </c>
      <c r="F25" s="85">
        <v>5.6613638313605401</v>
      </c>
      <c r="G25" s="85">
        <v>0.85981865600326701</v>
      </c>
      <c r="H25" s="85">
        <v>29.7907683278723</v>
      </c>
      <c r="I25" s="85">
        <v>0.35603863411011299</v>
      </c>
      <c r="J25" s="85">
        <v>6.7479290867108701E-5</v>
      </c>
      <c r="K25" s="85">
        <v>2.7106801317265399</v>
      </c>
      <c r="L25" s="85">
        <v>25.433754556941501</v>
      </c>
      <c r="M25" s="85">
        <v>3.70909350231244E-3</v>
      </c>
      <c r="N25" s="85">
        <v>4.1178410515259001E-2</v>
      </c>
      <c r="O25" s="85">
        <v>2.0522372484064098E-2</v>
      </c>
      <c r="P25" s="85">
        <v>0.85672004580733196</v>
      </c>
      <c r="Q25" s="85">
        <v>0.69796012712302602</v>
      </c>
      <c r="R25" s="85">
        <v>42.075273189029701</v>
      </c>
      <c r="S25" s="85">
        <v>5.4969687516732799</v>
      </c>
      <c r="T25" s="85">
        <v>2.7114772440451</v>
      </c>
      <c r="U25" s="85">
        <v>0.16830383832389001</v>
      </c>
      <c r="V25" s="85">
        <v>1.73268748392876</v>
      </c>
      <c r="W25" s="85">
        <v>1.8292527681344199</v>
      </c>
      <c r="X25" s="85">
        <v>0.98640780195800004</v>
      </c>
      <c r="Y25" s="85">
        <v>0.35434543167015597</v>
      </c>
      <c r="Z25" s="85">
        <v>3.63663967131719</v>
      </c>
      <c r="AA25" s="85">
        <v>10.0290761754492</v>
      </c>
      <c r="AB25" s="21"/>
      <c r="AC25" s="69">
        <f t="shared" si="0"/>
        <v>189.0399500971553</v>
      </c>
    </row>
    <row r="26" spans="4:29" x14ac:dyDescent="0.25">
      <c r="D26" s="84">
        <v>2041</v>
      </c>
      <c r="E26" s="85">
        <v>54.801715665153303</v>
      </c>
      <c r="F26" s="85">
        <v>5.2828352726237604</v>
      </c>
      <c r="G26" s="85">
        <v>0.46258327111762598</v>
      </c>
      <c r="H26" s="85">
        <v>31.005894199359499</v>
      </c>
      <c r="I26" s="85">
        <v>0.31861086323785398</v>
      </c>
      <c r="J26" s="85">
        <v>6.6082686403648596E-5</v>
      </c>
      <c r="K26" s="85">
        <v>2.6524697389416301</v>
      </c>
      <c r="L26" s="85">
        <v>23.317106304439701</v>
      </c>
      <c r="M26" s="85">
        <v>3.26713816276482E-3</v>
      </c>
      <c r="N26" s="85">
        <v>4.1815639924746899E-2</v>
      </c>
      <c r="O26" s="85">
        <v>2.11146301963594E-2</v>
      </c>
      <c r="P26" s="85">
        <v>0.91582892087993195</v>
      </c>
      <c r="Q26" s="85">
        <v>0.68016807687315795</v>
      </c>
      <c r="R26" s="85">
        <v>44.738867629033201</v>
      </c>
      <c r="S26" s="85">
        <v>5.7668384842036602</v>
      </c>
      <c r="T26" s="85">
        <v>2.5980464946237101</v>
      </c>
      <c r="U26" s="85">
        <v>0.16624673109485399</v>
      </c>
      <c r="V26" s="85">
        <v>1.66558312073139</v>
      </c>
      <c r="W26" s="85">
        <v>1.96518542458111</v>
      </c>
      <c r="X26" s="85">
        <v>0.979940623042729</v>
      </c>
      <c r="Y26" s="85">
        <v>0.356039600551811</v>
      </c>
      <c r="Z26" s="85">
        <v>3.6093199846836201</v>
      </c>
      <c r="AA26" s="85">
        <v>10.846114005859199</v>
      </c>
      <c r="AB26" s="21"/>
      <c r="AC26" s="69">
        <f t="shared" si="0"/>
        <v>192.19565790200198</v>
      </c>
    </row>
    <row r="27" spans="4:29" x14ac:dyDescent="0.25">
      <c r="D27" s="84">
        <v>2042</v>
      </c>
      <c r="E27" s="85">
        <v>55.2394758752366</v>
      </c>
      <c r="F27" s="85">
        <v>4.9779534113954602</v>
      </c>
      <c r="G27" s="85">
        <v>9.1972580445933594E-2</v>
      </c>
      <c r="H27" s="85">
        <v>31.926457207059102</v>
      </c>
      <c r="I27" s="85">
        <v>0.239319765304883</v>
      </c>
      <c r="J27" s="85">
        <v>7.2450968031232402E-5</v>
      </c>
      <c r="K27" s="85">
        <v>2.6699891657135</v>
      </c>
      <c r="L27" s="85">
        <v>23.848835018061301</v>
      </c>
      <c r="M27" s="85">
        <v>2.93948762748907E-3</v>
      </c>
      <c r="N27" s="85">
        <v>3.9724872747717702E-2</v>
      </c>
      <c r="O27" s="85">
        <v>2.1085633948823401E-2</v>
      </c>
      <c r="P27" s="85">
        <v>0.96595840883346396</v>
      </c>
      <c r="Q27" s="85">
        <v>0.65550602078423903</v>
      </c>
      <c r="R27" s="85">
        <v>47.376093716699899</v>
      </c>
      <c r="S27" s="85">
        <v>5.9981869854743204</v>
      </c>
      <c r="T27" s="85">
        <v>2.4534802055421201</v>
      </c>
      <c r="U27" s="85">
        <v>0.16113562611645799</v>
      </c>
      <c r="V27" s="85">
        <v>1.60176841807175</v>
      </c>
      <c r="W27" s="85">
        <v>2.0919218638080501</v>
      </c>
      <c r="X27" s="85">
        <v>0.968513685986502</v>
      </c>
      <c r="Y27" s="85">
        <v>0.35602983422169698</v>
      </c>
      <c r="Z27" s="85">
        <v>3.5635517413582098</v>
      </c>
      <c r="AA27" s="85">
        <v>11.6906785272951</v>
      </c>
      <c r="AB27" s="21"/>
      <c r="AC27" s="69">
        <f t="shared" si="0"/>
        <v>196.94065050270058</v>
      </c>
    </row>
    <row r="28" spans="4:29" x14ac:dyDescent="0.25">
      <c r="D28" s="84">
        <v>2043</v>
      </c>
      <c r="E28" s="85">
        <v>55.0070986566963</v>
      </c>
      <c r="F28" s="85">
        <v>4.7564872585422204</v>
      </c>
      <c r="G28" s="85">
        <v>9.9335816232605295E-4</v>
      </c>
      <c r="H28" s="85">
        <v>32.483945516539997</v>
      </c>
      <c r="I28" s="85">
        <v>0.17171308452162201</v>
      </c>
      <c r="J28" s="85">
        <v>7.2995480710535195E-5</v>
      </c>
      <c r="K28" s="85">
        <v>2.6885720010118899</v>
      </c>
      <c r="L28" s="85">
        <v>23.9469991168143</v>
      </c>
      <c r="M28" s="85">
        <v>2.58648703608676E-3</v>
      </c>
      <c r="N28" s="85">
        <v>3.6873875935339598E-2</v>
      </c>
      <c r="O28" s="85">
        <v>2.1711778011517999E-2</v>
      </c>
      <c r="P28" s="85">
        <v>1.01359942990524</v>
      </c>
      <c r="Q28" s="85">
        <v>0.62946875014062897</v>
      </c>
      <c r="R28" s="85">
        <v>50.105106328268498</v>
      </c>
      <c r="S28" s="85">
        <v>6.2235551336462303</v>
      </c>
      <c r="T28" s="85">
        <v>2.2807375846448101</v>
      </c>
      <c r="U28" s="85">
        <v>0.15604139709348799</v>
      </c>
      <c r="V28" s="85">
        <v>1.52941086162323</v>
      </c>
      <c r="W28" s="85">
        <v>2.2211319746077001</v>
      </c>
      <c r="X28" s="85">
        <v>0.95840081082378004</v>
      </c>
      <c r="Y28" s="85">
        <v>0.35649387137388899</v>
      </c>
      <c r="Z28" s="85">
        <v>3.5225273596772002</v>
      </c>
      <c r="AA28" s="85">
        <v>12.56034683196</v>
      </c>
      <c r="AB28" s="21"/>
      <c r="AC28" s="69">
        <f t="shared" si="0"/>
        <v>200.67387446251701</v>
      </c>
    </row>
    <row r="29" spans="4:29" x14ac:dyDescent="0.25">
      <c r="D29" s="84">
        <v>2044</v>
      </c>
      <c r="E29" s="85">
        <v>54.011095358475401</v>
      </c>
      <c r="F29" s="85">
        <v>4.6399418203852498</v>
      </c>
      <c r="G29" s="85">
        <v>1.0600600926688299E-3</v>
      </c>
      <c r="H29" s="85">
        <v>32.768538188269602</v>
      </c>
      <c r="I29" s="85">
        <v>0.120638457500037</v>
      </c>
      <c r="J29" s="85">
        <v>7.1257499309491999E-5</v>
      </c>
      <c r="K29" s="85">
        <v>2.68794343355987</v>
      </c>
      <c r="L29" s="85">
        <v>24.579576135056499</v>
      </c>
      <c r="M29" s="85">
        <v>2.4529521054811902E-3</v>
      </c>
      <c r="N29" s="85">
        <v>3.4166787867681903E-2</v>
      </c>
      <c r="O29" s="85">
        <v>2.1833432693493301E-2</v>
      </c>
      <c r="P29" s="85">
        <v>1.05793537217302</v>
      </c>
      <c r="Q29" s="85">
        <v>0.60242453607350399</v>
      </c>
      <c r="R29" s="85">
        <v>52.778804165994501</v>
      </c>
      <c r="S29" s="85">
        <v>6.4419914520940802</v>
      </c>
      <c r="T29" s="85">
        <v>2.07302700466433</v>
      </c>
      <c r="U29" s="85">
        <v>0.14758005534520899</v>
      </c>
      <c r="V29" s="85">
        <v>1.4625117760644399</v>
      </c>
      <c r="W29" s="85">
        <v>2.34562073354765</v>
      </c>
      <c r="X29" s="85">
        <v>0.946184254979481</v>
      </c>
      <c r="Y29" s="85">
        <v>0.35612954253750501</v>
      </c>
      <c r="Z29" s="85">
        <v>3.4734339359246</v>
      </c>
      <c r="AA29" s="85">
        <v>13.4334163573293</v>
      </c>
      <c r="AB29" s="21"/>
      <c r="AC29" s="69">
        <f t="shared" si="0"/>
        <v>203.98637707023289</v>
      </c>
    </row>
    <row r="30" spans="4:29" x14ac:dyDescent="0.25">
      <c r="D30" s="84">
        <v>2045</v>
      </c>
      <c r="E30" s="85">
        <v>52.521099480975998</v>
      </c>
      <c r="F30" s="85">
        <v>4.6248103662464004</v>
      </c>
      <c r="G30" s="85">
        <v>1.12742188385956E-3</v>
      </c>
      <c r="H30" s="85">
        <v>32.887853261172303</v>
      </c>
      <c r="I30" s="85">
        <v>7.9895017429987294E-2</v>
      </c>
      <c r="J30" s="85">
        <v>6.7017553668095501E-5</v>
      </c>
      <c r="K30" s="85">
        <v>2.7196177346979198</v>
      </c>
      <c r="L30" s="85">
        <v>24.886996921217801</v>
      </c>
      <c r="M30" s="85">
        <v>2.6949791572159101E-3</v>
      </c>
      <c r="N30" s="85">
        <v>3.01691905096571E-2</v>
      </c>
      <c r="O30" s="85">
        <v>2.0722482970646699E-2</v>
      </c>
      <c r="P30" s="85">
        <v>1.1029877096069201</v>
      </c>
      <c r="Q30" s="85">
        <v>0.57751784049717203</v>
      </c>
      <c r="R30" s="85">
        <v>54.379106359032399</v>
      </c>
      <c r="S30" s="85">
        <v>6.6662773898776999</v>
      </c>
      <c r="T30" s="85">
        <v>1.79189935336173</v>
      </c>
      <c r="U30" s="85">
        <v>0.136771885789399</v>
      </c>
      <c r="V30" s="85">
        <v>1.4021097004085701</v>
      </c>
      <c r="W30" s="85">
        <v>2.4735219823594101</v>
      </c>
      <c r="X30" s="85">
        <v>0.93555566181521699</v>
      </c>
      <c r="Y30" s="85">
        <v>0.35629226029716798</v>
      </c>
      <c r="Z30" s="85">
        <v>3.4298610528654798</v>
      </c>
      <c r="AA30" s="85">
        <v>14.158466637866701</v>
      </c>
      <c r="AB30" s="21"/>
      <c r="AC30" s="69">
        <f t="shared" si="0"/>
        <v>205.18542170759332</v>
      </c>
    </row>
    <row r="31" spans="4:29" x14ac:dyDescent="0.25">
      <c r="D31" s="84">
        <v>2046</v>
      </c>
      <c r="E31" s="85">
        <v>50.921604320645898</v>
      </c>
      <c r="F31" s="85">
        <v>4.7418705823176399</v>
      </c>
      <c r="G31" s="85">
        <v>1.23441645292239E-3</v>
      </c>
      <c r="H31" s="85">
        <v>32.959049645554302</v>
      </c>
      <c r="I31" s="85">
        <v>4.8762892584104003E-2</v>
      </c>
      <c r="J31" s="85">
        <v>7.0028558463870107E-5</v>
      </c>
      <c r="K31" s="85">
        <v>2.7886076615503299</v>
      </c>
      <c r="L31" s="85">
        <v>24.548930255504199</v>
      </c>
      <c r="M31" s="85">
        <v>2.72964962896503E-3</v>
      </c>
      <c r="N31" s="85">
        <v>2.7166701398459499E-2</v>
      </c>
      <c r="O31" s="85">
        <v>2.0485308286762899E-2</v>
      </c>
      <c r="P31" s="85">
        <v>1.1533499205045401</v>
      </c>
      <c r="Q31" s="85">
        <v>0.55496980384353001</v>
      </c>
      <c r="R31" s="85">
        <v>57.541960264480998</v>
      </c>
      <c r="S31" s="85">
        <v>6.8318619398904801</v>
      </c>
      <c r="T31" s="85">
        <v>1.52661982353798</v>
      </c>
      <c r="U31" s="85">
        <v>0.12600275628641699</v>
      </c>
      <c r="V31" s="85">
        <v>1.35786130147007</v>
      </c>
      <c r="W31" s="85">
        <v>2.6051586048044899</v>
      </c>
      <c r="X31" s="85">
        <v>0.94121852863198796</v>
      </c>
      <c r="Y31" s="85">
        <v>0.35686201160018899</v>
      </c>
      <c r="Z31" s="85">
        <v>3.4461370087628298</v>
      </c>
      <c r="AA31" s="85">
        <v>15.211321384922</v>
      </c>
      <c r="AB31" s="21"/>
      <c r="AC31" s="69">
        <f t="shared" si="0"/>
        <v>207.71383481121759</v>
      </c>
    </row>
    <row r="32" spans="4:29" x14ac:dyDescent="0.25">
      <c r="D32" s="84">
        <v>2047</v>
      </c>
      <c r="E32" s="85">
        <v>48.820535231589801</v>
      </c>
      <c r="F32" s="85">
        <v>4.9449809255498103</v>
      </c>
      <c r="G32" s="85">
        <v>1.31769974219943E-3</v>
      </c>
      <c r="H32" s="85">
        <v>32.879189405454703</v>
      </c>
      <c r="I32" s="85">
        <v>2.8108955398867801E-2</v>
      </c>
      <c r="J32" s="85">
        <v>8.8980007166313501E-5</v>
      </c>
      <c r="K32" s="85">
        <v>2.8463597501674802</v>
      </c>
      <c r="L32" s="85">
        <v>24.839796157205299</v>
      </c>
      <c r="M32" s="85">
        <v>2.85484836898885E-3</v>
      </c>
      <c r="N32" s="85">
        <v>2.65383896239486E-2</v>
      </c>
      <c r="O32" s="85">
        <v>2.1355566337893799E-2</v>
      </c>
      <c r="P32" s="85">
        <v>1.1997840553506101</v>
      </c>
      <c r="Q32" s="85">
        <v>0.53114980787274702</v>
      </c>
      <c r="R32" s="85">
        <v>60.168287397994099</v>
      </c>
      <c r="S32" s="85">
        <v>6.9866022042614704</v>
      </c>
      <c r="T32" s="85">
        <v>1.21108024310925</v>
      </c>
      <c r="U32" s="85">
        <v>0.113524175692617</v>
      </c>
      <c r="V32" s="85">
        <v>1.31739434451729</v>
      </c>
      <c r="W32" s="85">
        <v>2.7323112915407402</v>
      </c>
      <c r="X32" s="85">
        <v>0.94517641934191898</v>
      </c>
      <c r="Y32" s="85">
        <v>0.35687007317195302</v>
      </c>
      <c r="Z32" s="85">
        <v>3.4566993931741501</v>
      </c>
      <c r="AA32" s="85">
        <v>16.241910711521601</v>
      </c>
      <c r="AB32" s="21"/>
      <c r="AC32" s="69">
        <f t="shared" si="0"/>
        <v>209.67191602699458</v>
      </c>
    </row>
    <row r="33" spans="1:29" x14ac:dyDescent="0.25">
      <c r="D33" s="84">
        <v>2048</v>
      </c>
      <c r="E33" s="85">
        <v>46.9423750626312</v>
      </c>
      <c r="F33" s="85">
        <v>5.1556531708635998</v>
      </c>
      <c r="G33" s="85">
        <v>1.41895933114632E-3</v>
      </c>
      <c r="H33" s="85">
        <v>32.798247203054402</v>
      </c>
      <c r="I33" s="85">
        <v>1.6650533128613799E-2</v>
      </c>
      <c r="J33" s="85">
        <v>8.2272924466280194E-5</v>
      </c>
      <c r="K33" s="85">
        <v>2.9213889221637199</v>
      </c>
      <c r="L33" s="85">
        <v>24.515060747741799</v>
      </c>
      <c r="M33" s="85">
        <v>2.8015049334429798E-3</v>
      </c>
      <c r="N33" s="85">
        <v>2.5143659020243399E-2</v>
      </c>
      <c r="O33" s="85">
        <v>2.1341534879264101E-2</v>
      </c>
      <c r="P33" s="85">
        <v>1.2441418691689199</v>
      </c>
      <c r="Q33" s="85">
        <v>0.50678552552980805</v>
      </c>
      <c r="R33" s="85">
        <v>62.897342875068396</v>
      </c>
      <c r="S33" s="85">
        <v>7.1457632358407297</v>
      </c>
      <c r="T33" s="85">
        <v>0.865643015636818</v>
      </c>
      <c r="U33" s="85">
        <v>9.9328671589227605E-2</v>
      </c>
      <c r="V33" s="85">
        <v>1.2778223369113499</v>
      </c>
      <c r="W33" s="85">
        <v>2.8638111684050802</v>
      </c>
      <c r="X33" s="85">
        <v>0.95078376669022702</v>
      </c>
      <c r="Y33" s="85">
        <v>0.35750038116951699</v>
      </c>
      <c r="Z33" s="85">
        <v>3.4724224101987899</v>
      </c>
      <c r="AA33" s="85">
        <v>17.387255428683101</v>
      </c>
      <c r="AB33" s="21"/>
      <c r="AC33" s="69">
        <f t="shared" si="0"/>
        <v>211.46876425556385</v>
      </c>
    </row>
    <row r="34" spans="1:29" x14ac:dyDescent="0.25">
      <c r="D34" s="84">
        <v>2049</v>
      </c>
      <c r="E34" s="85">
        <v>45.308521417016799</v>
      </c>
      <c r="F34" s="85">
        <v>5.3633342923571501</v>
      </c>
      <c r="G34" s="85">
        <v>1.50835788977349E-3</v>
      </c>
      <c r="H34" s="85">
        <v>32.659507127921799</v>
      </c>
      <c r="I34" s="85">
        <v>1.49869644574723E-2</v>
      </c>
      <c r="J34" s="85">
        <v>7.4744727686563894E-5</v>
      </c>
      <c r="K34" s="85">
        <v>2.9763675541852299</v>
      </c>
      <c r="L34" s="85">
        <v>24.455608752354301</v>
      </c>
      <c r="M34" s="85">
        <v>3.0171110245614599E-3</v>
      </c>
      <c r="N34" s="85">
        <v>2.4900194586220899E-2</v>
      </c>
      <c r="O34" s="85">
        <v>2.2093271005594401E-2</v>
      </c>
      <c r="P34" s="85">
        <v>1.28492555552487</v>
      </c>
      <c r="Q34" s="85">
        <v>0.48219497598384697</v>
      </c>
      <c r="R34" s="85">
        <v>65.596370419117306</v>
      </c>
      <c r="S34" s="85">
        <v>7.3034618421361497</v>
      </c>
      <c r="T34" s="85">
        <v>0.49191038593614</v>
      </c>
      <c r="U34" s="85">
        <v>8.33874240855281E-2</v>
      </c>
      <c r="V34" s="85">
        <v>1.24050726455881</v>
      </c>
      <c r="W34" s="85">
        <v>2.9936215688360202</v>
      </c>
      <c r="X34" s="85">
        <v>0.95592876707518204</v>
      </c>
      <c r="Y34" s="85">
        <v>0.35780738380593402</v>
      </c>
      <c r="Z34" s="85">
        <v>3.48559364073015</v>
      </c>
      <c r="AA34" s="85">
        <v>18.548113951304</v>
      </c>
      <c r="AB34" s="21"/>
      <c r="AC34" s="69">
        <f t="shared" si="0"/>
        <v>213.65374296662057</v>
      </c>
    </row>
    <row r="35" spans="1:29" x14ac:dyDescent="0.25">
      <c r="D35" s="84">
        <v>2050</v>
      </c>
      <c r="E35" s="85">
        <v>43.959817561909297</v>
      </c>
      <c r="F35" s="85">
        <v>5.5636022659380098</v>
      </c>
      <c r="G35" s="85">
        <v>2.6253454273056499E-3</v>
      </c>
      <c r="H35" s="85">
        <v>32.488160308368002</v>
      </c>
      <c r="I35" s="85">
        <v>1.4225110785053599E-2</v>
      </c>
      <c r="J35" s="85">
        <v>9.2644291459980597E-5</v>
      </c>
      <c r="K35" s="85">
        <v>3.03472247252413</v>
      </c>
      <c r="L35" s="85">
        <v>24.185427459821799</v>
      </c>
      <c r="M35" s="85">
        <v>2.9269951541964598E-3</v>
      </c>
      <c r="N35" s="85">
        <v>2.4135964712569201E-2</v>
      </c>
      <c r="O35" s="85">
        <v>2.2237443530442099E-2</v>
      </c>
      <c r="P35" s="85">
        <v>1.30583328753314</v>
      </c>
      <c r="Q35" s="85">
        <v>0.45558836808733</v>
      </c>
      <c r="R35" s="85">
        <v>68.313703029967101</v>
      </c>
      <c r="S35" s="85">
        <v>7.4530535123406301</v>
      </c>
      <c r="T35" s="85">
        <v>9.3295990104504206E-2</v>
      </c>
      <c r="U35" s="85">
        <v>6.6350797087045998E-2</v>
      </c>
      <c r="V35" s="85">
        <v>1.2031408706353099</v>
      </c>
      <c r="W35" s="85">
        <v>3.1257980536621899</v>
      </c>
      <c r="X35" s="85">
        <v>0.96198663256157002</v>
      </c>
      <c r="Y35" s="85">
        <v>0.35835839483455401</v>
      </c>
      <c r="Z35" s="85">
        <v>3.5013902048591801</v>
      </c>
      <c r="AA35" s="85">
        <v>19.7365265876787</v>
      </c>
      <c r="AB35" s="21"/>
      <c r="AC35" s="69">
        <f t="shared" si="0"/>
        <v>215.87299930181351</v>
      </c>
    </row>
    <row r="36" spans="1:29" x14ac:dyDescent="0.25">
      <c r="D36" s="11"/>
      <c r="E36" s="21">
        <f>SUM(E5:E35)</f>
        <v>947.8983651560801</v>
      </c>
      <c r="F36" s="21">
        <f t="shared" ref="F36:AA36" si="1">SUM(F5:F35)</f>
        <v>126.2756548729034</v>
      </c>
      <c r="G36" s="21">
        <f t="shared" si="1"/>
        <v>47.258196255166141</v>
      </c>
      <c r="H36" s="21">
        <f t="shared" si="1"/>
        <v>578.9510346587216</v>
      </c>
      <c r="I36" s="21">
        <f t="shared" si="1"/>
        <v>15.104256093532666</v>
      </c>
      <c r="J36" s="21">
        <f t="shared" si="1"/>
        <v>0.19830610098206372</v>
      </c>
      <c r="K36" s="21">
        <f t="shared" si="1"/>
        <v>66.805574495467837</v>
      </c>
      <c r="L36" s="21">
        <f t="shared" si="1"/>
        <v>515.5041176703171</v>
      </c>
      <c r="M36" s="21">
        <f t="shared" si="1"/>
        <v>0.71205165075969035</v>
      </c>
      <c r="N36" s="21">
        <f t="shared" si="1"/>
        <v>6.5449112441086283</v>
      </c>
      <c r="O36" s="21">
        <f t="shared" si="1"/>
        <v>3.7560587413710675</v>
      </c>
      <c r="P36" s="21">
        <f t="shared" si="1"/>
        <v>19.633277830350792</v>
      </c>
      <c r="Q36" s="21">
        <f t="shared" si="1"/>
        <v>19.521570595629679</v>
      </c>
      <c r="R36" s="21">
        <f t="shared" si="1"/>
        <v>967.28037890433302</v>
      </c>
      <c r="S36" s="21">
        <f t="shared" si="1"/>
        <v>142.49077236578842</v>
      </c>
      <c r="T36" s="21">
        <f t="shared" si="1"/>
        <v>58.874876902385921</v>
      </c>
      <c r="U36" s="21">
        <f t="shared" si="1"/>
        <v>3.7177774485176225</v>
      </c>
      <c r="V36" s="21">
        <f t="shared" si="1"/>
        <v>47.760888725370428</v>
      </c>
      <c r="W36" s="21">
        <f t="shared" si="1"/>
        <v>40.025596311668075</v>
      </c>
      <c r="X36" s="21">
        <f t="shared" si="1"/>
        <v>24.794278514177588</v>
      </c>
      <c r="Y36" s="21">
        <f t="shared" si="1"/>
        <v>8.7531636330351468</v>
      </c>
      <c r="Z36" s="21">
        <f t="shared" si="1"/>
        <v>94.021122134339649</v>
      </c>
      <c r="AA36" s="21">
        <f t="shared" si="1"/>
        <v>226.30449361143442</v>
      </c>
      <c r="AB36" s="21"/>
      <c r="AC36" s="46"/>
    </row>
    <row r="37" spans="1:29" s="42" customFormat="1" x14ac:dyDescent="0.25">
      <c r="C37" s="43" t="s">
        <v>103</v>
      </c>
      <c r="D37" s="43"/>
      <c r="E37" s="43" t="str">
        <f t="shared" ref="E37:AA37" si="2">INDEX($B$57:$B$83,MATCH(E4,$C$57:$C$83,0))</f>
        <v>ZEV Sales Standard + Clean Trucks</v>
      </c>
      <c r="F37" s="43" t="str">
        <f t="shared" si="2"/>
        <v>Vehicle Fuel Economy Standards</v>
      </c>
      <c r="G37" s="43" t="str">
        <f t="shared" si="2"/>
        <v>Mode Shifting</v>
      </c>
      <c r="H37" s="43" t="str">
        <f t="shared" si="2"/>
        <v>Electric Building Codes and Appliance Standards</v>
      </c>
      <c r="I37" s="43" t="str">
        <f t="shared" si="2"/>
        <v>Building Efficiency</v>
      </c>
      <c r="J37" s="43" t="str">
        <f t="shared" si="2"/>
        <v>100% Clean Electricity Standard + Grid Flex</v>
      </c>
      <c r="K37" s="43" t="str">
        <f t="shared" si="2"/>
        <v>Electricity Sector CCS</v>
      </c>
      <c r="L37" s="43" t="str">
        <f t="shared" si="2"/>
        <v>100% Clean Electricity Standard + Grid Flex</v>
      </c>
      <c r="M37" s="43" t="str">
        <f t="shared" si="2"/>
        <v>100% Clean Electricity Standard + Grid Flex</v>
      </c>
      <c r="N37" s="43" t="str">
        <f t="shared" si="2"/>
        <v>100% Clean Electricity Standard + Grid Flex</v>
      </c>
      <c r="O37" s="43" t="str">
        <f t="shared" si="2"/>
        <v>100% Clean Electricity Standard + Grid Flex</v>
      </c>
      <c r="P37" s="43" t="str">
        <f t="shared" si="2"/>
        <v>Industry CCS</v>
      </c>
      <c r="Q37" s="43" t="str">
        <f t="shared" si="2"/>
        <v>Low-Carbon Cement</v>
      </c>
      <c r="R37" s="43" t="str">
        <f t="shared" si="2"/>
        <v>Industrial Switch to Clean Fuels</v>
      </c>
      <c r="S37" s="43" t="str">
        <f t="shared" si="2"/>
        <v>F-gas Measures</v>
      </c>
      <c r="T37" s="43" t="str">
        <f t="shared" si="2"/>
        <v>Industry Energy and Material Efficiency</v>
      </c>
      <c r="U37" s="43" t="str">
        <f t="shared" si="2"/>
        <v>Material Efficiency, Longevity, &amp; Re-Use</v>
      </c>
      <c r="V37" s="43" t="str">
        <f t="shared" si="2"/>
        <v>Methane Capture and Destruction</v>
      </c>
      <c r="W37" s="43"/>
      <c r="X37" s="43" t="str">
        <f t="shared" si="2"/>
        <v>Cropland and Rice Measures</v>
      </c>
      <c r="Y37" s="43"/>
      <c r="Z37" s="43" t="str">
        <f t="shared" si="2"/>
        <v>Livestock Measures</v>
      </c>
      <c r="AA37" s="43" t="str">
        <f t="shared" si="2"/>
        <v>Hydrogen Production via Electrolysis</v>
      </c>
      <c r="AB37" s="43"/>
    </row>
    <row r="38" spans="1:29" s="42" customFormat="1" x14ac:dyDescent="0.25">
      <c r="C38" s="43" t="s">
        <v>102</v>
      </c>
      <c r="D38" s="43"/>
      <c r="E38" s="43" t="str">
        <f t="shared" ref="E38:AA38" si="3">INDEX($D$57:$D$83,MATCH(E37,$B$57:$B$83,0))</f>
        <v>Transportation</v>
      </c>
      <c r="F38" s="43" t="str">
        <f t="shared" si="3"/>
        <v>Transportation</v>
      </c>
      <c r="G38" s="43" t="str">
        <f t="shared" si="3"/>
        <v>Transportation</v>
      </c>
      <c r="H38" s="43" t="str">
        <f t="shared" si="3"/>
        <v>Buildings</v>
      </c>
      <c r="I38" s="43" t="str">
        <f t="shared" si="3"/>
        <v>Buildings</v>
      </c>
      <c r="J38" s="43" t="str">
        <f t="shared" si="3"/>
        <v>Electricity</v>
      </c>
      <c r="K38" s="43" t="str">
        <f t="shared" si="3"/>
        <v>Electricity</v>
      </c>
      <c r="L38" s="43" t="str">
        <f t="shared" si="3"/>
        <v>Electricity</v>
      </c>
      <c r="M38" s="43" t="str">
        <f t="shared" si="3"/>
        <v>Electricity</v>
      </c>
      <c r="N38" s="43" t="str">
        <f t="shared" si="3"/>
        <v>Electricity</v>
      </c>
      <c r="O38" s="43" t="str">
        <f t="shared" si="3"/>
        <v>Electricity</v>
      </c>
      <c r="P38" s="43" t="str">
        <f t="shared" si="3"/>
        <v>Industry</v>
      </c>
      <c r="Q38" s="43" t="str">
        <f t="shared" si="3"/>
        <v>Industry</v>
      </c>
      <c r="R38" s="43" t="str">
        <f t="shared" si="3"/>
        <v>Industry</v>
      </c>
      <c r="S38" s="43" t="str">
        <f t="shared" si="3"/>
        <v>Industry</v>
      </c>
      <c r="T38" s="43" t="str">
        <f t="shared" si="3"/>
        <v>Industry</v>
      </c>
      <c r="U38" s="43" t="str">
        <f t="shared" si="3"/>
        <v>Industry</v>
      </c>
      <c r="V38" s="43" t="str">
        <f t="shared" si="3"/>
        <v>Industry</v>
      </c>
      <c r="W38" s="43"/>
      <c r="X38" s="43" t="str">
        <f t="shared" si="3"/>
        <v>Land and Agriculture</v>
      </c>
      <c r="Y38" s="43"/>
      <c r="Z38" s="43" t="str">
        <f t="shared" si="3"/>
        <v>Land and Agriculture</v>
      </c>
      <c r="AA38" s="43" t="str">
        <f t="shared" si="3"/>
        <v>Industry</v>
      </c>
      <c r="AB38" s="43"/>
    </row>
    <row r="39" spans="1:29" s="18" customFormat="1" x14ac:dyDescent="0.25"/>
    <row r="40" spans="1:29" s="2" customFormat="1" x14ac:dyDescent="0.25"/>
    <row r="41" spans="1:29" s="2" customFormat="1" x14ac:dyDescent="0.25"/>
    <row r="42" spans="1:29" s="2" customFormat="1" x14ac:dyDescent="0.25"/>
    <row r="43" spans="1:29" x14ac:dyDescent="0.25">
      <c r="B43" t="s">
        <v>88</v>
      </c>
    </row>
    <row r="44" spans="1:29" s="2" customFormat="1" x14ac:dyDescent="0.25"/>
    <row r="45" spans="1:29" s="40" customFormat="1" x14ac:dyDescent="0.25"/>
    <row r="46" spans="1:29" s="38" customFormat="1" x14ac:dyDescent="0.25"/>
    <row r="47" spans="1:29" s="2" customFormat="1" x14ac:dyDescent="0.25">
      <c r="A47" s="2">
        <v>2</v>
      </c>
      <c r="B47" t="s">
        <v>50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</row>
    <row r="48" spans="1:29" s="2" customFormat="1" x14ac:dyDescent="0.25">
      <c r="A48" s="2">
        <v>3</v>
      </c>
      <c r="B48" t="s">
        <v>51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 spans="1:6" s="2" customFormat="1" x14ac:dyDescent="0.25">
      <c r="A49" s="2">
        <v>4</v>
      </c>
      <c r="B49" t="s">
        <v>52</v>
      </c>
      <c r="C49"/>
    </row>
    <row r="50" spans="1:6" s="2" customFormat="1" x14ac:dyDescent="0.25">
      <c r="A50" s="2">
        <v>1</v>
      </c>
      <c r="B50" t="s">
        <v>53</v>
      </c>
      <c r="C50"/>
    </row>
    <row r="51" spans="1:6" s="2" customFormat="1" x14ac:dyDescent="0.25">
      <c r="A51" s="2">
        <v>5</v>
      </c>
      <c r="B51" t="s">
        <v>54</v>
      </c>
      <c r="C51"/>
    </row>
    <row r="52" spans="1:6" s="2" customFormat="1" x14ac:dyDescent="0.25">
      <c r="B52"/>
      <c r="C52"/>
    </row>
    <row r="53" spans="1:6" s="2" customFormat="1" x14ac:dyDescent="0.25">
      <c r="B53"/>
      <c r="C53"/>
    </row>
    <row r="54" spans="1:6" x14ac:dyDescent="0.25">
      <c r="E54" s="2"/>
    </row>
    <row r="55" spans="1:6" x14ac:dyDescent="0.25">
      <c r="E55" s="2"/>
    </row>
    <row r="56" spans="1:6" x14ac:dyDescent="0.25">
      <c r="A56" t="s">
        <v>93</v>
      </c>
      <c r="B56" s="8" t="s">
        <v>95</v>
      </c>
      <c r="C56" s="3" t="s">
        <v>96</v>
      </c>
      <c r="D56" s="62" t="s">
        <v>102</v>
      </c>
      <c r="E56" s="2" t="s">
        <v>122</v>
      </c>
    </row>
    <row r="57" spans="1:6" x14ac:dyDescent="0.25">
      <c r="B57" s="67" t="s">
        <v>94</v>
      </c>
      <c r="C57" s="63" t="s">
        <v>113</v>
      </c>
      <c r="D57" s="63" t="s">
        <v>52</v>
      </c>
      <c r="E57" s="44">
        <f>SUMIFS($E$36:$AB$36,$E$4:$AB$4,C57)</f>
        <v>515.5041176703171</v>
      </c>
      <c r="F57" s="70"/>
    </row>
    <row r="58" spans="1:6" x14ac:dyDescent="0.25">
      <c r="B58" s="67" t="s">
        <v>94</v>
      </c>
      <c r="C58" s="63" t="s">
        <v>9</v>
      </c>
      <c r="D58" s="63" t="s">
        <v>52</v>
      </c>
      <c r="E58" s="44">
        <f t="shared" ref="E58:E83" si="4">SUMIFS($E$36:$AB$36,$E$4:$AB$4,C58)</f>
        <v>6.5449112441086283</v>
      </c>
    </row>
    <row r="59" spans="1:6" x14ac:dyDescent="0.25">
      <c r="B59" s="67" t="s">
        <v>94</v>
      </c>
      <c r="C59" s="63" t="s">
        <v>10</v>
      </c>
      <c r="D59" s="63" t="s">
        <v>52</v>
      </c>
      <c r="E59" s="44">
        <f t="shared" si="4"/>
        <v>3.7560587413710675</v>
      </c>
    </row>
    <row r="60" spans="1:6" x14ac:dyDescent="0.25">
      <c r="B60" s="67" t="s">
        <v>94</v>
      </c>
      <c r="C60" s="63" t="s">
        <v>112</v>
      </c>
      <c r="D60" s="63" t="s">
        <v>52</v>
      </c>
      <c r="E60" s="44">
        <f t="shared" si="4"/>
        <v>0.19830610098206372</v>
      </c>
    </row>
    <row r="61" spans="1:6" x14ac:dyDescent="0.25">
      <c r="B61" s="67" t="s">
        <v>94</v>
      </c>
      <c r="C61" s="63" t="s">
        <v>114</v>
      </c>
      <c r="D61" s="63" t="s">
        <v>52</v>
      </c>
      <c r="E61" s="44">
        <f t="shared" si="4"/>
        <v>0.71205165075969035</v>
      </c>
    </row>
    <row r="62" spans="1:6" x14ac:dyDescent="0.25">
      <c r="B62" s="67" t="s">
        <v>110</v>
      </c>
      <c r="C62" s="63" t="s">
        <v>55</v>
      </c>
      <c r="D62" s="63" t="s">
        <v>52</v>
      </c>
      <c r="E62" s="44">
        <f t="shared" si="4"/>
        <v>0</v>
      </c>
      <c r="F62" s="70"/>
    </row>
    <row r="63" spans="1:6" x14ac:dyDescent="0.25">
      <c r="A63" s="68"/>
      <c r="B63" s="67" t="s">
        <v>110</v>
      </c>
      <c r="C63" s="63" t="s">
        <v>56</v>
      </c>
      <c r="D63" s="63" t="s">
        <v>52</v>
      </c>
      <c r="E63" s="44">
        <f t="shared" si="4"/>
        <v>0</v>
      </c>
    </row>
    <row r="64" spans="1:6" x14ac:dyDescent="0.25">
      <c r="B64" s="67" t="s">
        <v>7</v>
      </c>
      <c r="C64" s="63" t="s">
        <v>7</v>
      </c>
      <c r="D64" s="63" t="s">
        <v>52</v>
      </c>
      <c r="E64" s="44">
        <f t="shared" si="4"/>
        <v>66.805574495467837</v>
      </c>
      <c r="F64" s="70"/>
    </row>
    <row r="65" spans="2:6" x14ac:dyDescent="0.25">
      <c r="B65" s="67" t="s">
        <v>111</v>
      </c>
      <c r="C65" s="63" t="s">
        <v>1</v>
      </c>
      <c r="D65" s="63" t="s">
        <v>50</v>
      </c>
      <c r="E65" s="44">
        <f t="shared" si="4"/>
        <v>947.8983651560801</v>
      </c>
      <c r="F65" s="70"/>
    </row>
    <row r="66" spans="2:6" x14ac:dyDescent="0.25">
      <c r="B66" s="67" t="s">
        <v>97</v>
      </c>
      <c r="C66" s="63" t="s">
        <v>4</v>
      </c>
      <c r="D66" s="63" t="s">
        <v>51</v>
      </c>
      <c r="E66" s="44">
        <f t="shared" si="4"/>
        <v>578.9510346587216</v>
      </c>
      <c r="F66" s="45"/>
    </row>
    <row r="67" spans="2:6" x14ac:dyDescent="0.25">
      <c r="B67" s="67" t="s">
        <v>98</v>
      </c>
      <c r="C67" s="63" t="s">
        <v>5</v>
      </c>
      <c r="D67" s="63" t="s">
        <v>51</v>
      </c>
      <c r="E67" s="44">
        <f t="shared" si="4"/>
        <v>15.104256093532666</v>
      </c>
      <c r="F67" s="45"/>
    </row>
    <row r="68" spans="2:6" x14ac:dyDescent="0.25">
      <c r="B68" s="67" t="s">
        <v>107</v>
      </c>
      <c r="C68" s="63" t="s">
        <v>21</v>
      </c>
      <c r="D68" s="63" t="s">
        <v>53</v>
      </c>
      <c r="E68" s="44">
        <f t="shared" si="4"/>
        <v>226.30449361143442</v>
      </c>
      <c r="F68" s="45"/>
    </row>
    <row r="69" spans="2:6" x14ac:dyDescent="0.25">
      <c r="B69" s="67" t="s">
        <v>99</v>
      </c>
      <c r="C69" s="63" t="s">
        <v>14</v>
      </c>
      <c r="D69" s="63" t="s">
        <v>53</v>
      </c>
      <c r="E69" s="44">
        <f t="shared" si="4"/>
        <v>967.28037890433302</v>
      </c>
      <c r="F69" s="45"/>
    </row>
    <row r="70" spans="2:6" x14ac:dyDescent="0.25">
      <c r="B70" s="67" t="str">
        <f>C70</f>
        <v>Material Efficiency, Longevity, &amp; Re-Use</v>
      </c>
      <c r="C70" s="63" t="s">
        <v>121</v>
      </c>
      <c r="D70" s="63" t="s">
        <v>53</v>
      </c>
      <c r="E70" s="44">
        <f t="shared" si="4"/>
        <v>3.7177774485176225</v>
      </c>
      <c r="F70" s="45"/>
    </row>
    <row r="71" spans="2:6" x14ac:dyDescent="0.25">
      <c r="B71" s="67" t="str">
        <f>C71</f>
        <v>Vehicle Fuel Economy Standards</v>
      </c>
      <c r="C71" s="63" t="s">
        <v>2</v>
      </c>
      <c r="D71" s="63" t="s">
        <v>50</v>
      </c>
      <c r="E71" s="44">
        <f t="shared" si="4"/>
        <v>126.2756548729034</v>
      </c>
      <c r="F71" s="45"/>
    </row>
    <row r="72" spans="2:6" x14ac:dyDescent="0.25">
      <c r="B72" s="67" t="str">
        <f>C72</f>
        <v>Mode Shifting</v>
      </c>
      <c r="C72" s="63" t="s">
        <v>3</v>
      </c>
      <c r="D72" s="63" t="s">
        <v>50</v>
      </c>
      <c r="E72" s="44">
        <f t="shared" si="4"/>
        <v>47.258196255166141</v>
      </c>
      <c r="F72" s="45"/>
    </row>
    <row r="73" spans="2:6" x14ac:dyDescent="0.25">
      <c r="B73" s="67" t="str">
        <f>C73</f>
        <v>Increased Retrofitting</v>
      </c>
      <c r="C73" s="63" t="s">
        <v>6</v>
      </c>
      <c r="D73" s="63" t="s">
        <v>51</v>
      </c>
      <c r="E73" s="44">
        <f t="shared" si="4"/>
        <v>0</v>
      </c>
      <c r="F73" s="45"/>
    </row>
    <row r="74" spans="2:6" x14ac:dyDescent="0.25">
      <c r="B74" s="67" t="s">
        <v>108</v>
      </c>
      <c r="C74" s="63" t="s">
        <v>8</v>
      </c>
      <c r="D74" s="63" t="s">
        <v>52</v>
      </c>
      <c r="E74" s="44">
        <f t="shared" si="4"/>
        <v>0</v>
      </c>
      <c r="F74" s="45"/>
    </row>
    <row r="75" spans="2:6" x14ac:dyDescent="0.25">
      <c r="B75" s="67" t="str">
        <f t="shared" ref="B75:B83" si="5">C75</f>
        <v>Industry CCS</v>
      </c>
      <c r="C75" s="63" t="s">
        <v>11</v>
      </c>
      <c r="D75" s="63" t="s">
        <v>53</v>
      </c>
      <c r="E75" s="44">
        <f t="shared" si="4"/>
        <v>19.633277830350792</v>
      </c>
      <c r="F75" s="45"/>
    </row>
    <row r="76" spans="2:6" x14ac:dyDescent="0.25">
      <c r="B76" s="67" t="s">
        <v>109</v>
      </c>
      <c r="C76" s="63" t="s">
        <v>12</v>
      </c>
      <c r="D76" s="63" t="s">
        <v>53</v>
      </c>
      <c r="E76" s="44">
        <f t="shared" si="4"/>
        <v>19.521570595629679</v>
      </c>
      <c r="F76" s="45"/>
    </row>
    <row r="77" spans="2:6" x14ac:dyDescent="0.25">
      <c r="B77" s="67" t="s">
        <v>105</v>
      </c>
      <c r="C77" s="63" t="s">
        <v>13</v>
      </c>
      <c r="D77" s="63" t="s">
        <v>53</v>
      </c>
      <c r="E77" s="44">
        <f t="shared" si="4"/>
        <v>58.874876902385921</v>
      </c>
      <c r="F77" s="45"/>
    </row>
    <row r="78" spans="2:6" x14ac:dyDescent="0.25">
      <c r="B78" s="67" t="str">
        <f t="shared" si="5"/>
        <v>F-gas Measures</v>
      </c>
      <c r="C78" s="63" t="s">
        <v>15</v>
      </c>
      <c r="D78" s="63" t="s">
        <v>53</v>
      </c>
      <c r="E78" s="44">
        <f t="shared" si="4"/>
        <v>142.49077236578842</v>
      </c>
      <c r="F78" s="45"/>
    </row>
    <row r="79" spans="2:6" x14ac:dyDescent="0.25">
      <c r="B79" s="67" t="str">
        <f t="shared" si="5"/>
        <v>Methane Capture and Destruction</v>
      </c>
      <c r="C79" s="63" t="s">
        <v>16</v>
      </c>
      <c r="D79" s="63" t="s">
        <v>53</v>
      </c>
      <c r="E79" s="44">
        <f t="shared" si="4"/>
        <v>47.760888725370428</v>
      </c>
      <c r="F79" s="45"/>
    </row>
    <row r="80" spans="2:6" x14ac:dyDescent="0.25">
      <c r="B80" s="67" t="str">
        <f t="shared" si="5"/>
        <v>Afforestation and Reforestation</v>
      </c>
      <c r="C80" s="63" t="s">
        <v>17</v>
      </c>
      <c r="D80" s="63" t="s">
        <v>54</v>
      </c>
      <c r="E80" s="44">
        <f t="shared" si="4"/>
        <v>40.025596311668075</v>
      </c>
      <c r="F80" s="45"/>
    </row>
    <row r="81" spans="1:22" x14ac:dyDescent="0.25">
      <c r="B81" s="67" t="str">
        <f t="shared" si="5"/>
        <v>Cropland and Rice Measures</v>
      </c>
      <c r="C81" s="63" t="s">
        <v>18</v>
      </c>
      <c r="D81" s="63" t="s">
        <v>54</v>
      </c>
      <c r="E81" s="44">
        <f t="shared" si="4"/>
        <v>24.794278514177588</v>
      </c>
      <c r="F81" s="45"/>
    </row>
    <row r="82" spans="1:22" x14ac:dyDescent="0.25">
      <c r="B82" s="67" t="str">
        <f t="shared" si="5"/>
        <v>Improved Forest Management</v>
      </c>
      <c r="C82" s="63" t="s">
        <v>19</v>
      </c>
      <c r="D82" s="63" t="s">
        <v>54</v>
      </c>
      <c r="E82" s="44">
        <f t="shared" si="4"/>
        <v>8.7531636330351468</v>
      </c>
      <c r="F82" s="45"/>
    </row>
    <row r="83" spans="1:22" x14ac:dyDescent="0.25">
      <c r="B83" s="67" t="str">
        <f t="shared" si="5"/>
        <v>Livestock Measures</v>
      </c>
      <c r="C83" s="63" t="s">
        <v>20</v>
      </c>
      <c r="D83" s="63" t="s">
        <v>54</v>
      </c>
      <c r="E83" s="44">
        <f t="shared" si="4"/>
        <v>94.021122134339649</v>
      </c>
      <c r="F83" s="45"/>
    </row>
    <row r="84" spans="1:22" x14ac:dyDescent="0.25">
      <c r="F84" s="47"/>
    </row>
    <row r="86" spans="1:22" x14ac:dyDescent="0.25">
      <c r="C86" s="71" t="str">
        <f>INDEX($D$57:$D$83,MATCH(C87,$B$57:$B$83,0))</f>
        <v>Industry</v>
      </c>
      <c r="D86" s="71" t="str">
        <f t="shared" ref="D86:T86" si="6">INDEX($D$57:$D$83,MATCH(D87,$B$57:$B$83,0))</f>
        <v>Industry</v>
      </c>
      <c r="E86" s="71" t="str">
        <f t="shared" si="6"/>
        <v>Industry</v>
      </c>
      <c r="F86" s="71" t="str">
        <f t="shared" si="6"/>
        <v>Industry</v>
      </c>
      <c r="G86" s="71" t="str">
        <f>INDEX($D$57:$D$83,MATCH(G87,$B$57:$B$83,0))</f>
        <v>Industry</v>
      </c>
      <c r="H86" s="71" t="str">
        <f t="shared" si="6"/>
        <v>Industry</v>
      </c>
      <c r="I86" s="71" t="str">
        <f t="shared" si="6"/>
        <v>Industry</v>
      </c>
      <c r="J86" s="71" t="str">
        <f t="shared" si="6"/>
        <v>Industry</v>
      </c>
      <c r="K86" s="3" t="str">
        <f t="shared" si="6"/>
        <v>Transportation</v>
      </c>
      <c r="L86" s="3" t="str">
        <f t="shared" si="6"/>
        <v>Transportation</v>
      </c>
      <c r="M86" s="3" t="str">
        <f t="shared" si="6"/>
        <v>Transportation</v>
      </c>
      <c r="N86" s="73" t="str">
        <f t="shared" si="6"/>
        <v>Buildings</v>
      </c>
      <c r="O86" s="73" t="str">
        <f t="shared" si="6"/>
        <v>Buildings</v>
      </c>
      <c r="P86" s="75" t="str">
        <f t="shared" si="6"/>
        <v>Electricity</v>
      </c>
      <c r="Q86" s="75" t="str">
        <f t="shared" si="6"/>
        <v>Electricity</v>
      </c>
      <c r="R86" s="12" t="str">
        <f t="shared" si="6"/>
        <v>Land and Agriculture</v>
      </c>
      <c r="S86" s="12"/>
      <c r="T86" s="12" t="str">
        <f t="shared" si="6"/>
        <v>Land and Agriculture</v>
      </c>
      <c r="U86" s="12"/>
    </row>
    <row r="87" spans="1:22" s="42" customFormat="1" ht="64.5" customHeight="1" x14ac:dyDescent="0.25">
      <c r="A87" s="66" t="s">
        <v>104</v>
      </c>
      <c r="B87" s="48" t="s">
        <v>0</v>
      </c>
      <c r="C87" s="72" t="s">
        <v>99</v>
      </c>
      <c r="D87" s="72" t="s">
        <v>107</v>
      </c>
      <c r="E87" s="72" t="s">
        <v>15</v>
      </c>
      <c r="F87" s="72" t="s">
        <v>105</v>
      </c>
      <c r="G87" s="72" t="s">
        <v>16</v>
      </c>
      <c r="H87" s="72" t="s">
        <v>11</v>
      </c>
      <c r="I87" s="72" t="s">
        <v>109</v>
      </c>
      <c r="J87" s="72" t="s">
        <v>121</v>
      </c>
      <c r="K87" s="62" t="s">
        <v>111</v>
      </c>
      <c r="L87" s="62" t="s">
        <v>2</v>
      </c>
      <c r="M87" s="62" t="s">
        <v>3</v>
      </c>
      <c r="N87" s="74" t="s">
        <v>97</v>
      </c>
      <c r="O87" s="74" t="s">
        <v>98</v>
      </c>
      <c r="P87" s="76" t="s">
        <v>94</v>
      </c>
      <c r="Q87" s="76" t="s">
        <v>7</v>
      </c>
      <c r="R87" s="77" t="s">
        <v>20</v>
      </c>
      <c r="S87" s="77"/>
      <c r="T87" s="77" t="s">
        <v>18</v>
      </c>
      <c r="U87" s="77"/>
    </row>
    <row r="88" spans="1:22" x14ac:dyDescent="0.25">
      <c r="B88" s="11">
        <v>2020</v>
      </c>
      <c r="C88" s="80">
        <f t="shared" ref="C88:R88" si="7">SUMIFS($E5:$AB5,$E$37:$AB$37,C$87)</f>
        <v>0</v>
      </c>
      <c r="D88" s="80">
        <f t="shared" si="7"/>
        <v>0</v>
      </c>
      <c r="E88" s="80">
        <f t="shared" si="7"/>
        <v>0</v>
      </c>
      <c r="F88" s="80">
        <f t="shared" si="7"/>
        <v>0</v>
      </c>
      <c r="G88" s="80">
        <f t="shared" si="7"/>
        <v>0</v>
      </c>
      <c r="H88" s="80">
        <f t="shared" si="7"/>
        <v>0</v>
      </c>
      <c r="I88" s="80">
        <f t="shared" si="7"/>
        <v>0</v>
      </c>
      <c r="J88" s="80">
        <f t="shared" si="7"/>
        <v>0</v>
      </c>
      <c r="K88" s="80">
        <f t="shared" si="7"/>
        <v>0</v>
      </c>
      <c r="L88" s="80">
        <f t="shared" si="7"/>
        <v>0</v>
      </c>
      <c r="M88" s="80">
        <f t="shared" si="7"/>
        <v>0</v>
      </c>
      <c r="N88" s="80">
        <f t="shared" si="7"/>
        <v>0</v>
      </c>
      <c r="O88" s="80">
        <f t="shared" si="7"/>
        <v>0</v>
      </c>
      <c r="P88" s="80">
        <f t="shared" si="7"/>
        <v>0</v>
      </c>
      <c r="Q88" s="80">
        <f t="shared" si="7"/>
        <v>0</v>
      </c>
      <c r="R88" s="80">
        <f t="shared" si="7"/>
        <v>0</v>
      </c>
      <c r="S88" s="80"/>
      <c r="T88" s="80">
        <f t="shared" ref="T88" si="8">SUMIFS($E5:$AB5,$E$37:$AB$37,T$87)</f>
        <v>0</v>
      </c>
      <c r="U88" s="80"/>
      <c r="V88" s="2"/>
    </row>
    <row r="89" spans="1:22" x14ac:dyDescent="0.25">
      <c r="B89" s="11">
        <v>2021</v>
      </c>
      <c r="C89" s="80">
        <f t="shared" ref="C89:R89" si="9">SUMIFS($E6:$AB6,$E$37:$AB$37,C$87)</f>
        <v>0</v>
      </c>
      <c r="D89" s="80">
        <f t="shared" si="9"/>
        <v>0</v>
      </c>
      <c r="E89" s="80">
        <f t="shared" si="9"/>
        <v>0</v>
      </c>
      <c r="F89" s="80">
        <f t="shared" si="9"/>
        <v>0</v>
      </c>
      <c r="G89" s="80">
        <f t="shared" si="9"/>
        <v>0</v>
      </c>
      <c r="H89" s="80">
        <f t="shared" si="9"/>
        <v>0</v>
      </c>
      <c r="I89" s="80">
        <f t="shared" si="9"/>
        <v>0</v>
      </c>
      <c r="J89" s="80">
        <f t="shared" si="9"/>
        <v>0</v>
      </c>
      <c r="K89" s="80">
        <f t="shared" si="9"/>
        <v>0</v>
      </c>
      <c r="L89" s="80">
        <f t="shared" si="9"/>
        <v>0</v>
      </c>
      <c r="M89" s="80">
        <f t="shared" si="9"/>
        <v>0</v>
      </c>
      <c r="N89" s="80">
        <f t="shared" si="9"/>
        <v>0</v>
      </c>
      <c r="O89" s="80">
        <f t="shared" si="9"/>
        <v>0</v>
      </c>
      <c r="P89" s="80">
        <f t="shared" si="9"/>
        <v>1.6888000000000001</v>
      </c>
      <c r="Q89" s="80">
        <f t="shared" si="9"/>
        <v>0</v>
      </c>
      <c r="R89" s="80">
        <f t="shared" si="9"/>
        <v>0</v>
      </c>
      <c r="S89" s="80"/>
      <c r="T89" s="80">
        <f t="shared" ref="T89" si="10">SUMIFS($E6:$AB6,$E$37:$AB$37,T$87)</f>
        <v>0</v>
      </c>
      <c r="U89" s="80"/>
      <c r="V89" s="2"/>
    </row>
    <row r="90" spans="1:22" x14ac:dyDescent="0.25">
      <c r="B90" s="11">
        <v>2022</v>
      </c>
      <c r="C90" s="80">
        <f t="shared" ref="C90:R90" si="11">SUMIFS($E7:$AB7,$E$37:$AB$37,C$87)</f>
        <v>0</v>
      </c>
      <c r="D90" s="80">
        <f t="shared" si="11"/>
        <v>0</v>
      </c>
      <c r="E90" s="80">
        <f t="shared" si="11"/>
        <v>0</v>
      </c>
      <c r="F90" s="80">
        <f t="shared" si="11"/>
        <v>0</v>
      </c>
      <c r="G90" s="80">
        <f t="shared" si="11"/>
        <v>0</v>
      </c>
      <c r="H90" s="80">
        <f t="shared" si="11"/>
        <v>0</v>
      </c>
      <c r="I90" s="80">
        <f t="shared" si="11"/>
        <v>0</v>
      </c>
      <c r="J90" s="80">
        <f t="shared" si="11"/>
        <v>0</v>
      </c>
      <c r="K90" s="80">
        <f t="shared" si="11"/>
        <v>0</v>
      </c>
      <c r="L90" s="80">
        <f t="shared" si="11"/>
        <v>0</v>
      </c>
      <c r="M90" s="80">
        <f t="shared" si="11"/>
        <v>0</v>
      </c>
      <c r="N90" s="80">
        <f t="shared" si="11"/>
        <v>0</v>
      </c>
      <c r="O90" s="80">
        <f t="shared" si="11"/>
        <v>0</v>
      </c>
      <c r="P90" s="80">
        <f t="shared" si="11"/>
        <v>3.12528939999999</v>
      </c>
      <c r="Q90" s="80">
        <f t="shared" si="11"/>
        <v>0</v>
      </c>
      <c r="R90" s="80">
        <f t="shared" si="11"/>
        <v>0</v>
      </c>
      <c r="S90" s="80"/>
      <c r="T90" s="80">
        <f t="shared" ref="T90" si="12">SUMIFS($E7:$AB7,$E$37:$AB$37,T$87)</f>
        <v>0</v>
      </c>
      <c r="U90" s="80"/>
      <c r="V90" s="2"/>
    </row>
    <row r="91" spans="1:22" x14ac:dyDescent="0.25">
      <c r="B91" s="11">
        <v>2023</v>
      </c>
      <c r="C91" s="80">
        <f t="shared" ref="C91:R91" si="13">SUMIFS($E8:$AB8,$E$37:$AB$37,C$87)</f>
        <v>2.3239815568428002</v>
      </c>
      <c r="D91" s="80">
        <f t="shared" si="13"/>
        <v>4.6151143544824802E-2</v>
      </c>
      <c r="E91" s="80">
        <f t="shared" si="13"/>
        <v>1.0363674484426799</v>
      </c>
      <c r="F91" s="80">
        <f t="shared" si="13"/>
        <v>0.42502449491600203</v>
      </c>
      <c r="G91" s="80">
        <f t="shared" si="13"/>
        <v>0.209876886878963</v>
      </c>
      <c r="H91" s="80">
        <f t="shared" si="13"/>
        <v>8.1151708219266996E-2</v>
      </c>
      <c r="I91" s="80">
        <f t="shared" si="13"/>
        <v>0.18473647726888601</v>
      </c>
      <c r="J91" s="80">
        <f t="shared" si="13"/>
        <v>2.9360203316852299E-2</v>
      </c>
      <c r="K91" s="80">
        <f t="shared" si="13"/>
        <v>4.0820220589015202E-2</v>
      </c>
      <c r="L91" s="80">
        <f t="shared" si="13"/>
        <v>2.4158906062880299E-2</v>
      </c>
      <c r="M91" s="80">
        <f t="shared" si="13"/>
        <v>0.59153505317158706</v>
      </c>
      <c r="N91" s="80">
        <f t="shared" si="13"/>
        <v>0.25188830787240102</v>
      </c>
      <c r="O91" s="80">
        <f t="shared" si="13"/>
        <v>0.430031192100854</v>
      </c>
      <c r="P91" s="80">
        <f t="shared" si="13"/>
        <v>1.5719620612219201</v>
      </c>
      <c r="Q91" s="80">
        <f t="shared" si="13"/>
        <v>0</v>
      </c>
      <c r="R91" s="80">
        <f t="shared" si="13"/>
        <v>0.37443796733006701</v>
      </c>
      <c r="S91" s="80"/>
      <c r="T91" s="80">
        <f t="shared" ref="T91" si="14">SUMIFS($E8:$AB8,$E$37:$AB$37,T$87)</f>
        <v>8.9040630965272996E-2</v>
      </c>
      <c r="U91" s="80"/>
      <c r="V91" s="2"/>
    </row>
    <row r="92" spans="1:22" x14ac:dyDescent="0.25">
      <c r="B92" s="11">
        <v>2024</v>
      </c>
      <c r="C92" s="80">
        <f t="shared" ref="C92:R92" si="15">SUMIFS($E9:$AB9,$E$37:$AB$37,C$87)</f>
        <v>4.5901479344661196</v>
      </c>
      <c r="D92" s="80">
        <f t="shared" si="15"/>
        <v>0.18586144164771801</v>
      </c>
      <c r="E92" s="80">
        <f t="shared" si="15"/>
        <v>1.67449532022051</v>
      </c>
      <c r="F92" s="80">
        <f t="shared" si="15"/>
        <v>0.87589443899267505</v>
      </c>
      <c r="G92" s="80">
        <f t="shared" si="15"/>
        <v>0.56569974138275603</v>
      </c>
      <c r="H92" s="80">
        <f t="shared" si="15"/>
        <v>0.14002730380752801</v>
      </c>
      <c r="I92" s="80">
        <f t="shared" si="15"/>
        <v>0.34519724770329102</v>
      </c>
      <c r="J92" s="80">
        <f t="shared" si="15"/>
        <v>5.3250129480714802E-2</v>
      </c>
      <c r="K92" s="80">
        <f t="shared" si="15"/>
        <v>0.65801690072200003</v>
      </c>
      <c r="L92" s="80">
        <f t="shared" si="15"/>
        <v>6.4825716762885302E-2</v>
      </c>
      <c r="M92" s="80">
        <f t="shared" si="15"/>
        <v>1.2065159936268499</v>
      </c>
      <c r="N92" s="80">
        <f t="shared" si="15"/>
        <v>0.77867810423363903</v>
      </c>
      <c r="O92" s="80">
        <f t="shared" si="15"/>
        <v>0.54871095810926995</v>
      </c>
      <c r="P92" s="80">
        <f t="shared" si="15"/>
        <v>4.2933091957807479</v>
      </c>
      <c r="Q92" s="80">
        <f t="shared" si="15"/>
        <v>0</v>
      </c>
      <c r="R92" s="80">
        <f t="shared" si="15"/>
        <v>1.01312209283832</v>
      </c>
      <c r="S92" s="80"/>
      <c r="T92" s="80">
        <f t="shared" ref="T92" si="16">SUMIFS($E9:$AB9,$E$37:$AB$37,T$87)</f>
        <v>0.2408631111134</v>
      </c>
      <c r="U92" s="80"/>
      <c r="V92" s="2"/>
    </row>
    <row r="93" spans="1:22" x14ac:dyDescent="0.25">
      <c r="B93" s="11">
        <v>2025</v>
      </c>
      <c r="C93" s="80">
        <f t="shared" ref="C93:R93" si="17">SUMIFS($E10:$AB10,$E$37:$AB$37,C$87)</f>
        <v>6.4413767067168601</v>
      </c>
      <c r="D93" s="80">
        <f t="shared" si="17"/>
        <v>0.40348841702330301</v>
      </c>
      <c r="E93" s="80">
        <f t="shared" si="17"/>
        <v>2.3661112030617701</v>
      </c>
      <c r="F93" s="80">
        <f t="shared" si="17"/>
        <v>1.09211485535666</v>
      </c>
      <c r="G93" s="80">
        <f t="shared" si="17"/>
        <v>1.0040767917205</v>
      </c>
      <c r="H93" s="80">
        <f t="shared" si="17"/>
        <v>0.188731724450107</v>
      </c>
      <c r="I93" s="80">
        <f t="shared" si="17"/>
        <v>0.46020349151409001</v>
      </c>
      <c r="J93" s="80">
        <f t="shared" si="17"/>
        <v>6.8799252229794605E-2</v>
      </c>
      <c r="K93" s="80">
        <f t="shared" si="17"/>
        <v>1.8541394578850201</v>
      </c>
      <c r="L93" s="80">
        <f t="shared" si="17"/>
        <v>0.122649868617362</v>
      </c>
      <c r="M93" s="80">
        <f t="shared" si="17"/>
        <v>1.7390319082033501</v>
      </c>
      <c r="N93" s="80">
        <f t="shared" si="17"/>
        <v>1.56277859193846</v>
      </c>
      <c r="O93" s="80">
        <f t="shared" si="17"/>
        <v>0.51184742939218297</v>
      </c>
      <c r="P93" s="80">
        <f t="shared" si="17"/>
        <v>1.9065652901999344</v>
      </c>
      <c r="Q93" s="80">
        <f t="shared" si="17"/>
        <v>0.54636597630224404</v>
      </c>
      <c r="R93" s="80">
        <f t="shared" si="17"/>
        <v>1.8573393713542401</v>
      </c>
      <c r="S93" s="80"/>
      <c r="T93" s="80">
        <f t="shared" ref="T93" si="18">SUMIFS($E10:$AB10,$E$37:$AB$37,T$87)</f>
        <v>0.44190421249464101</v>
      </c>
      <c r="U93" s="80"/>
      <c r="V93" s="2"/>
    </row>
    <row r="94" spans="1:22" x14ac:dyDescent="0.25">
      <c r="B94" s="11">
        <v>2026</v>
      </c>
      <c r="C94" s="80">
        <f t="shared" ref="C94:R94" si="19">SUMIFS($E11:$AB11,$E$37:$AB$37,C$87)</f>
        <v>9.2663481788468403</v>
      </c>
      <c r="D94" s="80">
        <f t="shared" si="19"/>
        <v>0.76778241082563603</v>
      </c>
      <c r="E94" s="80">
        <f t="shared" si="19"/>
        <v>2.9404360943128198</v>
      </c>
      <c r="F94" s="80">
        <f t="shared" si="19"/>
        <v>1.40853412252238</v>
      </c>
      <c r="G94" s="80">
        <f t="shared" si="19"/>
        <v>1.4432833595341199</v>
      </c>
      <c r="H94" s="80">
        <f t="shared" si="19"/>
        <v>0.24560085750230901</v>
      </c>
      <c r="I94" s="80">
        <f t="shared" si="19"/>
        <v>0.62590849622348699</v>
      </c>
      <c r="J94" s="80">
        <f t="shared" si="19"/>
        <v>8.7968885366695601E-2</v>
      </c>
      <c r="K94" s="80">
        <f t="shared" si="19"/>
        <v>3.5784284441804401</v>
      </c>
      <c r="L94" s="80">
        <f t="shared" si="19"/>
        <v>0.48696511631197698</v>
      </c>
      <c r="M94" s="80">
        <f t="shared" si="19"/>
        <v>2.2657124611187598</v>
      </c>
      <c r="N94" s="80">
        <f t="shared" si="19"/>
        <v>2.7839698891914502</v>
      </c>
      <c r="O94" s="80">
        <f t="shared" si="19"/>
        <v>0.59035967913224796</v>
      </c>
      <c r="P94" s="80">
        <f t="shared" si="19"/>
        <v>0.77100921214961771</v>
      </c>
      <c r="Q94" s="80">
        <f t="shared" si="19"/>
        <v>0.63937953505128098</v>
      </c>
      <c r="R94" s="80">
        <f t="shared" si="19"/>
        <v>2.3929941684536602</v>
      </c>
      <c r="S94" s="80"/>
      <c r="T94" s="80">
        <f t="shared" ref="T94" si="20">SUMIFS($E11:$AB11,$E$37:$AB$37,T$87)</f>
        <v>0.57249662485415898</v>
      </c>
      <c r="U94" s="80"/>
      <c r="V94" s="2"/>
    </row>
    <row r="95" spans="1:22" x14ac:dyDescent="0.25">
      <c r="B95" s="11">
        <v>2027</v>
      </c>
      <c r="C95" s="80">
        <f t="shared" ref="C95:R95" si="21">SUMIFS($E12:$AB12,$E$37:$AB$37,C$87)</f>
        <v>11.8046558376177</v>
      </c>
      <c r="D95" s="80">
        <f t="shared" si="21"/>
        <v>1.1852105860602999</v>
      </c>
      <c r="E95" s="80">
        <f t="shared" si="21"/>
        <v>3.2155702473727001</v>
      </c>
      <c r="F95" s="80">
        <f t="shared" si="21"/>
        <v>1.6861336820216299</v>
      </c>
      <c r="G95" s="80">
        <f t="shared" si="21"/>
        <v>1.7652390826067601</v>
      </c>
      <c r="H95" s="80">
        <f t="shared" si="21"/>
        <v>0.27570571201750999</v>
      </c>
      <c r="I95" s="80">
        <f t="shared" si="21"/>
        <v>0.72869194559152295</v>
      </c>
      <c r="J95" s="80">
        <f t="shared" si="21"/>
        <v>0.103087819241616</v>
      </c>
      <c r="K95" s="80">
        <f t="shared" si="21"/>
        <v>5.9429017978804204</v>
      </c>
      <c r="L95" s="80">
        <f t="shared" si="21"/>
        <v>1.15856662024924</v>
      </c>
      <c r="M95" s="80">
        <f t="shared" si="21"/>
        <v>2.8120808073364398</v>
      </c>
      <c r="N95" s="80">
        <f t="shared" si="21"/>
        <v>4.2098128842098301</v>
      </c>
      <c r="O95" s="80">
        <f t="shared" si="21"/>
        <v>0.68154189325137104</v>
      </c>
      <c r="P95" s="80">
        <f t="shared" si="21"/>
        <v>0.4360577556046813</v>
      </c>
      <c r="Q95" s="80">
        <f t="shared" si="21"/>
        <v>1.3740806729235999</v>
      </c>
      <c r="R95" s="80">
        <f t="shared" si="21"/>
        <v>2.86437876088893</v>
      </c>
      <c r="S95" s="80"/>
      <c r="T95" s="80">
        <f t="shared" ref="T95" si="22">SUMIFS($E12:$AB12,$E$37:$AB$37,T$87)</f>
        <v>0.68981645101498901</v>
      </c>
      <c r="U95" s="80"/>
      <c r="V95" s="2"/>
    </row>
    <row r="96" spans="1:22" x14ac:dyDescent="0.25">
      <c r="B96" s="11">
        <v>2028</v>
      </c>
      <c r="C96" s="80">
        <f t="shared" ref="C96:R96" si="23">SUMIFS($E13:$AB13,$E$37:$AB$37,C$87)</f>
        <v>14.5183591764184</v>
      </c>
      <c r="D96" s="80">
        <f t="shared" si="23"/>
        <v>1.73944275970162</v>
      </c>
      <c r="E96" s="80">
        <f t="shared" si="23"/>
        <v>3.69439054358251</v>
      </c>
      <c r="F96" s="80">
        <f t="shared" si="23"/>
        <v>2.3666861623231998</v>
      </c>
      <c r="G96" s="80">
        <f t="shared" si="23"/>
        <v>2.2037978731294801</v>
      </c>
      <c r="H96" s="80">
        <f t="shared" si="23"/>
        <v>0.32108151020550402</v>
      </c>
      <c r="I96" s="80">
        <f t="shared" si="23"/>
        <v>0.87651329384499199</v>
      </c>
      <c r="J96" s="80">
        <f t="shared" si="23"/>
        <v>0.131700045990649</v>
      </c>
      <c r="K96" s="80">
        <f t="shared" si="23"/>
        <v>9.2102378511492606</v>
      </c>
      <c r="L96" s="80">
        <f t="shared" si="23"/>
        <v>2.1444533258508298</v>
      </c>
      <c r="M96" s="80">
        <f t="shared" si="23"/>
        <v>3.4254260904627598</v>
      </c>
      <c r="N96" s="80">
        <f t="shared" si="23"/>
        <v>6.1311217823811397</v>
      </c>
      <c r="O96" s="80">
        <f t="shared" si="23"/>
        <v>1.14598738473246</v>
      </c>
      <c r="P96" s="80">
        <f t="shared" si="23"/>
        <v>2.6575844906036581</v>
      </c>
      <c r="Q96" s="80">
        <f t="shared" si="23"/>
        <v>1.2554857342963699</v>
      </c>
      <c r="R96" s="80">
        <f t="shared" si="23"/>
        <v>3.4094115131256801</v>
      </c>
      <c r="S96" s="80"/>
      <c r="T96" s="80">
        <f t="shared" ref="T96" si="24">SUMIFS($E13:$AB13,$E$37:$AB$37,T$87)</f>
        <v>0.82993983679116101</v>
      </c>
      <c r="U96" s="80"/>
      <c r="V96" s="2"/>
    </row>
    <row r="97" spans="2:22" x14ac:dyDescent="0.25">
      <c r="B97" s="11">
        <v>2029</v>
      </c>
      <c r="C97" s="80">
        <f t="shared" ref="C97:R97" si="25">SUMIFS($E14:$AB14,$E$37:$AB$37,C$87)</f>
        <v>17.246576600480498</v>
      </c>
      <c r="D97" s="80">
        <f t="shared" si="25"/>
        <v>2.2108232150655298</v>
      </c>
      <c r="E97" s="80">
        <f t="shared" si="25"/>
        <v>4.10210448207427</v>
      </c>
      <c r="F97" s="80">
        <f t="shared" si="25"/>
        <v>2.8027675514389401</v>
      </c>
      <c r="G97" s="80">
        <f t="shared" si="25"/>
        <v>2.5463697410969601</v>
      </c>
      <c r="H97" s="80">
        <f t="shared" si="25"/>
        <v>0.35689973699599198</v>
      </c>
      <c r="I97" s="80">
        <f t="shared" si="25"/>
        <v>1.0022182398672499</v>
      </c>
      <c r="J97" s="80">
        <f t="shared" si="25"/>
        <v>0.150045090888311</v>
      </c>
      <c r="K97" s="80">
        <f t="shared" si="25"/>
        <v>12.4900237655323</v>
      </c>
      <c r="L97" s="80">
        <f t="shared" si="25"/>
        <v>3.2435613663174601</v>
      </c>
      <c r="M97" s="80">
        <f t="shared" si="25"/>
        <v>3.8321381587044701</v>
      </c>
      <c r="N97" s="80">
        <f t="shared" si="25"/>
        <v>8.1387018723702802</v>
      </c>
      <c r="O97" s="80">
        <f t="shared" si="25"/>
        <v>1.2958505124830899</v>
      </c>
      <c r="P97" s="80">
        <f t="shared" si="25"/>
        <v>7.1879729923417361</v>
      </c>
      <c r="Q97" s="80">
        <f t="shared" si="25"/>
        <v>1.87945748665333</v>
      </c>
      <c r="R97" s="80">
        <f t="shared" si="25"/>
        <v>3.8698649682775401</v>
      </c>
      <c r="S97" s="80"/>
      <c r="T97" s="80">
        <f t="shared" ref="T97" si="26">SUMIFS($E14:$AB14,$E$37:$AB$37,T$87)</f>
        <v>0.95998016606486403</v>
      </c>
      <c r="U97" s="80"/>
      <c r="V97" s="2"/>
    </row>
    <row r="98" spans="2:22" x14ac:dyDescent="0.25">
      <c r="B98" s="11">
        <v>2030</v>
      </c>
      <c r="C98" s="80">
        <f t="shared" ref="C98:R98" si="27">SUMIFS($E15:$AB15,$E$37:$AB$37,C$87)</f>
        <v>19.785893973342301</v>
      </c>
      <c r="D98" s="80">
        <f t="shared" si="27"/>
        <v>2.85618047122892</v>
      </c>
      <c r="E98" s="80">
        <f t="shared" si="27"/>
        <v>4.4182226811219296</v>
      </c>
      <c r="F98" s="80">
        <f t="shared" si="27"/>
        <v>3.0859485589719502</v>
      </c>
      <c r="G98" s="80">
        <f t="shared" si="27"/>
        <v>2.7976937964950199</v>
      </c>
      <c r="H98" s="80">
        <f t="shared" si="27"/>
        <v>0.38242676420576099</v>
      </c>
      <c r="I98" s="80">
        <f t="shared" si="27"/>
        <v>1.10770555301961</v>
      </c>
      <c r="J98" s="80">
        <f t="shared" si="27"/>
        <v>0.15929321835441401</v>
      </c>
      <c r="K98" s="80">
        <f t="shared" si="27"/>
        <v>16.285072316162999</v>
      </c>
      <c r="L98" s="80">
        <f t="shared" si="27"/>
        <v>4.3606999262440498</v>
      </c>
      <c r="M98" s="80">
        <f t="shared" si="27"/>
        <v>4.0712705725689</v>
      </c>
      <c r="N98" s="80">
        <f t="shared" si="27"/>
        <v>10.547811836976599</v>
      </c>
      <c r="O98" s="80">
        <f t="shared" si="27"/>
        <v>1.36982220221909</v>
      </c>
      <c r="P98" s="80">
        <f t="shared" si="27"/>
        <v>12.21115300355209</v>
      </c>
      <c r="Q98" s="80">
        <f t="shared" si="27"/>
        <v>2.3933221518875398</v>
      </c>
      <c r="R98" s="80">
        <f t="shared" si="27"/>
        <v>4.2738723015776996</v>
      </c>
      <c r="S98" s="80"/>
      <c r="T98" s="80">
        <f t="shared" ref="T98" si="28">SUMIFS($E15:$AB15,$E$37:$AB$37,T$87)</f>
        <v>1.0778810737764899</v>
      </c>
      <c r="U98" s="80"/>
      <c r="V98" s="2"/>
    </row>
    <row r="99" spans="2:22" x14ac:dyDescent="0.25">
      <c r="B99" s="11">
        <v>2031</v>
      </c>
      <c r="C99" s="80">
        <f t="shared" ref="C99:R99" si="29">SUMIFS($E16:$AB16,$E$37:$AB$37,C$87)</f>
        <v>22.332317369551799</v>
      </c>
      <c r="D99" s="80">
        <f t="shared" si="29"/>
        <v>3.5373552471860101</v>
      </c>
      <c r="E99" s="80">
        <f t="shared" si="29"/>
        <v>4.7333360510140103</v>
      </c>
      <c r="F99" s="80">
        <f t="shared" si="29"/>
        <v>3.2973656908585101</v>
      </c>
      <c r="G99" s="80">
        <f t="shared" si="29"/>
        <v>2.6738889296033599</v>
      </c>
      <c r="H99" s="80">
        <f t="shared" si="29"/>
        <v>0.43900255651372699</v>
      </c>
      <c r="I99" s="80">
        <f t="shared" si="29"/>
        <v>1.07683330879774</v>
      </c>
      <c r="J99" s="80">
        <f t="shared" si="29"/>
        <v>0.16939759936946999</v>
      </c>
      <c r="K99" s="80">
        <f t="shared" si="29"/>
        <v>20.618291435242401</v>
      </c>
      <c r="L99" s="80">
        <f t="shared" si="29"/>
        <v>5.4297780247310898</v>
      </c>
      <c r="M99" s="80">
        <f t="shared" si="29"/>
        <v>4.1763307261482696</v>
      </c>
      <c r="N99" s="80">
        <f t="shared" si="29"/>
        <v>13.0082783744446</v>
      </c>
      <c r="O99" s="80">
        <f t="shared" si="29"/>
        <v>1.38194873356648</v>
      </c>
      <c r="P99" s="80">
        <f t="shared" si="29"/>
        <v>15.522041345206173</v>
      </c>
      <c r="Q99" s="80">
        <f t="shared" si="29"/>
        <v>2.72542339342455</v>
      </c>
      <c r="R99" s="80">
        <f t="shared" si="29"/>
        <v>4.2541781853284197</v>
      </c>
      <c r="S99" s="80"/>
      <c r="T99" s="80">
        <f t="shared" ref="T99" si="30">SUMIFS($E16:$AB16,$E$37:$AB$37,T$87)</f>
        <v>1.08818497143417</v>
      </c>
      <c r="U99" s="80"/>
      <c r="V99" s="2"/>
    </row>
    <row r="100" spans="2:22" x14ac:dyDescent="0.25">
      <c r="B100" s="11">
        <v>2032</v>
      </c>
      <c r="C100" s="80">
        <f t="shared" ref="C100:R100" si="31">SUMIFS($E17:$AB17,$E$37:$AB$37,C$87)</f>
        <v>24.717596416421099</v>
      </c>
      <c r="D100" s="80">
        <f t="shared" si="31"/>
        <v>4.2499738986149698</v>
      </c>
      <c r="E100" s="80">
        <f t="shared" si="31"/>
        <v>5.0190956366390003</v>
      </c>
      <c r="F100" s="80">
        <f t="shared" si="31"/>
        <v>3.4317105775219798</v>
      </c>
      <c r="G100" s="80">
        <f t="shared" si="31"/>
        <v>2.5632923834903001</v>
      </c>
      <c r="H100" s="80">
        <f t="shared" si="31"/>
        <v>0.49322788761932601</v>
      </c>
      <c r="I100" s="80">
        <f t="shared" si="31"/>
        <v>1.0442873258795</v>
      </c>
      <c r="J100" s="80">
        <f t="shared" si="31"/>
        <v>0.183047317392763</v>
      </c>
      <c r="K100" s="80">
        <f t="shared" si="31"/>
        <v>25.319707765926299</v>
      </c>
      <c r="L100" s="80">
        <f t="shared" si="31"/>
        <v>6.3339039579037797</v>
      </c>
      <c r="M100" s="80">
        <f t="shared" si="31"/>
        <v>4.11990605609732</v>
      </c>
      <c r="N100" s="80">
        <f t="shared" si="31"/>
        <v>15.387189595531799</v>
      </c>
      <c r="O100" s="80">
        <f t="shared" si="31"/>
        <v>1.3161045786058401</v>
      </c>
      <c r="P100" s="80">
        <f t="shared" si="31"/>
        <v>19.197087113184764</v>
      </c>
      <c r="Q100" s="80">
        <f t="shared" si="31"/>
        <v>3.1521653886387</v>
      </c>
      <c r="R100" s="80">
        <f t="shared" si="31"/>
        <v>4.2331107843353299</v>
      </c>
      <c r="S100" s="80"/>
      <c r="T100" s="80">
        <f t="shared" ref="T100" si="32">SUMIFS($E17:$AB17,$E$37:$AB$37,T$87)</f>
        <v>1.1033606704672301</v>
      </c>
      <c r="U100" s="80"/>
      <c r="V100" s="2"/>
    </row>
    <row r="101" spans="2:22" x14ac:dyDescent="0.25">
      <c r="B101" s="11">
        <v>2033</v>
      </c>
      <c r="C101" s="80">
        <f t="shared" ref="C101:R101" si="33">SUMIFS($E18:$AB18,$E$37:$AB$37,C$87)</f>
        <v>26.017631405919399</v>
      </c>
      <c r="D101" s="80">
        <f t="shared" si="33"/>
        <v>4.8038349437671002</v>
      </c>
      <c r="E101" s="80">
        <f t="shared" si="33"/>
        <v>5.0584835656951901</v>
      </c>
      <c r="F101" s="80">
        <f t="shared" si="33"/>
        <v>2.9784621031350902</v>
      </c>
      <c r="G101" s="80">
        <f t="shared" si="33"/>
        <v>2.3241915855048698</v>
      </c>
      <c r="H101" s="80">
        <f t="shared" si="33"/>
        <v>0.52469232149671796</v>
      </c>
      <c r="I101" s="80">
        <f t="shared" si="33"/>
        <v>0.95025159524007896</v>
      </c>
      <c r="J101" s="80">
        <f t="shared" si="33"/>
        <v>0.165488437170067</v>
      </c>
      <c r="K101" s="80">
        <f t="shared" si="33"/>
        <v>28.784762525149102</v>
      </c>
      <c r="L101" s="80">
        <f t="shared" si="33"/>
        <v>6.6031373593111704</v>
      </c>
      <c r="M101" s="80">
        <f t="shared" si="33"/>
        <v>3.6494930148052398</v>
      </c>
      <c r="N101" s="80">
        <f t="shared" si="33"/>
        <v>17.0449277060474</v>
      </c>
      <c r="O101" s="80">
        <f t="shared" si="33"/>
        <v>0.80463487841382098</v>
      </c>
      <c r="P101" s="80">
        <f t="shared" si="33"/>
        <v>27.270988012588251</v>
      </c>
      <c r="Q101" s="80">
        <f t="shared" si="33"/>
        <v>3.3637306904361099</v>
      </c>
      <c r="R101" s="80">
        <f t="shared" si="33"/>
        <v>4.0215863910544396</v>
      </c>
      <c r="S101" s="80"/>
      <c r="T101" s="80">
        <f t="shared" ref="T101" si="34">SUMIFS($E18:$AB18,$E$37:$AB$37,T$87)</f>
        <v>1.0560511145724401</v>
      </c>
      <c r="U101" s="80"/>
      <c r="V101" s="2"/>
    </row>
    <row r="102" spans="2:22" x14ac:dyDescent="0.25">
      <c r="B102" s="11">
        <v>2034</v>
      </c>
      <c r="C102" s="80">
        <f t="shared" ref="C102:R102" si="35">SUMIFS($E19:$AB19,$E$37:$AB$37,C$87)</f>
        <v>28.172384717938801</v>
      </c>
      <c r="D102" s="80">
        <f t="shared" si="35"/>
        <v>5.6356277549813001</v>
      </c>
      <c r="E102" s="80">
        <f t="shared" si="35"/>
        <v>5.1343440586066897</v>
      </c>
      <c r="F102" s="80">
        <f t="shared" si="35"/>
        <v>2.9025089685597498</v>
      </c>
      <c r="G102" s="80">
        <f t="shared" si="35"/>
        <v>2.1463209623014898</v>
      </c>
      <c r="H102" s="80">
        <f t="shared" si="35"/>
        <v>0.56042380477870102</v>
      </c>
      <c r="I102" s="80">
        <f t="shared" si="35"/>
        <v>0.87698667865973901</v>
      </c>
      <c r="J102" s="80">
        <f t="shared" si="35"/>
        <v>0.16077881246065401</v>
      </c>
      <c r="K102" s="80">
        <f t="shared" si="35"/>
        <v>33.555408645103697</v>
      </c>
      <c r="L102" s="80">
        <f t="shared" si="35"/>
        <v>6.8821724941779401</v>
      </c>
      <c r="M102" s="80">
        <f t="shared" si="35"/>
        <v>3.32484843045793</v>
      </c>
      <c r="N102" s="80">
        <f t="shared" si="35"/>
        <v>19.2568867739392</v>
      </c>
      <c r="O102" s="80">
        <f t="shared" si="35"/>
        <v>0.71946899877934301</v>
      </c>
      <c r="P102" s="80">
        <f t="shared" si="35"/>
        <v>27.14456589253335</v>
      </c>
      <c r="Q102" s="80">
        <f t="shared" si="35"/>
        <v>3.4767857612858202</v>
      </c>
      <c r="R102" s="80">
        <f t="shared" si="35"/>
        <v>3.95599804013853</v>
      </c>
      <c r="S102" s="80"/>
      <c r="T102" s="80">
        <f t="shared" ref="T102" si="36">SUMIFS($E19:$AB19,$E$37:$AB$37,T$87)</f>
        <v>1.0462799729203001</v>
      </c>
      <c r="U102" s="80"/>
      <c r="V102" s="2"/>
    </row>
    <row r="103" spans="2:22" x14ac:dyDescent="0.25">
      <c r="B103" s="11">
        <v>2035</v>
      </c>
      <c r="C103" s="80">
        <f t="shared" ref="C103:R103" si="37">SUMIFS($E20:$AB20,$E$37:$AB$37,C$87)</f>
        <v>30.412556886343602</v>
      </c>
      <c r="D103" s="80">
        <f t="shared" si="37"/>
        <v>6.3639028084961398</v>
      </c>
      <c r="E103" s="80">
        <f t="shared" si="37"/>
        <v>5.3346461494295196</v>
      </c>
      <c r="F103" s="80">
        <f t="shared" si="37"/>
        <v>2.9320751423573101</v>
      </c>
      <c r="G103" s="80">
        <f t="shared" si="37"/>
        <v>2.0978624234199299</v>
      </c>
      <c r="H103" s="80">
        <f t="shared" si="37"/>
        <v>0.60799990869655396</v>
      </c>
      <c r="I103" s="80">
        <f t="shared" si="37"/>
        <v>0.82922939726434797</v>
      </c>
      <c r="J103" s="80">
        <f t="shared" si="37"/>
        <v>0.16071860496204601</v>
      </c>
      <c r="K103" s="80">
        <f t="shared" si="37"/>
        <v>38.228656498947402</v>
      </c>
      <c r="L103" s="80">
        <f t="shared" si="37"/>
        <v>7.0618476263168297</v>
      </c>
      <c r="M103" s="80">
        <f t="shared" si="37"/>
        <v>2.9915915324517899</v>
      </c>
      <c r="N103" s="80">
        <f t="shared" si="37"/>
        <v>21.3645570588479</v>
      </c>
      <c r="O103" s="80">
        <f t="shared" si="37"/>
        <v>0.704382810539527</v>
      </c>
      <c r="P103" s="80">
        <f t="shared" si="37"/>
        <v>27.010104500533689</v>
      </c>
      <c r="Q103" s="80">
        <f t="shared" si="37"/>
        <v>3.6640566748351602</v>
      </c>
      <c r="R103" s="80">
        <f t="shared" si="37"/>
        <v>3.9094412635257099</v>
      </c>
      <c r="S103" s="80"/>
      <c r="T103" s="80">
        <f t="shared" ref="T103" si="38">SUMIFS($E20:$AB20,$E$37:$AB$37,T$87)</f>
        <v>1.0388353290946799</v>
      </c>
      <c r="U103" s="80"/>
      <c r="V103" s="2"/>
    </row>
    <row r="104" spans="2:22" x14ac:dyDescent="0.25">
      <c r="B104" s="11">
        <v>2036</v>
      </c>
      <c r="C104" s="80">
        <f t="shared" ref="C104:R104" si="39">SUMIFS($E21:$AB21,$E$37:$AB$37,C$87)</f>
        <v>32.480114348337999</v>
      </c>
      <c r="D104" s="80">
        <f t="shared" si="39"/>
        <v>7.0430003841294599</v>
      </c>
      <c r="E104" s="80">
        <f t="shared" si="39"/>
        <v>5.3256241487767602</v>
      </c>
      <c r="F104" s="80">
        <f t="shared" si="39"/>
        <v>2.92577576386135</v>
      </c>
      <c r="G104" s="80">
        <f t="shared" si="39"/>
        <v>2.0134564907730699</v>
      </c>
      <c r="H104" s="80">
        <f t="shared" si="39"/>
        <v>0.65486482982906002</v>
      </c>
      <c r="I104" s="80">
        <f t="shared" si="39"/>
        <v>0.80040349741002803</v>
      </c>
      <c r="J104" s="80">
        <f t="shared" si="39"/>
        <v>0.16484469048020201</v>
      </c>
      <c r="K104" s="80">
        <f t="shared" si="39"/>
        <v>42.515292150997702</v>
      </c>
      <c r="L104" s="80">
        <f t="shared" si="39"/>
        <v>7.0084044896337003</v>
      </c>
      <c r="M104" s="80">
        <f t="shared" si="39"/>
        <v>2.5670730306948202</v>
      </c>
      <c r="N104" s="80">
        <f t="shared" si="39"/>
        <v>23.2503373970954</v>
      </c>
      <c r="O104" s="80">
        <f t="shared" si="39"/>
        <v>0.69465924791812705</v>
      </c>
      <c r="P104" s="80">
        <f t="shared" si="39"/>
        <v>26.738156289161545</v>
      </c>
      <c r="Q104" s="80">
        <f t="shared" si="39"/>
        <v>3.20239440034144</v>
      </c>
      <c r="R104" s="80">
        <f t="shared" si="39"/>
        <v>3.8276677729961901</v>
      </c>
      <c r="S104" s="80"/>
      <c r="T104" s="80">
        <f t="shared" ref="T104" si="40">SUMIFS($E21:$AB21,$E$37:$AB$37,T$87)</f>
        <v>1.02247340229687</v>
      </c>
      <c r="U104" s="80"/>
      <c r="V104" s="2"/>
    </row>
    <row r="105" spans="2:22" x14ac:dyDescent="0.25">
      <c r="B105" s="11">
        <v>2037</v>
      </c>
      <c r="C105" s="80">
        <f t="shared" ref="C105:R105" si="41">SUMIFS($E22:$AB22,$E$37:$AB$37,C$87)</f>
        <v>34.716970231265499</v>
      </c>
      <c r="D105" s="80">
        <f t="shared" si="41"/>
        <v>7.7606656225409303</v>
      </c>
      <c r="E105" s="80">
        <f t="shared" si="41"/>
        <v>5.3362323918323398</v>
      </c>
      <c r="F105" s="80">
        <f t="shared" si="41"/>
        <v>2.9087587778448398</v>
      </c>
      <c r="G105" s="80">
        <f t="shared" si="41"/>
        <v>1.9490841899754801</v>
      </c>
      <c r="H105" s="80">
        <f t="shared" si="41"/>
        <v>0.70483763758778795</v>
      </c>
      <c r="I105" s="80">
        <f t="shared" si="41"/>
        <v>0.77265618547320103</v>
      </c>
      <c r="J105" s="80">
        <f t="shared" si="41"/>
        <v>0.16664161481322801</v>
      </c>
      <c r="K105" s="80">
        <f t="shared" si="41"/>
        <v>46.547313365316199</v>
      </c>
      <c r="L105" s="80">
        <f t="shared" si="41"/>
        <v>6.8835971987191096</v>
      </c>
      <c r="M105" s="80">
        <f t="shared" si="41"/>
        <v>2.1276333878134301</v>
      </c>
      <c r="N105" s="80">
        <f t="shared" si="41"/>
        <v>25.241712489835201</v>
      </c>
      <c r="O105" s="80">
        <f t="shared" si="41"/>
        <v>0.59667400610386501</v>
      </c>
      <c r="P105" s="80">
        <f t="shared" si="41"/>
        <v>26.563332537096198</v>
      </c>
      <c r="Q105" s="80">
        <f t="shared" si="41"/>
        <v>3.03528399225209</v>
      </c>
      <c r="R105" s="80">
        <f t="shared" si="41"/>
        <v>3.7791801940707601</v>
      </c>
      <c r="S105" s="80"/>
      <c r="T105" s="80">
        <f t="shared" ref="T105" si="42">SUMIFS($E22:$AB22,$E$37:$AB$37,T$87)</f>
        <v>1.0139816029233</v>
      </c>
      <c r="U105" s="80"/>
      <c r="V105" s="2"/>
    </row>
    <row r="106" spans="2:22" x14ac:dyDescent="0.25">
      <c r="B106" s="11">
        <v>2038</v>
      </c>
      <c r="C106" s="80">
        <f t="shared" ref="C106:R106" si="43">SUMIFS($E23:$AB23,$E$37:$AB$37,C$87)</f>
        <v>37.0477566301183</v>
      </c>
      <c r="D106" s="80">
        <f t="shared" si="43"/>
        <v>8.4662044717125902</v>
      </c>
      <c r="E106" s="80">
        <f t="shared" si="43"/>
        <v>5.3741825412960402</v>
      </c>
      <c r="F106" s="80">
        <f t="shared" si="43"/>
        <v>2.8637131196610701</v>
      </c>
      <c r="G106" s="80">
        <f t="shared" si="43"/>
        <v>1.87145425541778</v>
      </c>
      <c r="H106" s="80">
        <f t="shared" si="43"/>
        <v>0.75361018426400905</v>
      </c>
      <c r="I106" s="80">
        <f t="shared" si="43"/>
        <v>0.74655525884468299</v>
      </c>
      <c r="J106" s="80">
        <f t="shared" si="43"/>
        <v>0.16956060303332501</v>
      </c>
      <c r="K106" s="80">
        <f t="shared" si="43"/>
        <v>49.471879177356897</v>
      </c>
      <c r="L106" s="80">
        <f t="shared" si="43"/>
        <v>6.6414488455766101</v>
      </c>
      <c r="M106" s="80">
        <f t="shared" si="43"/>
        <v>1.6699351087493901</v>
      </c>
      <c r="N106" s="80">
        <f t="shared" si="43"/>
        <v>26.9159258202044</v>
      </c>
      <c r="O106" s="80">
        <f t="shared" si="43"/>
        <v>0.49110246364019899</v>
      </c>
      <c r="P106" s="80">
        <f t="shared" si="43"/>
        <v>26.325486033474842</v>
      </c>
      <c r="Q106" s="80">
        <f t="shared" si="43"/>
        <v>2.7984711697483999</v>
      </c>
      <c r="R106" s="80">
        <f t="shared" si="43"/>
        <v>3.7210260708738998</v>
      </c>
      <c r="S106" s="80"/>
      <c r="T106" s="80">
        <f t="shared" ref="T106" si="44">SUMIFS($E23:$AB23,$E$37:$AB$37,T$87)</f>
        <v>1.00222195390742</v>
      </c>
      <c r="U106" s="80"/>
      <c r="V106" s="2"/>
    </row>
    <row r="107" spans="2:22" x14ac:dyDescent="0.25">
      <c r="B107" s="11">
        <v>2039</v>
      </c>
      <c r="C107" s="80">
        <f t="shared" ref="C107:R107" si="45">SUMIFS($E24:$AB24,$E$37:$AB$37,C$87)</f>
        <v>39.434795559019001</v>
      </c>
      <c r="D107" s="80">
        <f t="shared" si="45"/>
        <v>9.2057614350391699</v>
      </c>
      <c r="E107" s="80">
        <f t="shared" si="45"/>
        <v>5.4125688708709303</v>
      </c>
      <c r="F107" s="80">
        <f t="shared" si="45"/>
        <v>2.7941855468361001</v>
      </c>
      <c r="G107" s="80">
        <f t="shared" si="45"/>
        <v>1.79450275311862</v>
      </c>
      <c r="H107" s="80">
        <f t="shared" si="45"/>
        <v>0.80192880687294199</v>
      </c>
      <c r="I107" s="80">
        <f t="shared" si="45"/>
        <v>0.719458770218245</v>
      </c>
      <c r="J107" s="80">
        <f t="shared" si="45"/>
        <v>0.16912176546268601</v>
      </c>
      <c r="K107" s="80">
        <f t="shared" si="45"/>
        <v>51.677138132720003</v>
      </c>
      <c r="L107" s="80">
        <f t="shared" si="45"/>
        <v>6.1126508325366498</v>
      </c>
      <c r="M107" s="80">
        <f t="shared" si="45"/>
        <v>1.26201379620579</v>
      </c>
      <c r="N107" s="80">
        <f t="shared" si="45"/>
        <v>28.428845782975898</v>
      </c>
      <c r="O107" s="80">
        <f t="shared" si="45"/>
        <v>0.41217884608628802</v>
      </c>
      <c r="P107" s="80">
        <f t="shared" si="45"/>
        <v>25.91676551527032</v>
      </c>
      <c r="Q107" s="80">
        <f t="shared" si="45"/>
        <v>2.6024529011489501</v>
      </c>
      <c r="R107" s="80">
        <f t="shared" si="45"/>
        <v>3.6659358846188401</v>
      </c>
      <c r="S107" s="80"/>
      <c r="T107" s="80">
        <f t="shared" ref="T107" si="46">SUMIFS($E24:$AB24,$E$37:$AB$37,T$87)</f>
        <v>0.99087043657960605</v>
      </c>
      <c r="U107" s="80"/>
      <c r="V107" s="2"/>
    </row>
    <row r="108" spans="2:22" x14ac:dyDescent="0.25">
      <c r="B108" s="11">
        <v>2040</v>
      </c>
      <c r="C108" s="80">
        <f t="shared" ref="C108:R108" si="47">SUMIFS($E25:$AB25,$E$37:$AB$37,C$87)</f>
        <v>42.075273189029701</v>
      </c>
      <c r="D108" s="80">
        <f t="shared" si="47"/>
        <v>10.0290761754492</v>
      </c>
      <c r="E108" s="80">
        <f t="shared" si="47"/>
        <v>5.4969687516732799</v>
      </c>
      <c r="F108" s="80">
        <f t="shared" si="47"/>
        <v>2.7114772440451</v>
      </c>
      <c r="G108" s="80">
        <f t="shared" si="47"/>
        <v>1.73268748392876</v>
      </c>
      <c r="H108" s="80">
        <f t="shared" si="47"/>
        <v>0.85672004580733196</v>
      </c>
      <c r="I108" s="80">
        <f t="shared" si="47"/>
        <v>0.69796012712302602</v>
      </c>
      <c r="J108" s="80">
        <f t="shared" si="47"/>
        <v>0.16830383832389001</v>
      </c>
      <c r="K108" s="80">
        <f t="shared" si="47"/>
        <v>53.586936074888499</v>
      </c>
      <c r="L108" s="80">
        <f t="shared" si="47"/>
        <v>5.6613638313605401</v>
      </c>
      <c r="M108" s="80">
        <f t="shared" si="47"/>
        <v>0.85981865600326701</v>
      </c>
      <c r="N108" s="80">
        <f t="shared" si="47"/>
        <v>29.7907683278723</v>
      </c>
      <c r="O108" s="80">
        <f t="shared" si="47"/>
        <v>0.35603863411011299</v>
      </c>
      <c r="P108" s="80">
        <f t="shared" si="47"/>
        <v>25.499231912734</v>
      </c>
      <c r="Q108" s="80">
        <f t="shared" si="47"/>
        <v>2.7106801317265399</v>
      </c>
      <c r="R108" s="80">
        <f t="shared" si="47"/>
        <v>3.63663967131719</v>
      </c>
      <c r="S108" s="80"/>
      <c r="T108" s="80">
        <f t="shared" ref="T108" si="48">SUMIFS($E25:$AB25,$E$37:$AB$37,T$87)</f>
        <v>0.98640780195800004</v>
      </c>
      <c r="U108" s="80"/>
      <c r="V108" s="2"/>
    </row>
    <row r="109" spans="2:22" x14ac:dyDescent="0.25">
      <c r="B109" s="11">
        <v>2041</v>
      </c>
      <c r="C109" s="80">
        <f t="shared" ref="C109:R109" si="49">SUMIFS($E26:$AB26,$E$37:$AB$37,C$87)</f>
        <v>44.738867629033201</v>
      </c>
      <c r="D109" s="80">
        <f t="shared" si="49"/>
        <v>10.846114005859199</v>
      </c>
      <c r="E109" s="80">
        <f t="shared" si="49"/>
        <v>5.7668384842036602</v>
      </c>
      <c r="F109" s="80">
        <f t="shared" si="49"/>
        <v>2.5980464946237101</v>
      </c>
      <c r="G109" s="80">
        <f t="shared" si="49"/>
        <v>1.66558312073139</v>
      </c>
      <c r="H109" s="80">
        <f t="shared" si="49"/>
        <v>0.91582892087993195</v>
      </c>
      <c r="I109" s="80">
        <f t="shared" si="49"/>
        <v>0.68016807687315795</v>
      </c>
      <c r="J109" s="80">
        <f t="shared" si="49"/>
        <v>0.16624673109485399</v>
      </c>
      <c r="K109" s="80">
        <f t="shared" si="49"/>
        <v>54.801715665153303</v>
      </c>
      <c r="L109" s="80">
        <f t="shared" si="49"/>
        <v>5.2828352726237604</v>
      </c>
      <c r="M109" s="80">
        <f t="shared" si="49"/>
        <v>0.46258327111762598</v>
      </c>
      <c r="N109" s="80">
        <f t="shared" si="49"/>
        <v>31.005894199359499</v>
      </c>
      <c r="O109" s="80">
        <f t="shared" si="49"/>
        <v>0.31861086323785398</v>
      </c>
      <c r="P109" s="80">
        <f t="shared" si="49"/>
        <v>23.383369795409973</v>
      </c>
      <c r="Q109" s="80">
        <f t="shared" si="49"/>
        <v>2.6524697389416301</v>
      </c>
      <c r="R109" s="80">
        <f t="shared" si="49"/>
        <v>3.6093199846836201</v>
      </c>
      <c r="S109" s="80"/>
      <c r="T109" s="80">
        <f t="shared" ref="T109" si="50">SUMIFS($E26:$AB26,$E$37:$AB$37,T$87)</f>
        <v>0.979940623042729</v>
      </c>
      <c r="U109" s="80"/>
      <c r="V109" s="2"/>
    </row>
    <row r="110" spans="2:22" x14ac:dyDescent="0.25">
      <c r="B110" s="11">
        <v>2042</v>
      </c>
      <c r="C110" s="80">
        <f t="shared" ref="C110:R110" si="51">SUMIFS($E27:$AB27,$E$37:$AB$37,C$87)</f>
        <v>47.376093716699899</v>
      </c>
      <c r="D110" s="80">
        <f t="shared" si="51"/>
        <v>11.6906785272951</v>
      </c>
      <c r="E110" s="80">
        <f t="shared" si="51"/>
        <v>5.9981869854743204</v>
      </c>
      <c r="F110" s="80">
        <f t="shared" si="51"/>
        <v>2.4534802055421201</v>
      </c>
      <c r="G110" s="80">
        <f t="shared" si="51"/>
        <v>1.60176841807175</v>
      </c>
      <c r="H110" s="80">
        <f t="shared" si="51"/>
        <v>0.96595840883346396</v>
      </c>
      <c r="I110" s="80">
        <f t="shared" si="51"/>
        <v>0.65550602078423903</v>
      </c>
      <c r="J110" s="80">
        <f t="shared" si="51"/>
        <v>0.16113562611645799</v>
      </c>
      <c r="K110" s="80">
        <f t="shared" si="51"/>
        <v>55.2394758752366</v>
      </c>
      <c r="L110" s="80">
        <f t="shared" si="51"/>
        <v>4.9779534113954602</v>
      </c>
      <c r="M110" s="80">
        <f t="shared" si="51"/>
        <v>9.1972580445933594E-2</v>
      </c>
      <c r="N110" s="80">
        <f t="shared" si="51"/>
        <v>31.926457207059102</v>
      </c>
      <c r="O110" s="80">
        <f t="shared" si="51"/>
        <v>0.239319765304883</v>
      </c>
      <c r="P110" s="80">
        <f t="shared" si="51"/>
        <v>23.912657463353362</v>
      </c>
      <c r="Q110" s="80">
        <f t="shared" si="51"/>
        <v>2.6699891657135</v>
      </c>
      <c r="R110" s="80">
        <f t="shared" si="51"/>
        <v>3.5635517413582098</v>
      </c>
      <c r="S110" s="80"/>
      <c r="T110" s="80">
        <f t="shared" ref="T110" si="52">SUMIFS($E27:$AB27,$E$37:$AB$37,T$87)</f>
        <v>0.968513685986502</v>
      </c>
      <c r="U110" s="80"/>
      <c r="V110" s="2"/>
    </row>
    <row r="111" spans="2:22" x14ac:dyDescent="0.25">
      <c r="B111" s="11">
        <v>2043</v>
      </c>
      <c r="C111" s="80">
        <f t="shared" ref="C111:R111" si="53">SUMIFS($E28:$AB28,$E$37:$AB$37,C$87)</f>
        <v>50.105106328268498</v>
      </c>
      <c r="D111" s="80">
        <f t="shared" si="53"/>
        <v>12.56034683196</v>
      </c>
      <c r="E111" s="80">
        <f t="shared" si="53"/>
        <v>6.2235551336462303</v>
      </c>
      <c r="F111" s="80">
        <f t="shared" si="53"/>
        <v>2.2807375846448101</v>
      </c>
      <c r="G111" s="80">
        <f t="shared" si="53"/>
        <v>1.52941086162323</v>
      </c>
      <c r="H111" s="80">
        <f t="shared" si="53"/>
        <v>1.01359942990524</v>
      </c>
      <c r="I111" s="80">
        <f t="shared" si="53"/>
        <v>0.62946875014062897</v>
      </c>
      <c r="J111" s="80">
        <f t="shared" si="53"/>
        <v>0.15604139709348799</v>
      </c>
      <c r="K111" s="80">
        <f t="shared" si="53"/>
        <v>55.0070986566963</v>
      </c>
      <c r="L111" s="80">
        <f t="shared" si="53"/>
        <v>4.7564872585422204</v>
      </c>
      <c r="M111" s="80">
        <f t="shared" si="53"/>
        <v>9.9335816232605295E-4</v>
      </c>
      <c r="N111" s="80">
        <f t="shared" si="53"/>
        <v>32.483945516539997</v>
      </c>
      <c r="O111" s="80">
        <f t="shared" si="53"/>
        <v>0.17171308452162201</v>
      </c>
      <c r="P111" s="80">
        <f t="shared" si="53"/>
        <v>24.008244253277955</v>
      </c>
      <c r="Q111" s="80">
        <f t="shared" si="53"/>
        <v>2.6885720010118899</v>
      </c>
      <c r="R111" s="80">
        <f t="shared" si="53"/>
        <v>3.5225273596772002</v>
      </c>
      <c r="S111" s="80"/>
      <c r="T111" s="80">
        <f t="shared" ref="T111" si="54">SUMIFS($E28:$AB28,$E$37:$AB$37,T$87)</f>
        <v>0.95840081082378004</v>
      </c>
      <c r="U111" s="80"/>
      <c r="V111" s="2"/>
    </row>
    <row r="112" spans="2:22" x14ac:dyDescent="0.25">
      <c r="B112" s="11">
        <v>2044</v>
      </c>
      <c r="C112" s="80">
        <f t="shared" ref="C112:R112" si="55">SUMIFS($E29:$AB29,$E$37:$AB$37,C$87)</f>
        <v>52.778804165994501</v>
      </c>
      <c r="D112" s="80">
        <f t="shared" si="55"/>
        <v>13.4334163573293</v>
      </c>
      <c r="E112" s="80">
        <f t="shared" si="55"/>
        <v>6.4419914520940802</v>
      </c>
      <c r="F112" s="80">
        <f t="shared" si="55"/>
        <v>2.07302700466433</v>
      </c>
      <c r="G112" s="80">
        <f t="shared" si="55"/>
        <v>1.4625117760644399</v>
      </c>
      <c r="H112" s="80">
        <f t="shared" si="55"/>
        <v>1.05793537217302</v>
      </c>
      <c r="I112" s="80">
        <f t="shared" si="55"/>
        <v>0.60242453607350399</v>
      </c>
      <c r="J112" s="80">
        <f t="shared" si="55"/>
        <v>0.14758005534520899</v>
      </c>
      <c r="K112" s="80">
        <f t="shared" si="55"/>
        <v>54.011095358475401</v>
      </c>
      <c r="L112" s="80">
        <f t="shared" si="55"/>
        <v>4.6399418203852498</v>
      </c>
      <c r="M112" s="80">
        <f t="shared" si="55"/>
        <v>1.0600600926688299E-3</v>
      </c>
      <c r="N112" s="80">
        <f t="shared" si="55"/>
        <v>32.768538188269602</v>
      </c>
      <c r="O112" s="80">
        <f t="shared" si="55"/>
        <v>0.120638457500037</v>
      </c>
      <c r="P112" s="80">
        <f t="shared" si="55"/>
        <v>24.638100565222469</v>
      </c>
      <c r="Q112" s="80">
        <f t="shared" si="55"/>
        <v>2.68794343355987</v>
      </c>
      <c r="R112" s="80">
        <f t="shared" si="55"/>
        <v>3.4734339359246</v>
      </c>
      <c r="S112" s="80"/>
      <c r="T112" s="80">
        <f t="shared" ref="T112" si="56">SUMIFS($E29:$AB29,$E$37:$AB$37,T$87)</f>
        <v>0.946184254979481</v>
      </c>
      <c r="U112" s="80"/>
      <c r="V112" s="2"/>
    </row>
    <row r="113" spans="1:26" x14ac:dyDescent="0.25">
      <c r="B113" s="11">
        <v>2045</v>
      </c>
      <c r="C113" s="80">
        <f t="shared" ref="C113:R113" si="57">SUMIFS($E30:$AB30,$E$37:$AB$37,C$87)</f>
        <v>54.379106359032399</v>
      </c>
      <c r="D113" s="80">
        <f t="shared" si="57"/>
        <v>14.158466637866701</v>
      </c>
      <c r="E113" s="80">
        <f t="shared" si="57"/>
        <v>6.6662773898776999</v>
      </c>
      <c r="F113" s="80">
        <f t="shared" si="57"/>
        <v>1.79189935336173</v>
      </c>
      <c r="G113" s="80">
        <f t="shared" si="57"/>
        <v>1.4021097004085701</v>
      </c>
      <c r="H113" s="80">
        <f t="shared" si="57"/>
        <v>1.1029877096069201</v>
      </c>
      <c r="I113" s="80">
        <f t="shared" si="57"/>
        <v>0.57751784049717203</v>
      </c>
      <c r="J113" s="80">
        <f t="shared" si="57"/>
        <v>0.136771885789399</v>
      </c>
      <c r="K113" s="80">
        <f t="shared" si="57"/>
        <v>52.521099480975998</v>
      </c>
      <c r="L113" s="80">
        <f t="shared" si="57"/>
        <v>4.6248103662464004</v>
      </c>
      <c r="M113" s="80">
        <f t="shared" si="57"/>
        <v>1.12742188385956E-3</v>
      </c>
      <c r="N113" s="80">
        <f t="shared" si="57"/>
        <v>32.887853261172303</v>
      </c>
      <c r="O113" s="80">
        <f t="shared" si="57"/>
        <v>7.9895017429987294E-2</v>
      </c>
      <c r="P113" s="80">
        <f t="shared" si="57"/>
        <v>24.940650591408989</v>
      </c>
      <c r="Q113" s="80">
        <f t="shared" si="57"/>
        <v>2.7196177346979198</v>
      </c>
      <c r="R113" s="80">
        <f t="shared" si="57"/>
        <v>3.4298610528654798</v>
      </c>
      <c r="S113" s="80"/>
      <c r="T113" s="80">
        <f t="shared" ref="T113" si="58">SUMIFS($E30:$AB30,$E$37:$AB$37,T$87)</f>
        <v>0.93555566181521699</v>
      </c>
      <c r="U113" s="80"/>
      <c r="V113" s="2"/>
    </row>
    <row r="114" spans="1:26" x14ac:dyDescent="0.25">
      <c r="B114" s="11">
        <v>2046</v>
      </c>
      <c r="C114" s="80">
        <f t="shared" ref="C114:R114" si="59">SUMIFS($E31:$AB31,$E$37:$AB$37,C$87)</f>
        <v>57.541960264480998</v>
      </c>
      <c r="D114" s="80">
        <f t="shared" si="59"/>
        <v>15.211321384922</v>
      </c>
      <c r="E114" s="80">
        <f t="shared" si="59"/>
        <v>6.8318619398904801</v>
      </c>
      <c r="F114" s="80">
        <f t="shared" si="59"/>
        <v>1.52661982353798</v>
      </c>
      <c r="G114" s="80">
        <f t="shared" si="59"/>
        <v>1.35786130147007</v>
      </c>
      <c r="H114" s="80">
        <f t="shared" si="59"/>
        <v>1.1533499205045401</v>
      </c>
      <c r="I114" s="80">
        <f t="shared" si="59"/>
        <v>0.55496980384353001</v>
      </c>
      <c r="J114" s="80">
        <f t="shared" si="59"/>
        <v>0.12600275628641699</v>
      </c>
      <c r="K114" s="80">
        <f t="shared" si="59"/>
        <v>50.921604320645898</v>
      </c>
      <c r="L114" s="80">
        <f t="shared" si="59"/>
        <v>4.7418705823176399</v>
      </c>
      <c r="M114" s="80">
        <f t="shared" si="59"/>
        <v>1.23441645292239E-3</v>
      </c>
      <c r="N114" s="80">
        <f t="shared" si="59"/>
        <v>32.959049645554302</v>
      </c>
      <c r="O114" s="80">
        <f t="shared" si="59"/>
        <v>4.8762892584104003E-2</v>
      </c>
      <c r="P114" s="80">
        <f t="shared" si="59"/>
        <v>24.599381943376851</v>
      </c>
      <c r="Q114" s="80">
        <f t="shared" si="59"/>
        <v>2.7886076615503299</v>
      </c>
      <c r="R114" s="80">
        <f t="shared" si="59"/>
        <v>3.4461370087628298</v>
      </c>
      <c r="S114" s="80"/>
      <c r="T114" s="80">
        <f t="shared" ref="T114" si="60">SUMIFS($E31:$AB31,$E$37:$AB$37,T$87)</f>
        <v>0.94121852863198796</v>
      </c>
      <c r="U114" s="80"/>
      <c r="V114" s="2"/>
    </row>
    <row r="115" spans="1:26" x14ac:dyDescent="0.25">
      <c r="B115" s="11">
        <v>2047</v>
      </c>
      <c r="C115" s="80">
        <f t="shared" ref="C115:R115" si="61">SUMIFS($E32:$AB32,$E$37:$AB$37,C$87)</f>
        <v>60.168287397994099</v>
      </c>
      <c r="D115" s="80">
        <f t="shared" si="61"/>
        <v>16.241910711521601</v>
      </c>
      <c r="E115" s="80">
        <f t="shared" si="61"/>
        <v>6.9866022042614704</v>
      </c>
      <c r="F115" s="80">
        <f t="shared" si="61"/>
        <v>1.21108024310925</v>
      </c>
      <c r="G115" s="80">
        <f t="shared" si="61"/>
        <v>1.31739434451729</v>
      </c>
      <c r="H115" s="80">
        <f t="shared" si="61"/>
        <v>1.1997840553506101</v>
      </c>
      <c r="I115" s="80">
        <f t="shared" si="61"/>
        <v>0.53114980787274702</v>
      </c>
      <c r="J115" s="80">
        <f t="shared" si="61"/>
        <v>0.113524175692617</v>
      </c>
      <c r="K115" s="80">
        <f t="shared" si="61"/>
        <v>48.820535231589801</v>
      </c>
      <c r="L115" s="80">
        <f t="shared" si="61"/>
        <v>4.9449809255498103</v>
      </c>
      <c r="M115" s="80">
        <f t="shared" si="61"/>
        <v>1.31769974219943E-3</v>
      </c>
      <c r="N115" s="80">
        <f t="shared" si="61"/>
        <v>32.879189405454703</v>
      </c>
      <c r="O115" s="80">
        <f t="shared" si="61"/>
        <v>2.8108955398867801E-2</v>
      </c>
      <c r="P115" s="80">
        <f t="shared" si="61"/>
        <v>24.8906339415433</v>
      </c>
      <c r="Q115" s="80">
        <f t="shared" si="61"/>
        <v>2.8463597501674802</v>
      </c>
      <c r="R115" s="80">
        <f t="shared" si="61"/>
        <v>3.4566993931741501</v>
      </c>
      <c r="S115" s="80"/>
      <c r="T115" s="80">
        <f t="shared" ref="T115" si="62">SUMIFS($E32:$AB32,$E$37:$AB$37,T$87)</f>
        <v>0.94517641934191898</v>
      </c>
      <c r="U115" s="80"/>
      <c r="V115" s="2"/>
    </row>
    <row r="116" spans="1:26" x14ac:dyDescent="0.25">
      <c r="B116" s="11">
        <v>2048</v>
      </c>
      <c r="C116" s="80">
        <f t="shared" ref="C116:R116" si="63">SUMIFS($E33:$AB33,$E$37:$AB$37,C$87)</f>
        <v>62.897342875068396</v>
      </c>
      <c r="D116" s="80">
        <f t="shared" si="63"/>
        <v>17.387255428683101</v>
      </c>
      <c r="E116" s="80">
        <f t="shared" si="63"/>
        <v>7.1457632358407297</v>
      </c>
      <c r="F116" s="80">
        <f t="shared" si="63"/>
        <v>0.865643015636818</v>
      </c>
      <c r="G116" s="80">
        <f t="shared" si="63"/>
        <v>1.2778223369113499</v>
      </c>
      <c r="H116" s="80">
        <f t="shared" si="63"/>
        <v>1.2441418691689199</v>
      </c>
      <c r="I116" s="80">
        <f t="shared" si="63"/>
        <v>0.50678552552980805</v>
      </c>
      <c r="J116" s="80">
        <f t="shared" si="63"/>
        <v>9.9328671589227605E-2</v>
      </c>
      <c r="K116" s="80">
        <f t="shared" si="63"/>
        <v>46.9423750626312</v>
      </c>
      <c r="L116" s="80">
        <f t="shared" si="63"/>
        <v>5.1556531708635998</v>
      </c>
      <c r="M116" s="80">
        <f t="shared" si="63"/>
        <v>1.41895933114632E-3</v>
      </c>
      <c r="N116" s="80">
        <f t="shared" si="63"/>
        <v>32.798247203054402</v>
      </c>
      <c r="O116" s="80">
        <f t="shared" si="63"/>
        <v>1.6650533128613799E-2</v>
      </c>
      <c r="P116" s="80">
        <f t="shared" si="63"/>
        <v>24.56442971949922</v>
      </c>
      <c r="Q116" s="80">
        <f t="shared" si="63"/>
        <v>2.9213889221637199</v>
      </c>
      <c r="R116" s="80">
        <f t="shared" si="63"/>
        <v>3.4724224101987899</v>
      </c>
      <c r="S116" s="80"/>
      <c r="T116" s="80">
        <f t="shared" ref="T116" si="64">SUMIFS($E33:$AB33,$E$37:$AB$37,T$87)</f>
        <v>0.95078376669022702</v>
      </c>
      <c r="U116" s="80"/>
      <c r="V116" s="2"/>
    </row>
    <row r="117" spans="1:26" x14ac:dyDescent="0.25">
      <c r="B117" s="11">
        <v>2049</v>
      </c>
      <c r="C117" s="80">
        <f t="shared" ref="C117:R117" si="65">SUMIFS($E34:$AB34,$E$37:$AB$37,C$87)</f>
        <v>65.596370419117306</v>
      </c>
      <c r="D117" s="80">
        <f t="shared" si="65"/>
        <v>18.548113951304</v>
      </c>
      <c r="E117" s="80">
        <f t="shared" si="65"/>
        <v>7.3034618421361497</v>
      </c>
      <c r="F117" s="80">
        <f t="shared" si="65"/>
        <v>0.49191038593614</v>
      </c>
      <c r="G117" s="80">
        <f t="shared" si="65"/>
        <v>1.24050726455881</v>
      </c>
      <c r="H117" s="80">
        <f t="shared" si="65"/>
        <v>1.28492555552487</v>
      </c>
      <c r="I117" s="80">
        <f t="shared" si="65"/>
        <v>0.48219497598384697</v>
      </c>
      <c r="J117" s="80">
        <f t="shared" si="65"/>
        <v>8.33874240855281E-2</v>
      </c>
      <c r="K117" s="80">
        <f t="shared" si="65"/>
        <v>45.308521417016799</v>
      </c>
      <c r="L117" s="80">
        <f t="shared" si="65"/>
        <v>5.3633342923571501</v>
      </c>
      <c r="M117" s="80">
        <f t="shared" si="65"/>
        <v>1.50835788977349E-3</v>
      </c>
      <c r="N117" s="80">
        <f t="shared" si="65"/>
        <v>32.659507127921799</v>
      </c>
      <c r="O117" s="80">
        <f t="shared" si="65"/>
        <v>1.49869644574723E-2</v>
      </c>
      <c r="P117" s="80">
        <f t="shared" si="65"/>
        <v>24.505694073698365</v>
      </c>
      <c r="Q117" s="80">
        <f t="shared" si="65"/>
        <v>2.9763675541852299</v>
      </c>
      <c r="R117" s="80">
        <f t="shared" si="65"/>
        <v>3.48559364073015</v>
      </c>
      <c r="S117" s="80"/>
      <c r="T117" s="80">
        <f t="shared" ref="T117" si="66">SUMIFS($E34:$AB34,$E$37:$AB$37,T$87)</f>
        <v>0.95592876707518204</v>
      </c>
      <c r="U117" s="80"/>
      <c r="V117" s="2"/>
    </row>
    <row r="118" spans="1:26" x14ac:dyDescent="0.25">
      <c r="B118" s="11">
        <v>2050</v>
      </c>
      <c r="C118" s="80">
        <f t="shared" ref="C118:R118" si="67">SUMIFS($E35:$AB35,$E$37:$AB$37,C$87)</f>
        <v>68.313703029967101</v>
      </c>
      <c r="D118" s="80">
        <f t="shared" si="67"/>
        <v>19.7365265876787</v>
      </c>
      <c r="E118" s="80">
        <f t="shared" si="67"/>
        <v>7.4530535123406301</v>
      </c>
      <c r="F118" s="80">
        <f t="shared" si="67"/>
        <v>9.3295990104504206E-2</v>
      </c>
      <c r="G118" s="80">
        <f t="shared" si="67"/>
        <v>1.2031408706353099</v>
      </c>
      <c r="H118" s="80">
        <f t="shared" si="67"/>
        <v>1.30583328753314</v>
      </c>
      <c r="I118" s="80">
        <f t="shared" si="67"/>
        <v>0.45558836808733</v>
      </c>
      <c r="J118" s="80">
        <f t="shared" si="67"/>
        <v>6.6350797087045998E-2</v>
      </c>
      <c r="K118" s="80">
        <f t="shared" si="67"/>
        <v>43.959817561909297</v>
      </c>
      <c r="L118" s="80">
        <f t="shared" si="67"/>
        <v>5.5636022659380098</v>
      </c>
      <c r="M118" s="80">
        <f t="shared" si="67"/>
        <v>2.6253454273056499E-3</v>
      </c>
      <c r="N118" s="80">
        <f t="shared" si="67"/>
        <v>32.488160308368002</v>
      </c>
      <c r="O118" s="80">
        <f t="shared" si="67"/>
        <v>1.4225110785053599E-2</v>
      </c>
      <c r="P118" s="80">
        <f t="shared" si="67"/>
        <v>24.23482050751047</v>
      </c>
      <c r="Q118" s="80">
        <f t="shared" si="67"/>
        <v>3.03472247252413</v>
      </c>
      <c r="R118" s="80">
        <f t="shared" si="67"/>
        <v>3.5013902048591801</v>
      </c>
      <c r="S118" s="80"/>
      <c r="T118" s="80">
        <f t="shared" ref="T118" si="68">SUMIFS($E35:$AB35,$E$37:$AB$37,T$87)</f>
        <v>0.96198663256157002</v>
      </c>
      <c r="U118" s="80"/>
      <c r="V118" s="2"/>
    </row>
    <row r="119" spans="1:26" x14ac:dyDescent="0.25">
      <c r="B119" s="86" t="s">
        <v>115</v>
      </c>
      <c r="C119" s="87">
        <f t="shared" ref="C119:R119" si="69">SUMIFS($E36:$AB36,$E$37:$AB$37,C$87)</f>
        <v>967.28037890433302</v>
      </c>
      <c r="D119" s="87">
        <f t="shared" si="69"/>
        <v>226.30449361143442</v>
      </c>
      <c r="E119" s="87">
        <f t="shared" si="69"/>
        <v>142.49077236578842</v>
      </c>
      <c r="F119" s="87">
        <f t="shared" si="69"/>
        <v>58.874876902385921</v>
      </c>
      <c r="G119" s="87">
        <f t="shared" si="69"/>
        <v>47.760888725370428</v>
      </c>
      <c r="H119" s="87">
        <f t="shared" si="69"/>
        <v>19.633277830350792</v>
      </c>
      <c r="I119" s="87">
        <f t="shared" si="69"/>
        <v>19.521570595629679</v>
      </c>
      <c r="J119" s="87">
        <f t="shared" si="69"/>
        <v>3.7177774485176225</v>
      </c>
      <c r="K119" s="87">
        <f t="shared" si="69"/>
        <v>947.8983651560801</v>
      </c>
      <c r="L119" s="87">
        <f t="shared" si="69"/>
        <v>126.2756548729034</v>
      </c>
      <c r="M119" s="87">
        <f t="shared" si="69"/>
        <v>47.258196255166141</v>
      </c>
      <c r="N119" s="87">
        <f t="shared" si="69"/>
        <v>578.9510346587216</v>
      </c>
      <c r="O119" s="87">
        <f t="shared" si="69"/>
        <v>15.104256093532666</v>
      </c>
      <c r="P119" s="87">
        <f t="shared" si="69"/>
        <v>526.7154454075386</v>
      </c>
      <c r="Q119" s="87">
        <f t="shared" si="69"/>
        <v>66.805574495467837</v>
      </c>
      <c r="R119" s="87">
        <f t="shared" si="69"/>
        <v>94.021122134339649</v>
      </c>
      <c r="S119" s="87"/>
      <c r="T119" s="87">
        <f t="shared" ref="T119" si="70">SUMIFS($E36:$AB36,$E$37:$AB$37,T$87)</f>
        <v>24.794278514177588</v>
      </c>
      <c r="U119" s="87"/>
      <c r="V119" s="60" t="b">
        <f>SUM(C119:U119)=SUM(E36:AB36)</f>
        <v>0</v>
      </c>
    </row>
    <row r="120" spans="1:26" x14ac:dyDescent="0.25">
      <c r="B120" s="2"/>
      <c r="C120" s="44" t="b">
        <f>C119=R36</f>
        <v>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6" ht="15.75" x14ac:dyDescent="0.25">
      <c r="B121" s="2" t="s">
        <v>89</v>
      </c>
      <c r="C121" s="57">
        <f t="shared" ref="C121:U121" si="71">C119/SUM($C$119:$U$119)</f>
        <v>0.24717085154664914</v>
      </c>
      <c r="D121" s="57">
        <f t="shared" si="71"/>
        <v>5.7827984124036176E-2</v>
      </c>
      <c r="E121" s="57">
        <f t="shared" si="71"/>
        <v>3.6410916949525952E-2</v>
      </c>
      <c r="F121" s="57">
        <f t="shared" si="71"/>
        <v>1.5044400544080638E-2</v>
      </c>
      <c r="G121" s="57">
        <f t="shared" si="71"/>
        <v>1.2204423654542178E-2</v>
      </c>
      <c r="H121" s="57">
        <f t="shared" si="71"/>
        <v>5.0169259149830305E-3</v>
      </c>
      <c r="I121" s="57">
        <f t="shared" si="71"/>
        <v>4.9883811693931177E-3</v>
      </c>
      <c r="J121" s="57">
        <f t="shared" si="71"/>
        <v>9.5001019130763731E-4</v>
      </c>
      <c r="K121" s="57">
        <f t="shared" si="71"/>
        <v>0.24221813158320787</v>
      </c>
      <c r="L121" s="57">
        <f t="shared" si="71"/>
        <v>3.2267439540023209E-2</v>
      </c>
      <c r="M121" s="57">
        <f t="shared" si="71"/>
        <v>1.2075969766056169E-2</v>
      </c>
      <c r="N121" s="57">
        <f t="shared" si="71"/>
        <v>0.14794037319613904</v>
      </c>
      <c r="O121" s="57">
        <f t="shared" si="71"/>
        <v>3.8596170480021401E-3</v>
      </c>
      <c r="P121" s="57">
        <f t="shared" si="71"/>
        <v>0.13459252146892764</v>
      </c>
      <c r="Q121" s="57">
        <f t="shared" si="71"/>
        <v>1.7070945608151342E-2</v>
      </c>
      <c r="R121" s="57">
        <f t="shared" si="71"/>
        <v>2.4025382224376401E-2</v>
      </c>
      <c r="S121" s="57">
        <f t="shared" si="71"/>
        <v>0</v>
      </c>
      <c r="T121" s="57">
        <f t="shared" si="71"/>
        <v>6.3357254705982005E-3</v>
      </c>
      <c r="U121" s="57">
        <f t="shared" si="71"/>
        <v>0</v>
      </c>
      <c r="V121" s="89">
        <f>SUM(C121:U121)</f>
        <v>1</v>
      </c>
    </row>
    <row r="122" spans="1:26" ht="15.75" x14ac:dyDescent="0.25">
      <c r="B122" s="18" t="s">
        <v>90</v>
      </c>
      <c r="C122" s="57">
        <f t="shared" ref="C122:U122" si="72">C123/SUMIFS($C$123:$U$123,$C$86:$U$86,C125)</f>
        <v>0.65111118268265344</v>
      </c>
      <c r="D122" s="57">
        <f t="shared" si="72"/>
        <v>0.15233368700050243</v>
      </c>
      <c r="E122" s="57">
        <f t="shared" si="72"/>
        <v>9.5915659347442644E-2</v>
      </c>
      <c r="F122" s="57">
        <f t="shared" si="72"/>
        <v>3.96307953373667E-2</v>
      </c>
      <c r="G122" s="57">
        <f t="shared" si="72"/>
        <v>3.2149570509406769E-2</v>
      </c>
      <c r="H122" s="57">
        <f t="shared" si="72"/>
        <v>1.3215864838007995E-2</v>
      </c>
      <c r="I122" s="57">
        <f t="shared" si="72"/>
        <v>1.3140670684069031E-2</v>
      </c>
      <c r="J122" s="57">
        <f t="shared" si="72"/>
        <v>2.5025696005507628E-3</v>
      </c>
      <c r="K122" s="57">
        <f t="shared" si="72"/>
        <v>0.84525694142881713</v>
      </c>
      <c r="L122" s="57">
        <f t="shared" si="72"/>
        <v>0.11260212881284618</v>
      </c>
      <c r="M122" s="57">
        <f t="shared" si="72"/>
        <v>4.2140929758336644E-2</v>
      </c>
      <c r="N122" s="57">
        <f t="shared" si="72"/>
        <v>0.97457432611296824</v>
      </c>
      <c r="O122" s="57">
        <f t="shared" si="72"/>
        <v>2.5425673887031788E-2</v>
      </c>
      <c r="P122" s="57">
        <f t="shared" si="72"/>
        <v>0.88744194012474031</v>
      </c>
      <c r="Q122" s="57">
        <f t="shared" si="72"/>
        <v>0.11255805987525978</v>
      </c>
      <c r="R122" s="57">
        <f t="shared" si="72"/>
        <v>0.79132100402097993</v>
      </c>
      <c r="S122" s="57" t="e">
        <f t="shared" si="72"/>
        <v>#DIV/0!</v>
      </c>
      <c r="T122" s="57">
        <f t="shared" si="72"/>
        <v>0.20867899597902007</v>
      </c>
      <c r="U122" s="57" t="e">
        <f t="shared" si="72"/>
        <v>#DIV/0!</v>
      </c>
      <c r="V122" s="89" t="e">
        <f>SUM(C122:U122)</f>
        <v>#DIV/0!</v>
      </c>
      <c r="W122" s="38"/>
      <c r="X122" s="38"/>
      <c r="Y122" s="38"/>
      <c r="Z122" s="38"/>
    </row>
    <row r="123" spans="1:26" x14ac:dyDescent="0.25">
      <c r="B123" s="20" t="s">
        <v>85</v>
      </c>
      <c r="C123" s="21">
        <f>SUM(C88:C118)</f>
        <v>967.28037890433302</v>
      </c>
      <c r="D123" s="21">
        <f t="shared" ref="D123:U123" si="73">SUM(D88:D118)</f>
        <v>226.30449361143442</v>
      </c>
      <c r="E123" s="21">
        <f t="shared" si="73"/>
        <v>142.49077236578842</v>
      </c>
      <c r="F123" s="21">
        <f t="shared" si="73"/>
        <v>58.874876902385921</v>
      </c>
      <c r="G123" s="21">
        <f t="shared" si="73"/>
        <v>47.760888725370428</v>
      </c>
      <c r="H123" s="21">
        <f t="shared" si="73"/>
        <v>19.633277830350792</v>
      </c>
      <c r="I123" s="21">
        <f t="shared" si="73"/>
        <v>19.521570595629679</v>
      </c>
      <c r="J123" s="21">
        <f t="shared" si="73"/>
        <v>3.7177774485176225</v>
      </c>
      <c r="K123" s="21">
        <f t="shared" si="73"/>
        <v>947.8983651560801</v>
      </c>
      <c r="L123" s="21">
        <f t="shared" si="73"/>
        <v>126.2756548729034</v>
      </c>
      <c r="M123" s="21">
        <f t="shared" si="73"/>
        <v>47.258196255166141</v>
      </c>
      <c r="N123" s="21">
        <f t="shared" si="73"/>
        <v>578.9510346587216</v>
      </c>
      <c r="O123" s="21">
        <f t="shared" si="73"/>
        <v>15.104256093532666</v>
      </c>
      <c r="P123" s="21">
        <f t="shared" si="73"/>
        <v>526.71544540753848</v>
      </c>
      <c r="Q123" s="21">
        <f t="shared" si="73"/>
        <v>66.805574495467837</v>
      </c>
      <c r="R123" s="21">
        <f t="shared" si="73"/>
        <v>94.021122134339649</v>
      </c>
      <c r="S123" s="21">
        <f t="shared" si="73"/>
        <v>0</v>
      </c>
      <c r="T123" s="21">
        <f t="shared" si="73"/>
        <v>24.794278514177588</v>
      </c>
      <c r="U123" s="21">
        <f t="shared" si="73"/>
        <v>0</v>
      </c>
      <c r="V123" s="2"/>
      <c r="W123" s="38"/>
      <c r="X123" s="38"/>
      <c r="Y123" s="38"/>
      <c r="Z123" s="38"/>
    </row>
    <row r="124" spans="1:26" x14ac:dyDescent="0.25">
      <c r="B124" s="2" t="s">
        <v>86</v>
      </c>
      <c r="C124" s="11">
        <f>INDEX($A$47:$A$51,MATCH(C$86,$B$47:$B$51,0))</f>
        <v>1</v>
      </c>
      <c r="D124" s="11">
        <f t="shared" ref="D124:U124" si="74">INDEX($A$47:$A$51,MATCH(D$86,$B$47:$B$51,0))</f>
        <v>1</v>
      </c>
      <c r="E124" s="11">
        <f t="shared" si="74"/>
        <v>1</v>
      </c>
      <c r="F124" s="11">
        <f t="shared" si="74"/>
        <v>1</v>
      </c>
      <c r="G124" s="11">
        <f t="shared" si="74"/>
        <v>1</v>
      </c>
      <c r="H124" s="11">
        <f t="shared" si="74"/>
        <v>1</v>
      </c>
      <c r="I124" s="11">
        <f t="shared" si="74"/>
        <v>1</v>
      </c>
      <c r="J124" s="11">
        <f t="shared" si="74"/>
        <v>1</v>
      </c>
      <c r="K124" s="11">
        <f t="shared" si="74"/>
        <v>2</v>
      </c>
      <c r="L124" s="11">
        <f t="shared" si="74"/>
        <v>2</v>
      </c>
      <c r="M124" s="11">
        <f t="shared" si="74"/>
        <v>2</v>
      </c>
      <c r="N124" s="11">
        <f t="shared" si="74"/>
        <v>3</v>
      </c>
      <c r="O124" s="11">
        <f t="shared" si="74"/>
        <v>3</v>
      </c>
      <c r="P124" s="11">
        <f t="shared" si="74"/>
        <v>4</v>
      </c>
      <c r="Q124" s="11">
        <f t="shared" si="74"/>
        <v>4</v>
      </c>
      <c r="R124" s="11">
        <f t="shared" si="74"/>
        <v>5</v>
      </c>
      <c r="S124" s="11" t="e">
        <f t="shared" si="74"/>
        <v>#N/A</v>
      </c>
      <c r="T124" s="11">
        <f t="shared" si="74"/>
        <v>5</v>
      </c>
      <c r="U124" s="11" t="e">
        <f t="shared" si="74"/>
        <v>#N/A</v>
      </c>
      <c r="V124" s="2"/>
      <c r="W124" s="38"/>
      <c r="X124" s="38"/>
      <c r="Y124" s="38"/>
      <c r="Z124" s="38"/>
    </row>
    <row r="125" spans="1:26" x14ac:dyDescent="0.25">
      <c r="B125" s="2" t="s">
        <v>75</v>
      </c>
      <c r="C125" s="88" t="str">
        <f t="shared" ref="C125:R125" si="75">C86</f>
        <v>Industry</v>
      </c>
      <c r="D125" s="88" t="str">
        <f t="shared" si="75"/>
        <v>Industry</v>
      </c>
      <c r="E125" s="88" t="str">
        <f t="shared" si="75"/>
        <v>Industry</v>
      </c>
      <c r="F125" s="88" t="str">
        <f t="shared" si="75"/>
        <v>Industry</v>
      </c>
      <c r="G125" s="88" t="str">
        <f t="shared" si="75"/>
        <v>Industry</v>
      </c>
      <c r="H125" s="88" t="str">
        <f t="shared" si="75"/>
        <v>Industry</v>
      </c>
      <c r="I125" s="88" t="str">
        <f t="shared" si="75"/>
        <v>Industry</v>
      </c>
      <c r="J125" s="88" t="str">
        <f t="shared" si="75"/>
        <v>Industry</v>
      </c>
      <c r="K125" s="8" t="str">
        <f t="shared" si="75"/>
        <v>Transportation</v>
      </c>
      <c r="L125" s="8" t="str">
        <f t="shared" si="75"/>
        <v>Transportation</v>
      </c>
      <c r="M125" s="8" t="str">
        <f t="shared" si="75"/>
        <v>Transportation</v>
      </c>
      <c r="N125" s="88" t="str">
        <f t="shared" si="75"/>
        <v>Buildings</v>
      </c>
      <c r="O125" s="88" t="str">
        <f t="shared" si="75"/>
        <v>Buildings</v>
      </c>
      <c r="P125" s="8" t="str">
        <f t="shared" si="75"/>
        <v>Electricity</v>
      </c>
      <c r="Q125" s="8" t="str">
        <f t="shared" si="75"/>
        <v>Electricity</v>
      </c>
      <c r="R125" s="88" t="str">
        <f t="shared" si="75"/>
        <v>Land and Agriculture</v>
      </c>
      <c r="S125" s="88">
        <f t="shared" ref="S125:U125" si="76">S86</f>
        <v>0</v>
      </c>
      <c r="T125" s="88" t="str">
        <f t="shared" si="76"/>
        <v>Land and Agriculture</v>
      </c>
      <c r="U125" s="88">
        <f t="shared" si="76"/>
        <v>0</v>
      </c>
      <c r="V125" s="2"/>
      <c r="W125" s="38"/>
      <c r="X125" s="38"/>
      <c r="Y125" s="38"/>
      <c r="Z125" s="38"/>
    </row>
    <row r="126" spans="1:26" x14ac:dyDescent="0.25">
      <c r="A126" s="65" t="s">
        <v>106</v>
      </c>
      <c r="B126" t="s">
        <v>58</v>
      </c>
      <c r="C126" s="11">
        <f>_xlfn.RANK.EQ(C123,$C$123:$J$123)</f>
        <v>1</v>
      </c>
      <c r="D126" s="11">
        <f t="shared" ref="D126:J126" si="77">_xlfn.RANK.EQ(D123,$C$123:$J$123)</f>
        <v>2</v>
      </c>
      <c r="E126" s="11">
        <f t="shared" si="77"/>
        <v>3</v>
      </c>
      <c r="F126" s="11">
        <f t="shared" si="77"/>
        <v>4</v>
      </c>
      <c r="G126" s="11">
        <f t="shared" si="77"/>
        <v>5</v>
      </c>
      <c r="H126" s="11">
        <f t="shared" si="77"/>
        <v>6</v>
      </c>
      <c r="I126" s="11">
        <f t="shared" si="77"/>
        <v>7</v>
      </c>
      <c r="J126" s="11">
        <f t="shared" si="77"/>
        <v>8</v>
      </c>
      <c r="K126" s="11">
        <f>_xlfn.RANK.EQ(K123,$K$123:$M$123)</f>
        <v>1</v>
      </c>
      <c r="L126" s="11">
        <f t="shared" ref="L126:M126" si="78">_xlfn.RANK.EQ(L123,$K$123:$M$123)</f>
        <v>2</v>
      </c>
      <c r="M126" s="11">
        <f t="shared" si="78"/>
        <v>3</v>
      </c>
      <c r="N126" s="11">
        <f>_xlfn.RANK.EQ(N123,$N$123:$O$123)</f>
        <v>1</v>
      </c>
      <c r="O126" s="11">
        <f>_xlfn.RANK.EQ(O123,$N$123:$O$123)</f>
        <v>2</v>
      </c>
      <c r="P126" s="11">
        <f>_xlfn.RANK.EQ(P123,$P$123:$Q$123)</f>
        <v>1</v>
      </c>
      <c r="Q126" s="11">
        <f>_xlfn.RANK.EQ(Q123,$P$123:$Q$123)</f>
        <v>2</v>
      </c>
      <c r="R126" s="11">
        <f>_xlfn.RANK.EQ(R123,$R$123:$U$123)</f>
        <v>1</v>
      </c>
      <c r="S126" s="11">
        <f>_xlfn.RANK.EQ(S123,$R$123:$U$123)</f>
        <v>3</v>
      </c>
      <c r="T126" s="11">
        <f>_xlfn.RANK.EQ(T123,$R$123:$U$123)</f>
        <v>2</v>
      </c>
      <c r="U126" s="11">
        <f>_xlfn.RANK.EQ(U123,$R$123:$U$123)</f>
        <v>3</v>
      </c>
      <c r="V126" s="2"/>
      <c r="W126" s="38"/>
      <c r="X126" s="38"/>
      <c r="Y126" s="38"/>
      <c r="Z126" s="38"/>
    </row>
    <row r="127" spans="1:26" s="51" customFormat="1" x14ac:dyDescent="0.25">
      <c r="B127" s="49" t="s">
        <v>59</v>
      </c>
      <c r="C127" s="58" t="str">
        <f>C124&amp;"."&amp;C126</f>
        <v>1.1</v>
      </c>
      <c r="D127" s="58" t="str">
        <f t="shared" ref="D127:U127" si="79">D124&amp;"."&amp;D126</f>
        <v>1.2</v>
      </c>
      <c r="E127" s="58" t="str">
        <f t="shared" si="79"/>
        <v>1.3</v>
      </c>
      <c r="F127" s="58" t="str">
        <f t="shared" si="79"/>
        <v>1.4</v>
      </c>
      <c r="G127" s="58" t="str">
        <f t="shared" si="79"/>
        <v>1.5</v>
      </c>
      <c r="H127" s="58" t="str">
        <f t="shared" si="79"/>
        <v>1.6</v>
      </c>
      <c r="I127" s="58" t="str">
        <f t="shared" si="79"/>
        <v>1.7</v>
      </c>
      <c r="J127" s="58" t="str">
        <f t="shared" si="79"/>
        <v>1.8</v>
      </c>
      <c r="K127" s="58" t="str">
        <f t="shared" si="79"/>
        <v>2.1</v>
      </c>
      <c r="L127" s="58" t="str">
        <f t="shared" si="79"/>
        <v>2.2</v>
      </c>
      <c r="M127" s="58" t="str">
        <f t="shared" si="79"/>
        <v>2.3</v>
      </c>
      <c r="N127" s="58" t="str">
        <f t="shared" si="79"/>
        <v>3.1</v>
      </c>
      <c r="O127" s="58" t="str">
        <f t="shared" si="79"/>
        <v>3.2</v>
      </c>
      <c r="P127" s="58" t="str">
        <f t="shared" si="79"/>
        <v>4.1</v>
      </c>
      <c r="Q127" s="58" t="str">
        <f t="shared" si="79"/>
        <v>4.2</v>
      </c>
      <c r="R127" s="58" t="str">
        <f>R124&amp;"."&amp;R126</f>
        <v>5.1</v>
      </c>
      <c r="S127" s="58" t="e">
        <f t="shared" si="79"/>
        <v>#N/A</v>
      </c>
      <c r="T127" s="58" t="str">
        <f t="shared" si="79"/>
        <v>5.2</v>
      </c>
      <c r="U127" s="58" t="e">
        <f t="shared" si="79"/>
        <v>#N/A</v>
      </c>
      <c r="V127" s="50"/>
      <c r="W127" s="50"/>
      <c r="X127" s="50"/>
      <c r="Y127" s="50"/>
      <c r="Z127" s="50"/>
    </row>
    <row r="128" spans="1:26" s="53" customFormat="1" x14ac:dyDescent="0.25">
      <c r="B128" s="54"/>
      <c r="C128" s="59">
        <f>IF(ROUND(C122,2)*100=0,"&lt;1",ROUND(C122,2)*100)</f>
        <v>65</v>
      </c>
      <c r="D128" s="59">
        <f t="shared" ref="D128:R128" si="80">IF(ROUND(D122,2)*100=0,"&lt;1",ROUND(D122,2)*100)</f>
        <v>15</v>
      </c>
      <c r="E128" s="59">
        <f t="shared" si="80"/>
        <v>10</v>
      </c>
      <c r="F128" s="59">
        <f t="shared" si="80"/>
        <v>4</v>
      </c>
      <c r="G128" s="59">
        <f t="shared" si="80"/>
        <v>3</v>
      </c>
      <c r="H128" s="59">
        <f t="shared" si="80"/>
        <v>1</v>
      </c>
      <c r="I128" s="59">
        <f t="shared" si="80"/>
        <v>1</v>
      </c>
      <c r="J128" s="59" t="str">
        <f t="shared" si="80"/>
        <v>&lt;1</v>
      </c>
      <c r="K128" s="59">
        <f t="shared" si="80"/>
        <v>85</v>
      </c>
      <c r="L128" s="59">
        <f t="shared" si="80"/>
        <v>11</v>
      </c>
      <c r="M128" s="59">
        <f t="shared" si="80"/>
        <v>4</v>
      </c>
      <c r="N128" s="59">
        <f t="shared" si="80"/>
        <v>97</v>
      </c>
      <c r="O128" s="59">
        <f t="shared" si="80"/>
        <v>3</v>
      </c>
      <c r="P128" s="59">
        <f t="shared" si="80"/>
        <v>89</v>
      </c>
      <c r="Q128" s="59">
        <f t="shared" si="80"/>
        <v>11</v>
      </c>
      <c r="R128" s="59">
        <f t="shared" si="80"/>
        <v>79</v>
      </c>
      <c r="S128" s="59" t="e">
        <f t="shared" ref="S128:U128" si="81">IF(ROUND(S122,2)*100=0,"&lt;1",ROUND(S122,2)*100)</f>
        <v>#DIV/0!</v>
      </c>
      <c r="T128" s="59">
        <f t="shared" si="81"/>
        <v>21</v>
      </c>
      <c r="U128" s="59" t="e">
        <f t="shared" si="81"/>
        <v>#DIV/0!</v>
      </c>
      <c r="V128" s="55"/>
      <c r="W128" s="56"/>
      <c r="X128" s="56"/>
      <c r="Y128" s="56"/>
      <c r="Z128" s="56"/>
    </row>
    <row r="129" spans="2:30" x14ac:dyDescent="0.25">
      <c r="B129" s="38"/>
      <c r="C129" s="61"/>
      <c r="D129" s="52"/>
      <c r="E129" s="52"/>
      <c r="F129" s="52"/>
      <c r="G129" s="52"/>
      <c r="H129" s="52"/>
      <c r="I129" s="5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2"/>
      <c r="Y129" s="2"/>
      <c r="Z129" s="2"/>
      <c r="AA129" s="38"/>
      <c r="AB129" s="38"/>
      <c r="AC129" s="38"/>
      <c r="AD129" s="38"/>
    </row>
    <row r="130" spans="2:30" s="46" customFormat="1" x14ac:dyDescent="0.25">
      <c r="C130" s="135"/>
      <c r="D130" s="135"/>
      <c r="E130" s="135"/>
      <c r="F130" s="136"/>
      <c r="G130" s="136"/>
      <c r="H130" s="136"/>
      <c r="I130" s="136"/>
      <c r="J130" s="136"/>
      <c r="K130" s="136"/>
      <c r="L130" s="136"/>
      <c r="M130" s="136"/>
      <c r="N130" s="136"/>
      <c r="O130" s="136"/>
      <c r="P130" s="136"/>
      <c r="Q130" s="136"/>
      <c r="R130" s="136"/>
      <c r="S130" s="136"/>
      <c r="T130" s="136"/>
      <c r="U130" s="136"/>
      <c r="V130" s="64"/>
      <c r="W130" s="64"/>
      <c r="X130" s="49"/>
      <c r="Y130" s="49"/>
      <c r="Z130" s="49"/>
      <c r="AA130" s="49"/>
      <c r="AB130" s="49"/>
      <c r="AC130" s="49"/>
      <c r="AD130" s="49"/>
    </row>
    <row r="131" spans="2:30" x14ac:dyDescent="0.25">
      <c r="F131" s="38"/>
      <c r="G131" s="39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</row>
    <row r="132" spans="2:30" x14ac:dyDescent="0.25">
      <c r="F132" s="38"/>
      <c r="G132" s="39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</row>
    <row r="133" spans="2:30" x14ac:dyDescent="0.25">
      <c r="F133" s="38"/>
      <c r="G133" s="39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</row>
    <row r="134" spans="2:30" x14ac:dyDescent="0.25">
      <c r="F134" s="38"/>
      <c r="G134" s="39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</row>
    <row r="135" spans="2:30" x14ac:dyDescent="0.25">
      <c r="F135" s="38"/>
      <c r="G135" s="39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</row>
    <row r="136" spans="2:30" x14ac:dyDescent="0.25">
      <c r="F136" s="38"/>
      <c r="G136" s="39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</row>
    <row r="137" spans="2:30" x14ac:dyDescent="0.25">
      <c r="F137" s="38"/>
      <c r="G137" s="39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</row>
    <row r="138" spans="2:30" x14ac:dyDescent="0.25">
      <c r="F138" s="38"/>
      <c r="G138" s="39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</row>
    <row r="139" spans="2:30" x14ac:dyDescent="0.25">
      <c r="F139" s="38"/>
      <c r="G139" s="39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</row>
    <row r="140" spans="2:30" x14ac:dyDescent="0.25">
      <c r="F140" s="38"/>
      <c r="G140" s="39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</row>
    <row r="141" spans="2:30" x14ac:dyDescent="0.25">
      <c r="F141" s="38"/>
      <c r="G141" s="39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</row>
    <row r="142" spans="2:30" x14ac:dyDescent="0.25">
      <c r="F142" s="38"/>
      <c r="G142" s="39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</row>
    <row r="143" spans="2:30" x14ac:dyDescent="0.25">
      <c r="F143" s="38"/>
      <c r="G143" s="39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</row>
    <row r="144" spans="2:30" x14ac:dyDescent="0.25">
      <c r="F144" s="38"/>
      <c r="G144" s="39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</row>
    <row r="145" spans="1:35" x14ac:dyDescent="0.25">
      <c r="F145" s="38"/>
      <c r="G145" s="39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</row>
    <row r="146" spans="1:35" x14ac:dyDescent="0.25">
      <c r="F146" s="38"/>
      <c r="G146" s="39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</row>
    <row r="148" spans="1:35" x14ac:dyDescent="0.25">
      <c r="D148">
        <v>2005</v>
      </c>
      <c r="E148">
        <v>215.06</v>
      </c>
      <c r="O148" s="79">
        <f>1-O155/$E$148</f>
        <v>-0.25800581046356652</v>
      </c>
      <c r="AI148" s="79">
        <f>1-AI155/$E$148</f>
        <v>0.72668949527256022</v>
      </c>
    </row>
    <row r="150" spans="1:35" s="12" customFormat="1" x14ac:dyDescent="0.25">
      <c r="B150" s="12" t="s">
        <v>40</v>
      </c>
    </row>
    <row r="151" spans="1:35" s="2" customFormat="1" x14ac:dyDescent="0.25">
      <c r="C151" s="2" t="s">
        <v>92</v>
      </c>
      <c r="D151" s="2" t="s">
        <v>91</v>
      </c>
      <c r="O151" s="18">
        <f>1-O155/O154</f>
        <v>0.25207756703656958</v>
      </c>
      <c r="AI151" s="18">
        <f>1-AI155/AI154</f>
        <v>0.7832400065395746</v>
      </c>
    </row>
    <row r="152" spans="1:35" s="2" customFormat="1" x14ac:dyDescent="0.25">
      <c r="A152" s="65" t="s">
        <v>87</v>
      </c>
      <c r="E152" s="2">
        <v>2020</v>
      </c>
      <c r="F152" s="2">
        <v>2021</v>
      </c>
      <c r="G152" s="2">
        <v>2022</v>
      </c>
      <c r="H152" s="2">
        <v>2023</v>
      </c>
      <c r="I152" s="2">
        <v>2024</v>
      </c>
      <c r="J152" s="2">
        <v>2025</v>
      </c>
      <c r="K152" s="2">
        <v>2026</v>
      </c>
      <c r="L152" s="2">
        <v>2027</v>
      </c>
      <c r="M152" s="2">
        <v>2028</v>
      </c>
      <c r="N152" s="2">
        <v>2029</v>
      </c>
      <c r="O152" s="2">
        <v>2030</v>
      </c>
      <c r="P152" s="2">
        <v>2031</v>
      </c>
      <c r="Q152" s="2">
        <v>2032</v>
      </c>
      <c r="R152" s="2">
        <v>2033</v>
      </c>
      <c r="S152" s="2">
        <v>2034</v>
      </c>
      <c r="T152" s="2">
        <v>2035</v>
      </c>
      <c r="U152" s="2">
        <v>2036</v>
      </c>
      <c r="V152" s="2">
        <v>2037</v>
      </c>
      <c r="W152" s="2">
        <v>2038</v>
      </c>
      <c r="X152" s="2">
        <v>2039</v>
      </c>
      <c r="Y152" s="2">
        <v>2040</v>
      </c>
      <c r="Z152" s="2">
        <v>2041</v>
      </c>
      <c r="AA152" s="2">
        <v>2042</v>
      </c>
      <c r="AB152" s="2">
        <v>2043</v>
      </c>
      <c r="AC152" s="2">
        <v>2044</v>
      </c>
      <c r="AD152" s="2">
        <v>2045</v>
      </c>
      <c r="AE152" s="2">
        <v>2046</v>
      </c>
      <c r="AF152" s="2">
        <v>2047</v>
      </c>
      <c r="AG152" s="2">
        <v>2048</v>
      </c>
      <c r="AH152" s="2">
        <v>2049</v>
      </c>
      <c r="AI152" s="2">
        <v>2050</v>
      </c>
    </row>
    <row r="153" spans="1:35" s="2" customFormat="1" x14ac:dyDescent="0.25">
      <c r="E153" s="2">
        <v>2020</v>
      </c>
      <c r="J153" s="2">
        <v>2025</v>
      </c>
      <c r="O153" s="2">
        <v>2030</v>
      </c>
      <c r="T153" s="2">
        <v>2035</v>
      </c>
      <c r="Y153" s="2">
        <v>2040</v>
      </c>
      <c r="AD153" s="2">
        <v>2045</v>
      </c>
      <c r="AI153" s="2">
        <v>2050</v>
      </c>
    </row>
    <row r="154" spans="1:35" s="2" customFormat="1" x14ac:dyDescent="0.25">
      <c r="C154" s="2" t="s">
        <v>41</v>
      </c>
      <c r="D154" s="3" t="s">
        <v>41</v>
      </c>
      <c r="E154" s="4" cm="1">
        <f t="array" ref="E154:AI154">TRANSPOSE('BAU Emissions'!B2:B32)</f>
        <v>499.67599999999999</v>
      </c>
      <c r="F154" s="4">
        <v>478.2</v>
      </c>
      <c r="G154" s="4">
        <v>461.31400000000002</v>
      </c>
      <c r="H154" s="4">
        <v>446.09399999999999</v>
      </c>
      <c r="I154" s="4">
        <v>425.62</v>
      </c>
      <c r="J154" s="4">
        <v>411.87700000000001</v>
      </c>
      <c r="K154" s="4">
        <v>402.11500000000001</v>
      </c>
      <c r="L154" s="4">
        <v>392.36500000000001</v>
      </c>
      <c r="M154" s="4">
        <v>382.33</v>
      </c>
      <c r="N154" s="4">
        <v>372.28699999999998</v>
      </c>
      <c r="O154" s="4">
        <v>361.73099999999999</v>
      </c>
      <c r="P154" s="4">
        <v>356.096</v>
      </c>
      <c r="Q154" s="4">
        <v>349.54899999999998</v>
      </c>
      <c r="R154" s="4">
        <v>341.13</v>
      </c>
      <c r="S154" s="4">
        <v>333.762</v>
      </c>
      <c r="T154" s="4">
        <v>327.67500000000001</v>
      </c>
      <c r="U154" s="4">
        <v>320.73200000000003</v>
      </c>
      <c r="V154" s="4">
        <v>314.98200000000003</v>
      </c>
      <c r="W154" s="4">
        <v>308.77800000000002</v>
      </c>
      <c r="X154" s="4">
        <v>302.726</v>
      </c>
      <c r="Y154" s="4">
        <v>297.95</v>
      </c>
      <c r="Z154" s="4">
        <v>291.37900000000002</v>
      </c>
      <c r="AA154" s="4">
        <v>287.68599999999998</v>
      </c>
      <c r="AB154" s="4">
        <v>283.94499999999999</v>
      </c>
      <c r="AC154" s="4">
        <v>280.78899999999999</v>
      </c>
      <c r="AD154" s="4">
        <v>276.17899999999997</v>
      </c>
      <c r="AE154" s="4">
        <v>274.84199999999998</v>
      </c>
      <c r="AF154" s="4">
        <v>273.57900000000001</v>
      </c>
      <c r="AG154" s="4">
        <v>272.38900000000001</v>
      </c>
      <c r="AH154" s="4">
        <v>271.77699999999999</v>
      </c>
      <c r="AI154" s="4">
        <v>271.16699999999997</v>
      </c>
    </row>
    <row r="155" spans="1:35" s="2" customFormat="1" x14ac:dyDescent="0.25">
      <c r="C155" s="2" t="s">
        <v>42</v>
      </c>
      <c r="D155" s="3" t="s">
        <v>42</v>
      </c>
      <c r="E155" s="4">
        <f>E154-SUM(E156:E176)</f>
        <v>499.67599999999999</v>
      </c>
      <c r="F155" s="4">
        <f t="shared" ref="F155:AI155" si="82">F154-SUM(F156:F176)</f>
        <v>476.51119999999997</v>
      </c>
      <c r="G155" s="4">
        <f t="shared" si="82"/>
        <v>458.18871060000004</v>
      </c>
      <c r="H155" s="4">
        <f t="shared" si="82"/>
        <v>438.38347574125572</v>
      </c>
      <c r="I155" s="4">
        <f t="shared" si="82"/>
        <v>408.38538436911159</v>
      </c>
      <c r="J155" s="4">
        <f t="shared" si="82"/>
        <v>389.30947545153947</v>
      </c>
      <c r="K155" s="4">
        <f t="shared" si="82"/>
        <v>371.24782246442214</v>
      </c>
      <c r="L155" s="4">
        <f t="shared" si="82"/>
        <v>351.43146744411075</v>
      </c>
      <c r="M155" s="4">
        <f t="shared" si="82"/>
        <v>326.26838062541032</v>
      </c>
      <c r="N155" s="4">
        <f t="shared" si="82"/>
        <v>298.97164405334718</v>
      </c>
      <c r="O155" s="4">
        <f t="shared" si="82"/>
        <v>270.54672959829463</v>
      </c>
      <c r="P155" s="4">
        <f t="shared" si="82"/>
        <v>249.63204805757925</v>
      </c>
      <c r="Q155" s="4">
        <f t="shared" si="82"/>
        <v>227.68423264572999</v>
      </c>
      <c r="R155" s="4">
        <f t="shared" si="82"/>
        <v>205.70765234969355</v>
      </c>
      <c r="S155" s="4">
        <f t="shared" si="82"/>
        <v>188.81020923237679</v>
      </c>
      <c r="T155" s="4">
        <f t="shared" si="82"/>
        <v>172.96253538393788</v>
      </c>
      <c r="U155" s="4">
        <f t="shared" si="82"/>
        <v>158.4974576652663</v>
      </c>
      <c r="V155" s="4">
        <f t="shared" si="82"/>
        <v>144.87744457453655</v>
      </c>
      <c r="W155" s="4">
        <f t="shared" si="82"/>
        <v>132.44746629212014</v>
      </c>
      <c r="X155" s="4">
        <f t="shared" si="82"/>
        <v>121.32482436441995</v>
      </c>
      <c r="Y155" s="4">
        <f t="shared" si="82"/>
        <v>111.09364810264924</v>
      </c>
      <c r="Z155" s="4">
        <f t="shared" si="82"/>
        <v>101.50456712313093</v>
      </c>
      <c r="AA155" s="4">
        <f t="shared" si="82"/>
        <v>93.19330119532907</v>
      </c>
      <c r="AB155" s="4">
        <f t="shared" si="82"/>
        <v>85.84875138346456</v>
      </c>
      <c r="AC155" s="4">
        <f t="shared" si="82"/>
        <v>79.504373205852261</v>
      </c>
      <c r="AD155" s="4">
        <f t="shared" si="82"/>
        <v>73.823392535063221</v>
      </c>
      <c r="AE155" s="4">
        <f t="shared" si="82"/>
        <v>70.090185805187133</v>
      </c>
      <c r="AF155" s="4">
        <f t="shared" si="82"/>
        <v>66.996265337718086</v>
      </c>
      <c r="AG155" s="4">
        <f t="shared" si="82"/>
        <v>64.141547294010763</v>
      </c>
      <c r="AH155" s="4">
        <f t="shared" si="82"/>
        <v>61.474685986021427</v>
      </c>
      <c r="AI155" s="4">
        <f t="shared" si="82"/>
        <v>58.778157146683185</v>
      </c>
    </row>
    <row r="156" spans="1:35" s="23" customFormat="1" x14ac:dyDescent="0.25">
      <c r="A156" s="97" t="s">
        <v>60</v>
      </c>
      <c r="B156" s="23" t="str">
        <f>INDEX($D$57:$D$83,MATCH(D156,$B$57:$B$83,0))</f>
        <v>Industry</v>
      </c>
      <c r="C156" s="23" t="str">
        <f>D156&amp;" "&amp;"("&amp;INDEX($C$128:$U$128,MATCH(A156,$C$127:$U$127,0))&amp;"%"&amp;")"</f>
        <v>Industrial Switch to Clean Fuels (65%)</v>
      </c>
      <c r="D156" s="23" t="str">
        <f>INDEX($C$87:$U$87,MATCH($A156,$C$127:$U$127,0))</f>
        <v>Industrial Switch to Clean Fuels</v>
      </c>
      <c r="E156" s="24">
        <f>INDEX($C$88:$U$118,MATCH(E$152,$B$88:$B$118,0),MATCH($A156,'CO2e Wedge_aggregated'!$C$127:$U$127,0))</f>
        <v>0</v>
      </c>
      <c r="F156" s="24">
        <f>INDEX($C$88:$U$118,MATCH(F$152,$B$88:$B$118,0),MATCH($A156,'CO2e Wedge_aggregated'!$C$127:$U$127,0))</f>
        <v>0</v>
      </c>
      <c r="G156" s="24">
        <f>INDEX($C$88:$U$118,MATCH(G$152,$B$88:$B$118,0),MATCH($A156,'CO2e Wedge_aggregated'!$C$127:$U$127,0))</f>
        <v>0</v>
      </c>
      <c r="H156" s="24">
        <f>INDEX($C$88:$U$118,MATCH(H$152,$B$88:$B$118,0),MATCH($A156,'CO2e Wedge_aggregated'!$C$127:$U$127,0))</f>
        <v>2.3239815568428002</v>
      </c>
      <c r="I156" s="24">
        <f>INDEX($C$88:$U$118,MATCH(I$152,$B$88:$B$118,0),MATCH($A156,'CO2e Wedge_aggregated'!$C$127:$U$127,0))</f>
        <v>4.5901479344661196</v>
      </c>
      <c r="J156" s="24">
        <f>INDEX($C$88:$U$118,MATCH(J$152,$B$88:$B$118,0),MATCH($A156,'CO2e Wedge_aggregated'!$C$127:$U$127,0))</f>
        <v>6.4413767067168601</v>
      </c>
      <c r="K156" s="24">
        <f>INDEX($C$88:$U$118,MATCH(K$152,$B$88:$B$118,0),MATCH($A156,'CO2e Wedge_aggregated'!$C$127:$U$127,0))</f>
        <v>9.2663481788468403</v>
      </c>
      <c r="L156" s="24">
        <f>INDEX($C$88:$U$118,MATCH(L$152,$B$88:$B$118,0),MATCH($A156,'CO2e Wedge_aggregated'!$C$127:$U$127,0))</f>
        <v>11.8046558376177</v>
      </c>
      <c r="M156" s="24">
        <f>INDEX($C$88:$U$118,MATCH(M$152,$B$88:$B$118,0),MATCH($A156,'CO2e Wedge_aggregated'!$C$127:$U$127,0))</f>
        <v>14.5183591764184</v>
      </c>
      <c r="N156" s="24">
        <f>INDEX($C$88:$U$118,MATCH(N$152,$B$88:$B$118,0),MATCH($A156,'CO2e Wedge_aggregated'!$C$127:$U$127,0))</f>
        <v>17.246576600480498</v>
      </c>
      <c r="O156" s="24">
        <f>INDEX($C$88:$U$118,MATCH(O$152,$B$88:$B$118,0),MATCH($A156,'CO2e Wedge_aggregated'!$C$127:$U$127,0))</f>
        <v>19.785893973342301</v>
      </c>
      <c r="P156" s="24">
        <f>INDEX($C$88:$U$118,MATCH(P$152,$B$88:$B$118,0),MATCH($A156,'CO2e Wedge_aggregated'!$C$127:$U$127,0))</f>
        <v>22.332317369551799</v>
      </c>
      <c r="Q156" s="24">
        <f>INDEX($C$88:$U$118,MATCH(Q$152,$B$88:$B$118,0),MATCH($A156,'CO2e Wedge_aggregated'!$C$127:$U$127,0))</f>
        <v>24.717596416421099</v>
      </c>
      <c r="R156" s="24">
        <f>INDEX($C$88:$U$118,MATCH(R$152,$B$88:$B$118,0),MATCH($A156,'CO2e Wedge_aggregated'!$C$127:$U$127,0))</f>
        <v>26.017631405919399</v>
      </c>
      <c r="S156" s="24">
        <f>INDEX($C$88:$U$118,MATCH(S$152,$B$88:$B$118,0),MATCH($A156,'CO2e Wedge_aggregated'!$C$127:$U$127,0))</f>
        <v>28.172384717938801</v>
      </c>
      <c r="T156" s="24">
        <f>INDEX($C$88:$U$118,MATCH(T$152,$B$88:$B$118,0),MATCH($A156,'CO2e Wedge_aggregated'!$C$127:$U$127,0))</f>
        <v>30.412556886343602</v>
      </c>
      <c r="U156" s="24">
        <f>INDEX($C$88:$U$118,MATCH(U$152,$B$88:$B$118,0),MATCH($A156,'CO2e Wedge_aggregated'!$C$127:$U$127,0))</f>
        <v>32.480114348337999</v>
      </c>
      <c r="V156" s="24">
        <f>INDEX($C$88:$U$118,MATCH(V$152,$B$88:$B$118,0),MATCH($A156,'CO2e Wedge_aggregated'!$C$127:$U$127,0))</f>
        <v>34.716970231265499</v>
      </c>
      <c r="W156" s="24">
        <f>INDEX($C$88:$U$118,MATCH(W$152,$B$88:$B$118,0),MATCH($A156,'CO2e Wedge_aggregated'!$C$127:$U$127,0))</f>
        <v>37.0477566301183</v>
      </c>
      <c r="X156" s="24">
        <f>INDEX($C$88:$U$118,MATCH(X$152,$B$88:$B$118,0),MATCH($A156,'CO2e Wedge_aggregated'!$C$127:$U$127,0))</f>
        <v>39.434795559019001</v>
      </c>
      <c r="Y156" s="24">
        <f>INDEX($C$88:$U$118,MATCH(Y$152,$B$88:$B$118,0),MATCH($A156,'CO2e Wedge_aggregated'!$C$127:$U$127,0))</f>
        <v>42.075273189029701</v>
      </c>
      <c r="Z156" s="24">
        <f>INDEX($C$88:$U$118,MATCH(Z$152,$B$88:$B$118,0),MATCH($A156,'CO2e Wedge_aggregated'!$C$127:$U$127,0))</f>
        <v>44.738867629033201</v>
      </c>
      <c r="AA156" s="24">
        <f>INDEX($C$88:$U$118,MATCH(AA$152,$B$88:$B$118,0),MATCH($A156,'CO2e Wedge_aggregated'!$C$127:$U$127,0))</f>
        <v>47.376093716699899</v>
      </c>
      <c r="AB156" s="24">
        <f>INDEX($C$88:$U$118,MATCH(AB$152,$B$88:$B$118,0),MATCH($A156,'CO2e Wedge_aggregated'!$C$127:$U$127,0))</f>
        <v>50.105106328268498</v>
      </c>
      <c r="AC156" s="24">
        <f>INDEX($C$88:$U$118,MATCH(AC$152,$B$88:$B$118,0),MATCH($A156,'CO2e Wedge_aggregated'!$C$127:$U$127,0))</f>
        <v>52.778804165994501</v>
      </c>
      <c r="AD156" s="24">
        <f>INDEX($C$88:$U$118,MATCH(AD$152,$B$88:$B$118,0),MATCH($A156,'CO2e Wedge_aggregated'!$C$127:$U$127,0))</f>
        <v>54.379106359032399</v>
      </c>
      <c r="AE156" s="24">
        <f>INDEX($C$88:$U$118,MATCH(AE$152,$B$88:$B$118,0),MATCH($A156,'CO2e Wedge_aggregated'!$C$127:$U$127,0))</f>
        <v>57.541960264480998</v>
      </c>
      <c r="AF156" s="24">
        <f>INDEX($C$88:$U$118,MATCH(AF$152,$B$88:$B$118,0),MATCH($A156,'CO2e Wedge_aggregated'!$C$127:$U$127,0))</f>
        <v>60.168287397994099</v>
      </c>
      <c r="AG156" s="24">
        <f>INDEX($C$88:$U$118,MATCH(AG$152,$B$88:$B$118,0),MATCH($A156,'CO2e Wedge_aggregated'!$C$127:$U$127,0))</f>
        <v>62.897342875068396</v>
      </c>
      <c r="AH156" s="24">
        <f>INDEX($C$88:$U$118,MATCH(AH$152,$B$88:$B$118,0),MATCH($A156,'CO2e Wedge_aggregated'!$C$127:$U$127,0))</f>
        <v>65.596370419117306</v>
      </c>
      <c r="AI156" s="24">
        <f>INDEX($C$88:$U$118,MATCH(AI$152,$B$88:$B$118,0),MATCH($A156,'CO2e Wedge_aggregated'!$C$127:$U$127,0))</f>
        <v>68.313703029967101</v>
      </c>
    </row>
    <row r="157" spans="1:35" s="27" customFormat="1" x14ac:dyDescent="0.25">
      <c r="A157" s="96" t="s">
        <v>82</v>
      </c>
      <c r="B157" s="27" t="str">
        <f t="shared" ref="B157:B172" si="83">INDEX($D$57:$D$83,MATCH(D157,$B$57:$B$83,0))</f>
        <v>Industry</v>
      </c>
      <c r="C157" s="27" t="str">
        <f t="shared" ref="C157:C172" si="84">D157&amp;" "&amp;"("&amp;INDEX($C$128:$U$128,MATCH(A157,$C$127:$U$127,0))&amp;"%"&amp;")"</f>
        <v>Hydrogen Production via Electrolysis (15%)</v>
      </c>
      <c r="D157" s="27" t="str">
        <f t="shared" ref="D157:D172" si="85">INDEX($C$87:$U$87,MATCH($A157,$C$127:$U$127,0))</f>
        <v>Hydrogen Production via Electrolysis</v>
      </c>
      <c r="E157" s="28">
        <f>INDEX($C$88:$U$118,MATCH(E$152,$B$88:$B$118,0),MATCH($A157,'CO2e Wedge_aggregated'!$C$127:$U$127,0))</f>
        <v>0</v>
      </c>
      <c r="F157" s="28">
        <f>INDEX($C$88:$U$118,MATCH(F$152,$B$88:$B$118,0),MATCH($A157,'CO2e Wedge_aggregated'!$C$127:$U$127,0))</f>
        <v>0</v>
      </c>
      <c r="G157" s="28">
        <f>INDEX($C$88:$U$118,MATCH(G$152,$B$88:$B$118,0),MATCH($A157,'CO2e Wedge_aggregated'!$C$127:$U$127,0))</f>
        <v>0</v>
      </c>
      <c r="H157" s="28">
        <f>INDEX($C$88:$U$118,MATCH(H$152,$B$88:$B$118,0),MATCH($A157,'CO2e Wedge_aggregated'!$C$127:$U$127,0))</f>
        <v>4.6151143544824802E-2</v>
      </c>
      <c r="I157" s="28">
        <f>INDEX($C$88:$U$118,MATCH(I$152,$B$88:$B$118,0),MATCH($A157,'CO2e Wedge_aggregated'!$C$127:$U$127,0))</f>
        <v>0.18586144164771801</v>
      </c>
      <c r="J157" s="28">
        <f>INDEX($C$88:$U$118,MATCH(J$152,$B$88:$B$118,0),MATCH($A157,'CO2e Wedge_aggregated'!$C$127:$U$127,0))</f>
        <v>0.40348841702330301</v>
      </c>
      <c r="K157" s="28">
        <f>INDEX($C$88:$U$118,MATCH(K$152,$B$88:$B$118,0),MATCH($A157,'CO2e Wedge_aggregated'!$C$127:$U$127,0))</f>
        <v>0.76778241082563603</v>
      </c>
      <c r="L157" s="28">
        <f>INDEX($C$88:$U$118,MATCH(L$152,$B$88:$B$118,0),MATCH($A157,'CO2e Wedge_aggregated'!$C$127:$U$127,0))</f>
        <v>1.1852105860602999</v>
      </c>
      <c r="M157" s="28">
        <f>INDEX($C$88:$U$118,MATCH(M$152,$B$88:$B$118,0),MATCH($A157,'CO2e Wedge_aggregated'!$C$127:$U$127,0))</f>
        <v>1.73944275970162</v>
      </c>
      <c r="N157" s="28">
        <f>INDEX($C$88:$U$118,MATCH(N$152,$B$88:$B$118,0),MATCH($A157,'CO2e Wedge_aggregated'!$C$127:$U$127,0))</f>
        <v>2.2108232150655298</v>
      </c>
      <c r="O157" s="28">
        <f>INDEX($C$88:$U$118,MATCH(O$152,$B$88:$B$118,0),MATCH($A157,'CO2e Wedge_aggregated'!$C$127:$U$127,0))</f>
        <v>2.85618047122892</v>
      </c>
      <c r="P157" s="28">
        <f>INDEX($C$88:$U$118,MATCH(P$152,$B$88:$B$118,0),MATCH($A157,'CO2e Wedge_aggregated'!$C$127:$U$127,0))</f>
        <v>3.5373552471860101</v>
      </c>
      <c r="Q157" s="28">
        <f>INDEX($C$88:$U$118,MATCH(Q$152,$B$88:$B$118,0),MATCH($A157,'CO2e Wedge_aggregated'!$C$127:$U$127,0))</f>
        <v>4.2499738986149698</v>
      </c>
      <c r="R157" s="28">
        <f>INDEX($C$88:$U$118,MATCH(R$152,$B$88:$B$118,0),MATCH($A157,'CO2e Wedge_aggregated'!$C$127:$U$127,0))</f>
        <v>4.8038349437671002</v>
      </c>
      <c r="S157" s="28">
        <f>INDEX($C$88:$U$118,MATCH(S$152,$B$88:$B$118,0),MATCH($A157,'CO2e Wedge_aggregated'!$C$127:$U$127,0))</f>
        <v>5.6356277549813001</v>
      </c>
      <c r="T157" s="28">
        <f>INDEX($C$88:$U$118,MATCH(T$152,$B$88:$B$118,0),MATCH($A157,'CO2e Wedge_aggregated'!$C$127:$U$127,0))</f>
        <v>6.3639028084961398</v>
      </c>
      <c r="U157" s="28">
        <f>INDEX($C$88:$U$118,MATCH(U$152,$B$88:$B$118,0),MATCH($A157,'CO2e Wedge_aggregated'!$C$127:$U$127,0))</f>
        <v>7.0430003841294599</v>
      </c>
      <c r="V157" s="28">
        <f>INDEX($C$88:$U$118,MATCH(V$152,$B$88:$B$118,0),MATCH($A157,'CO2e Wedge_aggregated'!$C$127:$U$127,0))</f>
        <v>7.7606656225409303</v>
      </c>
      <c r="W157" s="28">
        <f>INDEX($C$88:$U$118,MATCH(W$152,$B$88:$B$118,0),MATCH($A157,'CO2e Wedge_aggregated'!$C$127:$U$127,0))</f>
        <v>8.4662044717125902</v>
      </c>
      <c r="X157" s="28">
        <f>INDEX($C$88:$U$118,MATCH(X$152,$B$88:$B$118,0),MATCH($A157,'CO2e Wedge_aggregated'!$C$127:$U$127,0))</f>
        <v>9.2057614350391699</v>
      </c>
      <c r="Y157" s="28">
        <f>INDEX($C$88:$U$118,MATCH(Y$152,$B$88:$B$118,0),MATCH($A157,'CO2e Wedge_aggregated'!$C$127:$U$127,0))</f>
        <v>10.0290761754492</v>
      </c>
      <c r="Z157" s="28">
        <f>INDEX($C$88:$U$118,MATCH(Z$152,$B$88:$B$118,0),MATCH($A157,'CO2e Wedge_aggregated'!$C$127:$U$127,0))</f>
        <v>10.846114005859199</v>
      </c>
      <c r="AA157" s="28">
        <f>INDEX($C$88:$U$118,MATCH(AA$152,$B$88:$B$118,0),MATCH($A157,'CO2e Wedge_aggregated'!$C$127:$U$127,0))</f>
        <v>11.6906785272951</v>
      </c>
      <c r="AB157" s="28">
        <f>INDEX($C$88:$U$118,MATCH(AB$152,$B$88:$B$118,0),MATCH($A157,'CO2e Wedge_aggregated'!$C$127:$U$127,0))</f>
        <v>12.56034683196</v>
      </c>
      <c r="AC157" s="28">
        <f>INDEX($C$88:$U$118,MATCH(AC$152,$B$88:$B$118,0),MATCH($A157,'CO2e Wedge_aggregated'!$C$127:$U$127,0))</f>
        <v>13.4334163573293</v>
      </c>
      <c r="AD157" s="28">
        <f>INDEX($C$88:$U$118,MATCH(AD$152,$B$88:$B$118,0),MATCH($A157,'CO2e Wedge_aggregated'!$C$127:$U$127,0))</f>
        <v>14.158466637866701</v>
      </c>
      <c r="AE157" s="28">
        <f>INDEX($C$88:$U$118,MATCH(AE$152,$B$88:$B$118,0),MATCH($A157,'CO2e Wedge_aggregated'!$C$127:$U$127,0))</f>
        <v>15.211321384922</v>
      </c>
      <c r="AF157" s="28">
        <f>INDEX($C$88:$U$118,MATCH(AF$152,$B$88:$B$118,0),MATCH($A157,'CO2e Wedge_aggregated'!$C$127:$U$127,0))</f>
        <v>16.241910711521601</v>
      </c>
      <c r="AG157" s="28">
        <f>INDEX($C$88:$U$118,MATCH(AG$152,$B$88:$B$118,0),MATCH($A157,'CO2e Wedge_aggregated'!$C$127:$U$127,0))</f>
        <v>17.387255428683101</v>
      </c>
      <c r="AH157" s="28">
        <f>INDEX($C$88:$U$118,MATCH(AH$152,$B$88:$B$118,0),MATCH($A157,'CO2e Wedge_aggregated'!$C$127:$U$127,0))</f>
        <v>18.548113951304</v>
      </c>
      <c r="AI157" s="28">
        <f>INDEX($C$88:$U$118,MATCH(AI$152,$B$88:$B$118,0),MATCH($A157,'CO2e Wedge_aggregated'!$C$127:$U$127,0))</f>
        <v>19.7365265876787</v>
      </c>
    </row>
    <row r="158" spans="1:35" s="27" customFormat="1" x14ac:dyDescent="0.25">
      <c r="A158" s="96" t="s">
        <v>83</v>
      </c>
      <c r="B158" s="27" t="str">
        <f t="shared" si="83"/>
        <v>Industry</v>
      </c>
      <c r="C158" s="27" t="str">
        <f t="shared" si="84"/>
        <v>F-gas Measures (10%)</v>
      </c>
      <c r="D158" s="27" t="str">
        <f t="shared" si="85"/>
        <v>F-gas Measures</v>
      </c>
      <c r="E158" s="28">
        <f>INDEX($C$88:$U$118,MATCH(E$152,$B$88:$B$118,0),MATCH($A158,'CO2e Wedge_aggregated'!$C$127:$U$127,0))</f>
        <v>0</v>
      </c>
      <c r="F158" s="28">
        <f>INDEX($C$88:$U$118,MATCH(F$152,$B$88:$B$118,0),MATCH($A158,'CO2e Wedge_aggregated'!$C$127:$U$127,0))</f>
        <v>0</v>
      </c>
      <c r="G158" s="28">
        <f>INDEX($C$88:$U$118,MATCH(G$152,$B$88:$B$118,0),MATCH($A158,'CO2e Wedge_aggregated'!$C$127:$U$127,0))</f>
        <v>0</v>
      </c>
      <c r="H158" s="28">
        <f>INDEX($C$88:$U$118,MATCH(H$152,$B$88:$B$118,0),MATCH($A158,'CO2e Wedge_aggregated'!$C$127:$U$127,0))</f>
        <v>1.0363674484426799</v>
      </c>
      <c r="I158" s="28">
        <f>INDEX($C$88:$U$118,MATCH(I$152,$B$88:$B$118,0),MATCH($A158,'CO2e Wedge_aggregated'!$C$127:$U$127,0))</f>
        <v>1.67449532022051</v>
      </c>
      <c r="J158" s="28">
        <f>INDEX($C$88:$U$118,MATCH(J$152,$B$88:$B$118,0),MATCH($A158,'CO2e Wedge_aggregated'!$C$127:$U$127,0))</f>
        <v>2.3661112030617701</v>
      </c>
      <c r="K158" s="28">
        <f>INDEX($C$88:$U$118,MATCH(K$152,$B$88:$B$118,0),MATCH($A158,'CO2e Wedge_aggregated'!$C$127:$U$127,0))</f>
        <v>2.9404360943128198</v>
      </c>
      <c r="L158" s="28">
        <f>INDEX($C$88:$U$118,MATCH(L$152,$B$88:$B$118,0),MATCH($A158,'CO2e Wedge_aggregated'!$C$127:$U$127,0))</f>
        <v>3.2155702473727001</v>
      </c>
      <c r="M158" s="28">
        <f>INDEX($C$88:$U$118,MATCH(M$152,$B$88:$B$118,0),MATCH($A158,'CO2e Wedge_aggregated'!$C$127:$U$127,0))</f>
        <v>3.69439054358251</v>
      </c>
      <c r="N158" s="28">
        <f>INDEX($C$88:$U$118,MATCH(N$152,$B$88:$B$118,0),MATCH($A158,'CO2e Wedge_aggregated'!$C$127:$U$127,0))</f>
        <v>4.10210448207427</v>
      </c>
      <c r="O158" s="28">
        <f>INDEX($C$88:$U$118,MATCH(O$152,$B$88:$B$118,0),MATCH($A158,'CO2e Wedge_aggregated'!$C$127:$U$127,0))</f>
        <v>4.4182226811219296</v>
      </c>
      <c r="P158" s="28">
        <f>INDEX($C$88:$U$118,MATCH(P$152,$B$88:$B$118,0),MATCH($A158,'CO2e Wedge_aggregated'!$C$127:$U$127,0))</f>
        <v>4.7333360510140103</v>
      </c>
      <c r="Q158" s="28">
        <f>INDEX($C$88:$U$118,MATCH(Q$152,$B$88:$B$118,0),MATCH($A158,'CO2e Wedge_aggregated'!$C$127:$U$127,0))</f>
        <v>5.0190956366390003</v>
      </c>
      <c r="R158" s="28">
        <f>INDEX($C$88:$U$118,MATCH(R$152,$B$88:$B$118,0),MATCH($A158,'CO2e Wedge_aggregated'!$C$127:$U$127,0))</f>
        <v>5.0584835656951901</v>
      </c>
      <c r="S158" s="28">
        <f>INDEX($C$88:$U$118,MATCH(S$152,$B$88:$B$118,0),MATCH($A158,'CO2e Wedge_aggregated'!$C$127:$U$127,0))</f>
        <v>5.1343440586066897</v>
      </c>
      <c r="T158" s="28">
        <f>INDEX($C$88:$U$118,MATCH(T$152,$B$88:$B$118,0),MATCH($A158,'CO2e Wedge_aggregated'!$C$127:$U$127,0))</f>
        <v>5.3346461494295196</v>
      </c>
      <c r="U158" s="28">
        <f>INDEX($C$88:$U$118,MATCH(U$152,$B$88:$B$118,0),MATCH($A158,'CO2e Wedge_aggregated'!$C$127:$U$127,0))</f>
        <v>5.3256241487767602</v>
      </c>
      <c r="V158" s="28">
        <f>INDEX($C$88:$U$118,MATCH(V$152,$B$88:$B$118,0),MATCH($A158,'CO2e Wedge_aggregated'!$C$127:$U$127,0))</f>
        <v>5.3362323918323398</v>
      </c>
      <c r="W158" s="28">
        <f>INDEX($C$88:$U$118,MATCH(W$152,$B$88:$B$118,0),MATCH($A158,'CO2e Wedge_aggregated'!$C$127:$U$127,0))</f>
        <v>5.3741825412960402</v>
      </c>
      <c r="X158" s="28">
        <f>INDEX($C$88:$U$118,MATCH(X$152,$B$88:$B$118,0),MATCH($A158,'CO2e Wedge_aggregated'!$C$127:$U$127,0))</f>
        <v>5.4125688708709303</v>
      </c>
      <c r="Y158" s="28">
        <f>INDEX($C$88:$U$118,MATCH(Y$152,$B$88:$B$118,0),MATCH($A158,'CO2e Wedge_aggregated'!$C$127:$U$127,0))</f>
        <v>5.4969687516732799</v>
      </c>
      <c r="Z158" s="28">
        <f>INDEX($C$88:$U$118,MATCH(Z$152,$B$88:$B$118,0),MATCH($A158,'CO2e Wedge_aggregated'!$C$127:$U$127,0))</f>
        <v>5.7668384842036602</v>
      </c>
      <c r="AA158" s="28">
        <f>INDEX($C$88:$U$118,MATCH(AA$152,$B$88:$B$118,0),MATCH($A158,'CO2e Wedge_aggregated'!$C$127:$U$127,0))</f>
        <v>5.9981869854743204</v>
      </c>
      <c r="AB158" s="28">
        <f>INDEX($C$88:$U$118,MATCH(AB$152,$B$88:$B$118,0),MATCH($A158,'CO2e Wedge_aggregated'!$C$127:$U$127,0))</f>
        <v>6.2235551336462303</v>
      </c>
      <c r="AC158" s="28">
        <f>INDEX($C$88:$U$118,MATCH(AC$152,$B$88:$B$118,0),MATCH($A158,'CO2e Wedge_aggregated'!$C$127:$U$127,0))</f>
        <v>6.4419914520940802</v>
      </c>
      <c r="AD158" s="28">
        <f>INDEX($C$88:$U$118,MATCH(AD$152,$B$88:$B$118,0),MATCH($A158,'CO2e Wedge_aggregated'!$C$127:$U$127,0))</f>
        <v>6.6662773898776999</v>
      </c>
      <c r="AE158" s="28">
        <f>INDEX($C$88:$U$118,MATCH(AE$152,$B$88:$B$118,0),MATCH($A158,'CO2e Wedge_aggregated'!$C$127:$U$127,0))</f>
        <v>6.8318619398904801</v>
      </c>
      <c r="AF158" s="28">
        <f>INDEX($C$88:$U$118,MATCH(AF$152,$B$88:$B$118,0),MATCH($A158,'CO2e Wedge_aggregated'!$C$127:$U$127,0))</f>
        <v>6.9866022042614704</v>
      </c>
      <c r="AG158" s="28">
        <f>INDEX($C$88:$U$118,MATCH(AG$152,$B$88:$B$118,0),MATCH($A158,'CO2e Wedge_aggregated'!$C$127:$U$127,0))</f>
        <v>7.1457632358407297</v>
      </c>
      <c r="AH158" s="28">
        <f>INDEX($C$88:$U$118,MATCH(AH$152,$B$88:$B$118,0),MATCH($A158,'CO2e Wedge_aggregated'!$C$127:$U$127,0))</f>
        <v>7.3034618421361497</v>
      </c>
      <c r="AI158" s="28">
        <f>INDEX($C$88:$U$118,MATCH(AI$152,$B$88:$B$118,0),MATCH($A158,'CO2e Wedge_aggregated'!$C$127:$U$127,0))</f>
        <v>7.4530535123406301</v>
      </c>
    </row>
    <row r="159" spans="1:35" s="27" customFormat="1" x14ac:dyDescent="0.25">
      <c r="A159" s="92" t="s">
        <v>79</v>
      </c>
      <c r="B159" s="27" t="str">
        <f t="shared" si="83"/>
        <v>Industry</v>
      </c>
      <c r="C159" s="27" t="str">
        <f t="shared" si="84"/>
        <v>Industry Energy and Material Efficiency (4%)</v>
      </c>
      <c r="D159" s="27" t="str">
        <f t="shared" si="85"/>
        <v>Industry Energy and Material Efficiency</v>
      </c>
      <c r="E159" s="28">
        <f>INDEX($C$88:$U$118,MATCH(E$152,$B$88:$B$118,0),MATCH($A159,'CO2e Wedge_aggregated'!$C$127:$U$127,0))</f>
        <v>0</v>
      </c>
      <c r="F159" s="28">
        <f>INDEX($C$88:$U$118,MATCH(F$152,$B$88:$B$118,0),MATCH($A159,'CO2e Wedge_aggregated'!$C$127:$U$127,0))</f>
        <v>0</v>
      </c>
      <c r="G159" s="28">
        <f>INDEX($C$88:$U$118,MATCH(G$152,$B$88:$B$118,0),MATCH($A159,'CO2e Wedge_aggregated'!$C$127:$U$127,0))</f>
        <v>0</v>
      </c>
      <c r="H159" s="28">
        <f>INDEX($C$88:$U$118,MATCH(H$152,$B$88:$B$118,0),MATCH($A159,'CO2e Wedge_aggregated'!$C$127:$U$127,0))</f>
        <v>0.42502449491600203</v>
      </c>
      <c r="I159" s="28">
        <f>INDEX($C$88:$U$118,MATCH(I$152,$B$88:$B$118,0),MATCH($A159,'CO2e Wedge_aggregated'!$C$127:$U$127,0))</f>
        <v>0.87589443899267505</v>
      </c>
      <c r="J159" s="28">
        <f>INDEX($C$88:$U$118,MATCH(J$152,$B$88:$B$118,0),MATCH($A159,'CO2e Wedge_aggregated'!$C$127:$U$127,0))</f>
        <v>1.09211485535666</v>
      </c>
      <c r="K159" s="28">
        <f>INDEX($C$88:$U$118,MATCH(K$152,$B$88:$B$118,0),MATCH($A159,'CO2e Wedge_aggregated'!$C$127:$U$127,0))</f>
        <v>1.40853412252238</v>
      </c>
      <c r="L159" s="28">
        <f>INDEX($C$88:$U$118,MATCH(L$152,$B$88:$B$118,0),MATCH($A159,'CO2e Wedge_aggregated'!$C$127:$U$127,0))</f>
        <v>1.6861336820216299</v>
      </c>
      <c r="M159" s="28">
        <f>INDEX($C$88:$U$118,MATCH(M$152,$B$88:$B$118,0),MATCH($A159,'CO2e Wedge_aggregated'!$C$127:$U$127,0))</f>
        <v>2.3666861623231998</v>
      </c>
      <c r="N159" s="28">
        <f>INDEX($C$88:$U$118,MATCH(N$152,$B$88:$B$118,0),MATCH($A159,'CO2e Wedge_aggregated'!$C$127:$U$127,0))</f>
        <v>2.8027675514389401</v>
      </c>
      <c r="O159" s="28">
        <f>INDEX($C$88:$U$118,MATCH(O$152,$B$88:$B$118,0),MATCH($A159,'CO2e Wedge_aggregated'!$C$127:$U$127,0))</f>
        <v>3.0859485589719502</v>
      </c>
      <c r="P159" s="28">
        <f>INDEX($C$88:$U$118,MATCH(P$152,$B$88:$B$118,0),MATCH($A159,'CO2e Wedge_aggregated'!$C$127:$U$127,0))</f>
        <v>3.2973656908585101</v>
      </c>
      <c r="Q159" s="28">
        <f>INDEX($C$88:$U$118,MATCH(Q$152,$B$88:$B$118,0),MATCH($A159,'CO2e Wedge_aggregated'!$C$127:$U$127,0))</f>
        <v>3.4317105775219798</v>
      </c>
      <c r="R159" s="28">
        <f>INDEX($C$88:$U$118,MATCH(R$152,$B$88:$B$118,0),MATCH($A159,'CO2e Wedge_aggregated'!$C$127:$U$127,0))</f>
        <v>2.9784621031350902</v>
      </c>
      <c r="S159" s="28">
        <f>INDEX($C$88:$U$118,MATCH(S$152,$B$88:$B$118,0),MATCH($A159,'CO2e Wedge_aggregated'!$C$127:$U$127,0))</f>
        <v>2.9025089685597498</v>
      </c>
      <c r="T159" s="28">
        <f>INDEX($C$88:$U$118,MATCH(T$152,$B$88:$B$118,0),MATCH($A159,'CO2e Wedge_aggregated'!$C$127:$U$127,0))</f>
        <v>2.9320751423573101</v>
      </c>
      <c r="U159" s="28">
        <f>INDEX($C$88:$U$118,MATCH(U$152,$B$88:$B$118,0),MATCH($A159,'CO2e Wedge_aggregated'!$C$127:$U$127,0))</f>
        <v>2.92577576386135</v>
      </c>
      <c r="V159" s="28">
        <f>INDEX($C$88:$U$118,MATCH(V$152,$B$88:$B$118,0),MATCH($A159,'CO2e Wedge_aggregated'!$C$127:$U$127,0))</f>
        <v>2.9087587778448398</v>
      </c>
      <c r="W159" s="28">
        <f>INDEX($C$88:$U$118,MATCH(W$152,$B$88:$B$118,0),MATCH($A159,'CO2e Wedge_aggregated'!$C$127:$U$127,0))</f>
        <v>2.8637131196610701</v>
      </c>
      <c r="X159" s="28">
        <f>INDEX($C$88:$U$118,MATCH(X$152,$B$88:$B$118,0),MATCH($A159,'CO2e Wedge_aggregated'!$C$127:$U$127,0))</f>
        <v>2.7941855468361001</v>
      </c>
      <c r="Y159" s="28">
        <f>INDEX($C$88:$U$118,MATCH(Y$152,$B$88:$B$118,0),MATCH($A159,'CO2e Wedge_aggregated'!$C$127:$U$127,0))</f>
        <v>2.7114772440451</v>
      </c>
      <c r="Z159" s="28">
        <f>INDEX($C$88:$U$118,MATCH(Z$152,$B$88:$B$118,0),MATCH($A159,'CO2e Wedge_aggregated'!$C$127:$U$127,0))</f>
        <v>2.5980464946237101</v>
      </c>
      <c r="AA159" s="28">
        <f>INDEX($C$88:$U$118,MATCH(AA$152,$B$88:$B$118,0),MATCH($A159,'CO2e Wedge_aggregated'!$C$127:$U$127,0))</f>
        <v>2.4534802055421201</v>
      </c>
      <c r="AB159" s="28">
        <f>INDEX($C$88:$U$118,MATCH(AB$152,$B$88:$B$118,0),MATCH($A159,'CO2e Wedge_aggregated'!$C$127:$U$127,0))</f>
        <v>2.2807375846448101</v>
      </c>
      <c r="AC159" s="28">
        <f>INDEX($C$88:$U$118,MATCH(AC$152,$B$88:$B$118,0),MATCH($A159,'CO2e Wedge_aggregated'!$C$127:$U$127,0))</f>
        <v>2.07302700466433</v>
      </c>
      <c r="AD159" s="28">
        <f>INDEX($C$88:$U$118,MATCH(AD$152,$B$88:$B$118,0),MATCH($A159,'CO2e Wedge_aggregated'!$C$127:$U$127,0))</f>
        <v>1.79189935336173</v>
      </c>
      <c r="AE159" s="28">
        <f>INDEX($C$88:$U$118,MATCH(AE$152,$B$88:$B$118,0),MATCH($A159,'CO2e Wedge_aggregated'!$C$127:$U$127,0))</f>
        <v>1.52661982353798</v>
      </c>
      <c r="AF159" s="28">
        <f>INDEX($C$88:$U$118,MATCH(AF$152,$B$88:$B$118,0),MATCH($A159,'CO2e Wedge_aggregated'!$C$127:$U$127,0))</f>
        <v>1.21108024310925</v>
      </c>
      <c r="AG159" s="28">
        <f>INDEX($C$88:$U$118,MATCH(AG$152,$B$88:$B$118,0),MATCH($A159,'CO2e Wedge_aggregated'!$C$127:$U$127,0))</f>
        <v>0.865643015636818</v>
      </c>
      <c r="AH159" s="28">
        <f>INDEX($C$88:$U$118,MATCH(AH$152,$B$88:$B$118,0),MATCH($A159,'CO2e Wedge_aggregated'!$C$127:$U$127,0))</f>
        <v>0.49191038593614</v>
      </c>
      <c r="AI159" s="28">
        <f>INDEX($C$88:$U$118,MATCH(AI$152,$B$88:$B$118,0),MATCH($A159,'CO2e Wedge_aggregated'!$C$127:$U$127,0))</f>
        <v>9.3295990104504206E-2</v>
      </c>
    </row>
    <row r="160" spans="1:35" s="27" customFormat="1" x14ac:dyDescent="0.25">
      <c r="A160" s="92" t="s">
        <v>80</v>
      </c>
      <c r="B160" s="27" t="str">
        <f t="shared" si="83"/>
        <v>Industry</v>
      </c>
      <c r="C160" s="27" t="str">
        <f t="shared" si="84"/>
        <v>Methane Capture and Destruction (3%)</v>
      </c>
      <c r="D160" s="27" t="str">
        <f t="shared" si="85"/>
        <v>Methane Capture and Destruction</v>
      </c>
      <c r="E160" s="28">
        <f>INDEX($C$88:$U$118,MATCH(E$152,$B$88:$B$118,0),MATCH($A160,'CO2e Wedge_aggregated'!$C$127:$U$127,0))</f>
        <v>0</v>
      </c>
      <c r="F160" s="28">
        <f>INDEX($C$88:$U$118,MATCH(F$152,$B$88:$B$118,0),MATCH($A160,'CO2e Wedge_aggregated'!$C$127:$U$127,0))</f>
        <v>0</v>
      </c>
      <c r="G160" s="28">
        <f>INDEX($C$88:$U$118,MATCH(G$152,$B$88:$B$118,0),MATCH($A160,'CO2e Wedge_aggregated'!$C$127:$U$127,0))</f>
        <v>0</v>
      </c>
      <c r="H160" s="28">
        <f>INDEX($C$88:$U$118,MATCH(H$152,$B$88:$B$118,0),MATCH($A160,'CO2e Wedge_aggregated'!$C$127:$U$127,0))</f>
        <v>0.209876886878963</v>
      </c>
      <c r="I160" s="28">
        <f>INDEX($C$88:$U$118,MATCH(I$152,$B$88:$B$118,0),MATCH($A160,'CO2e Wedge_aggregated'!$C$127:$U$127,0))</f>
        <v>0.56569974138275603</v>
      </c>
      <c r="J160" s="28">
        <f>INDEX($C$88:$U$118,MATCH(J$152,$B$88:$B$118,0),MATCH($A160,'CO2e Wedge_aggregated'!$C$127:$U$127,0))</f>
        <v>1.0040767917205</v>
      </c>
      <c r="K160" s="28">
        <f>INDEX($C$88:$U$118,MATCH(K$152,$B$88:$B$118,0),MATCH($A160,'CO2e Wedge_aggregated'!$C$127:$U$127,0))</f>
        <v>1.4432833595341199</v>
      </c>
      <c r="L160" s="28">
        <f>INDEX($C$88:$U$118,MATCH(L$152,$B$88:$B$118,0),MATCH($A160,'CO2e Wedge_aggregated'!$C$127:$U$127,0))</f>
        <v>1.7652390826067601</v>
      </c>
      <c r="M160" s="28">
        <f>INDEX($C$88:$U$118,MATCH(M$152,$B$88:$B$118,0),MATCH($A160,'CO2e Wedge_aggregated'!$C$127:$U$127,0))</f>
        <v>2.2037978731294801</v>
      </c>
      <c r="N160" s="28">
        <f>INDEX($C$88:$U$118,MATCH(N$152,$B$88:$B$118,0),MATCH($A160,'CO2e Wedge_aggregated'!$C$127:$U$127,0))</f>
        <v>2.5463697410969601</v>
      </c>
      <c r="O160" s="28">
        <f>INDEX($C$88:$U$118,MATCH(O$152,$B$88:$B$118,0),MATCH($A160,'CO2e Wedge_aggregated'!$C$127:$U$127,0))</f>
        <v>2.7976937964950199</v>
      </c>
      <c r="P160" s="28">
        <f>INDEX($C$88:$U$118,MATCH(P$152,$B$88:$B$118,0),MATCH($A160,'CO2e Wedge_aggregated'!$C$127:$U$127,0))</f>
        <v>2.6738889296033599</v>
      </c>
      <c r="Q160" s="28">
        <f>INDEX($C$88:$U$118,MATCH(Q$152,$B$88:$B$118,0),MATCH($A160,'CO2e Wedge_aggregated'!$C$127:$U$127,0))</f>
        <v>2.5632923834903001</v>
      </c>
      <c r="R160" s="28">
        <f>INDEX($C$88:$U$118,MATCH(R$152,$B$88:$B$118,0),MATCH($A160,'CO2e Wedge_aggregated'!$C$127:$U$127,0))</f>
        <v>2.3241915855048698</v>
      </c>
      <c r="S160" s="28">
        <f>INDEX($C$88:$U$118,MATCH(S$152,$B$88:$B$118,0),MATCH($A160,'CO2e Wedge_aggregated'!$C$127:$U$127,0))</f>
        <v>2.1463209623014898</v>
      </c>
      <c r="T160" s="28">
        <f>INDEX($C$88:$U$118,MATCH(T$152,$B$88:$B$118,0),MATCH($A160,'CO2e Wedge_aggregated'!$C$127:$U$127,0))</f>
        <v>2.0978624234199299</v>
      </c>
      <c r="U160" s="28">
        <f>INDEX($C$88:$U$118,MATCH(U$152,$B$88:$B$118,0),MATCH($A160,'CO2e Wedge_aggregated'!$C$127:$U$127,0))</f>
        <v>2.0134564907730699</v>
      </c>
      <c r="V160" s="28">
        <f>INDEX($C$88:$U$118,MATCH(V$152,$B$88:$B$118,0),MATCH($A160,'CO2e Wedge_aggregated'!$C$127:$U$127,0))</f>
        <v>1.9490841899754801</v>
      </c>
      <c r="W160" s="28">
        <f>INDEX($C$88:$U$118,MATCH(W$152,$B$88:$B$118,0),MATCH($A160,'CO2e Wedge_aggregated'!$C$127:$U$127,0))</f>
        <v>1.87145425541778</v>
      </c>
      <c r="X160" s="28">
        <f>INDEX($C$88:$U$118,MATCH(X$152,$B$88:$B$118,0),MATCH($A160,'CO2e Wedge_aggregated'!$C$127:$U$127,0))</f>
        <v>1.79450275311862</v>
      </c>
      <c r="Y160" s="28">
        <f>INDEX($C$88:$U$118,MATCH(Y$152,$B$88:$B$118,0),MATCH($A160,'CO2e Wedge_aggregated'!$C$127:$U$127,0))</f>
        <v>1.73268748392876</v>
      </c>
      <c r="Z160" s="28">
        <f>INDEX($C$88:$U$118,MATCH(Z$152,$B$88:$B$118,0),MATCH($A160,'CO2e Wedge_aggregated'!$C$127:$U$127,0))</f>
        <v>1.66558312073139</v>
      </c>
      <c r="AA160" s="28">
        <f>INDEX($C$88:$U$118,MATCH(AA$152,$B$88:$B$118,0),MATCH($A160,'CO2e Wedge_aggregated'!$C$127:$U$127,0))</f>
        <v>1.60176841807175</v>
      </c>
      <c r="AB160" s="28">
        <f>INDEX($C$88:$U$118,MATCH(AB$152,$B$88:$B$118,0),MATCH($A160,'CO2e Wedge_aggregated'!$C$127:$U$127,0))</f>
        <v>1.52941086162323</v>
      </c>
      <c r="AC160" s="28">
        <f>INDEX($C$88:$U$118,MATCH(AC$152,$B$88:$B$118,0),MATCH($A160,'CO2e Wedge_aggregated'!$C$127:$U$127,0))</f>
        <v>1.4625117760644399</v>
      </c>
      <c r="AD160" s="28">
        <f>INDEX($C$88:$U$118,MATCH(AD$152,$B$88:$B$118,0),MATCH($A160,'CO2e Wedge_aggregated'!$C$127:$U$127,0))</f>
        <v>1.4021097004085701</v>
      </c>
      <c r="AE160" s="28">
        <f>INDEX($C$88:$U$118,MATCH(AE$152,$B$88:$B$118,0),MATCH($A160,'CO2e Wedge_aggregated'!$C$127:$U$127,0))</f>
        <v>1.35786130147007</v>
      </c>
      <c r="AF160" s="28">
        <f>INDEX($C$88:$U$118,MATCH(AF$152,$B$88:$B$118,0),MATCH($A160,'CO2e Wedge_aggregated'!$C$127:$U$127,0))</f>
        <v>1.31739434451729</v>
      </c>
      <c r="AG160" s="28">
        <f>INDEX($C$88:$U$118,MATCH(AG$152,$B$88:$B$118,0),MATCH($A160,'CO2e Wedge_aggregated'!$C$127:$U$127,0))</f>
        <v>1.2778223369113499</v>
      </c>
      <c r="AH160" s="28">
        <f>INDEX($C$88:$U$118,MATCH(AH$152,$B$88:$B$118,0),MATCH($A160,'CO2e Wedge_aggregated'!$C$127:$U$127,0))</f>
        <v>1.24050726455881</v>
      </c>
      <c r="AI160" s="28">
        <f>INDEX($C$88:$U$118,MATCH(AI$152,$B$88:$B$118,0),MATCH($A160,'CO2e Wedge_aggregated'!$C$127:$U$127,0))</f>
        <v>1.2031408706353099</v>
      </c>
    </row>
    <row r="161" spans="1:35" s="27" customFormat="1" x14ac:dyDescent="0.25">
      <c r="A161" s="92" t="s">
        <v>81</v>
      </c>
      <c r="B161" s="27" t="str">
        <f t="shared" si="83"/>
        <v>Industry</v>
      </c>
      <c r="C161" s="27" t="str">
        <f t="shared" si="84"/>
        <v>Industry CCS (1%)</v>
      </c>
      <c r="D161" s="27" t="str">
        <f t="shared" si="85"/>
        <v>Industry CCS</v>
      </c>
      <c r="E161" s="28">
        <f>INDEX($C$88:$U$118,MATCH(E$152,$B$88:$B$118,0),MATCH($A161,'CO2e Wedge_aggregated'!$C$127:$U$127,0))</f>
        <v>0</v>
      </c>
      <c r="F161" s="28">
        <f>INDEX($C$88:$U$118,MATCH(F$152,$B$88:$B$118,0),MATCH($A161,'CO2e Wedge_aggregated'!$C$127:$U$127,0))</f>
        <v>0</v>
      </c>
      <c r="G161" s="28">
        <f>INDEX($C$88:$U$118,MATCH(G$152,$B$88:$B$118,0),MATCH($A161,'CO2e Wedge_aggregated'!$C$127:$U$127,0))</f>
        <v>0</v>
      </c>
      <c r="H161" s="28">
        <f>INDEX($C$88:$U$118,MATCH(H$152,$B$88:$B$118,0),MATCH($A161,'CO2e Wedge_aggregated'!$C$127:$U$127,0))</f>
        <v>8.1151708219266996E-2</v>
      </c>
      <c r="I161" s="28">
        <f>INDEX($C$88:$U$118,MATCH(I$152,$B$88:$B$118,0),MATCH($A161,'CO2e Wedge_aggregated'!$C$127:$U$127,0))</f>
        <v>0.14002730380752801</v>
      </c>
      <c r="J161" s="28">
        <f>INDEX($C$88:$U$118,MATCH(J$152,$B$88:$B$118,0),MATCH($A161,'CO2e Wedge_aggregated'!$C$127:$U$127,0))</f>
        <v>0.188731724450107</v>
      </c>
      <c r="K161" s="28">
        <f>INDEX($C$88:$U$118,MATCH(K$152,$B$88:$B$118,0),MATCH($A161,'CO2e Wedge_aggregated'!$C$127:$U$127,0))</f>
        <v>0.24560085750230901</v>
      </c>
      <c r="L161" s="28">
        <f>INDEX($C$88:$U$118,MATCH(L$152,$B$88:$B$118,0),MATCH($A161,'CO2e Wedge_aggregated'!$C$127:$U$127,0))</f>
        <v>0.27570571201750999</v>
      </c>
      <c r="M161" s="28">
        <f>INDEX($C$88:$U$118,MATCH(M$152,$B$88:$B$118,0),MATCH($A161,'CO2e Wedge_aggregated'!$C$127:$U$127,0))</f>
        <v>0.32108151020550402</v>
      </c>
      <c r="N161" s="28">
        <f>INDEX($C$88:$U$118,MATCH(N$152,$B$88:$B$118,0),MATCH($A161,'CO2e Wedge_aggregated'!$C$127:$U$127,0))</f>
        <v>0.35689973699599198</v>
      </c>
      <c r="O161" s="28">
        <f>INDEX($C$88:$U$118,MATCH(O$152,$B$88:$B$118,0),MATCH($A161,'CO2e Wedge_aggregated'!$C$127:$U$127,0))</f>
        <v>0.38242676420576099</v>
      </c>
      <c r="P161" s="28">
        <f>INDEX($C$88:$U$118,MATCH(P$152,$B$88:$B$118,0),MATCH($A161,'CO2e Wedge_aggregated'!$C$127:$U$127,0))</f>
        <v>0.43900255651372699</v>
      </c>
      <c r="Q161" s="28">
        <f>INDEX($C$88:$U$118,MATCH(Q$152,$B$88:$B$118,0),MATCH($A161,'CO2e Wedge_aggregated'!$C$127:$U$127,0))</f>
        <v>0.49322788761932601</v>
      </c>
      <c r="R161" s="28">
        <f>INDEX($C$88:$U$118,MATCH(R$152,$B$88:$B$118,0),MATCH($A161,'CO2e Wedge_aggregated'!$C$127:$U$127,0))</f>
        <v>0.52469232149671796</v>
      </c>
      <c r="S161" s="28">
        <f>INDEX($C$88:$U$118,MATCH(S$152,$B$88:$B$118,0),MATCH($A161,'CO2e Wedge_aggregated'!$C$127:$U$127,0))</f>
        <v>0.56042380477870102</v>
      </c>
      <c r="T161" s="28">
        <f>INDEX($C$88:$U$118,MATCH(T$152,$B$88:$B$118,0),MATCH($A161,'CO2e Wedge_aggregated'!$C$127:$U$127,0))</f>
        <v>0.60799990869655396</v>
      </c>
      <c r="U161" s="28">
        <f>INDEX($C$88:$U$118,MATCH(U$152,$B$88:$B$118,0),MATCH($A161,'CO2e Wedge_aggregated'!$C$127:$U$127,0))</f>
        <v>0.65486482982906002</v>
      </c>
      <c r="V161" s="28">
        <f>INDEX($C$88:$U$118,MATCH(V$152,$B$88:$B$118,0),MATCH($A161,'CO2e Wedge_aggregated'!$C$127:$U$127,0))</f>
        <v>0.70483763758778795</v>
      </c>
      <c r="W161" s="28">
        <f>INDEX($C$88:$U$118,MATCH(W$152,$B$88:$B$118,0),MATCH($A161,'CO2e Wedge_aggregated'!$C$127:$U$127,0))</f>
        <v>0.75361018426400905</v>
      </c>
      <c r="X161" s="28">
        <f>INDEX($C$88:$U$118,MATCH(X$152,$B$88:$B$118,0),MATCH($A161,'CO2e Wedge_aggregated'!$C$127:$U$127,0))</f>
        <v>0.80192880687294199</v>
      </c>
      <c r="Y161" s="28">
        <f>INDEX($C$88:$U$118,MATCH(Y$152,$B$88:$B$118,0),MATCH($A161,'CO2e Wedge_aggregated'!$C$127:$U$127,0))</f>
        <v>0.85672004580733196</v>
      </c>
      <c r="Z161" s="28">
        <f>INDEX($C$88:$U$118,MATCH(Z$152,$B$88:$B$118,0),MATCH($A161,'CO2e Wedge_aggregated'!$C$127:$U$127,0))</f>
        <v>0.91582892087993195</v>
      </c>
      <c r="AA161" s="28">
        <f>INDEX($C$88:$U$118,MATCH(AA$152,$B$88:$B$118,0),MATCH($A161,'CO2e Wedge_aggregated'!$C$127:$U$127,0))</f>
        <v>0.96595840883346396</v>
      </c>
      <c r="AB161" s="28">
        <f>INDEX($C$88:$U$118,MATCH(AB$152,$B$88:$B$118,0),MATCH($A161,'CO2e Wedge_aggregated'!$C$127:$U$127,0))</f>
        <v>1.01359942990524</v>
      </c>
      <c r="AC161" s="28">
        <f>INDEX($C$88:$U$118,MATCH(AC$152,$B$88:$B$118,0),MATCH($A161,'CO2e Wedge_aggregated'!$C$127:$U$127,0))</f>
        <v>1.05793537217302</v>
      </c>
      <c r="AD161" s="28">
        <f>INDEX($C$88:$U$118,MATCH(AD$152,$B$88:$B$118,0),MATCH($A161,'CO2e Wedge_aggregated'!$C$127:$U$127,0))</f>
        <v>1.1029877096069201</v>
      </c>
      <c r="AE161" s="28">
        <f>INDEX($C$88:$U$118,MATCH(AE$152,$B$88:$B$118,0),MATCH($A161,'CO2e Wedge_aggregated'!$C$127:$U$127,0))</f>
        <v>1.1533499205045401</v>
      </c>
      <c r="AF161" s="28">
        <f>INDEX($C$88:$U$118,MATCH(AF$152,$B$88:$B$118,0),MATCH($A161,'CO2e Wedge_aggregated'!$C$127:$U$127,0))</f>
        <v>1.1997840553506101</v>
      </c>
      <c r="AG161" s="28">
        <f>INDEX($C$88:$U$118,MATCH(AG$152,$B$88:$B$118,0),MATCH($A161,'CO2e Wedge_aggregated'!$C$127:$U$127,0))</f>
        <v>1.2441418691689199</v>
      </c>
      <c r="AH161" s="28">
        <f>INDEX($C$88:$U$118,MATCH(AH$152,$B$88:$B$118,0),MATCH($A161,'CO2e Wedge_aggregated'!$C$127:$U$127,0))</f>
        <v>1.28492555552487</v>
      </c>
      <c r="AI161" s="28">
        <f>INDEX($C$88:$U$118,MATCH(AI$152,$B$88:$B$118,0),MATCH($A161,'CO2e Wedge_aggregated'!$C$127:$U$127,0))</f>
        <v>1.30583328753314</v>
      </c>
    </row>
    <row r="162" spans="1:35" s="27" customFormat="1" x14ac:dyDescent="0.25">
      <c r="A162" s="92" t="s">
        <v>123</v>
      </c>
      <c r="B162" s="27" t="str">
        <f t="shared" si="83"/>
        <v>Industry</v>
      </c>
      <c r="C162" s="27" t="str">
        <f t="shared" si="84"/>
        <v>Low-Carbon Cement (1%)</v>
      </c>
      <c r="D162" s="27" t="str">
        <f t="shared" si="85"/>
        <v>Low-Carbon Cement</v>
      </c>
      <c r="E162" s="28">
        <f>INDEX($C$88:$U$118,MATCH(E$152,$B$88:$B$118,0),MATCH($A162,'CO2e Wedge_aggregated'!$C$127:$U$127,0))</f>
        <v>0</v>
      </c>
      <c r="F162" s="28">
        <f>INDEX($C$88:$U$118,MATCH(F$152,$B$88:$B$118,0),MATCH($A162,'CO2e Wedge_aggregated'!$C$127:$U$127,0))</f>
        <v>0</v>
      </c>
      <c r="G162" s="28">
        <f>INDEX($C$88:$U$118,MATCH(G$152,$B$88:$B$118,0),MATCH($A162,'CO2e Wedge_aggregated'!$C$127:$U$127,0))</f>
        <v>0</v>
      </c>
      <c r="H162" s="28">
        <f>INDEX($C$88:$U$118,MATCH(H$152,$B$88:$B$118,0),MATCH($A162,'CO2e Wedge_aggregated'!$C$127:$U$127,0))</f>
        <v>0.18473647726888601</v>
      </c>
      <c r="I162" s="28">
        <f>INDEX($C$88:$U$118,MATCH(I$152,$B$88:$B$118,0),MATCH($A162,'CO2e Wedge_aggregated'!$C$127:$U$127,0))</f>
        <v>0.34519724770329102</v>
      </c>
      <c r="J162" s="28">
        <f>INDEX($C$88:$U$118,MATCH(J$152,$B$88:$B$118,0),MATCH($A162,'CO2e Wedge_aggregated'!$C$127:$U$127,0))</f>
        <v>0.46020349151409001</v>
      </c>
      <c r="K162" s="28">
        <f>INDEX($C$88:$U$118,MATCH(K$152,$B$88:$B$118,0),MATCH($A162,'CO2e Wedge_aggregated'!$C$127:$U$127,0))</f>
        <v>0.62590849622348699</v>
      </c>
      <c r="L162" s="28">
        <f>INDEX($C$88:$U$118,MATCH(L$152,$B$88:$B$118,0),MATCH($A162,'CO2e Wedge_aggregated'!$C$127:$U$127,0))</f>
        <v>0.72869194559152295</v>
      </c>
      <c r="M162" s="28">
        <f>INDEX($C$88:$U$118,MATCH(M$152,$B$88:$B$118,0),MATCH($A162,'CO2e Wedge_aggregated'!$C$127:$U$127,0))</f>
        <v>0.87651329384499199</v>
      </c>
      <c r="N162" s="28">
        <f>INDEX($C$88:$U$118,MATCH(N$152,$B$88:$B$118,0),MATCH($A162,'CO2e Wedge_aggregated'!$C$127:$U$127,0))</f>
        <v>1.0022182398672499</v>
      </c>
      <c r="O162" s="28">
        <f>INDEX($C$88:$U$118,MATCH(O$152,$B$88:$B$118,0),MATCH($A162,'CO2e Wedge_aggregated'!$C$127:$U$127,0))</f>
        <v>1.10770555301961</v>
      </c>
      <c r="P162" s="28">
        <f>INDEX($C$88:$U$118,MATCH(P$152,$B$88:$B$118,0),MATCH($A162,'CO2e Wedge_aggregated'!$C$127:$U$127,0))</f>
        <v>1.07683330879774</v>
      </c>
      <c r="Q162" s="28">
        <f>INDEX($C$88:$U$118,MATCH(Q$152,$B$88:$B$118,0),MATCH($A162,'CO2e Wedge_aggregated'!$C$127:$U$127,0))</f>
        <v>1.0442873258795</v>
      </c>
      <c r="R162" s="28">
        <f>INDEX($C$88:$U$118,MATCH(R$152,$B$88:$B$118,0),MATCH($A162,'CO2e Wedge_aggregated'!$C$127:$U$127,0))</f>
        <v>0.95025159524007896</v>
      </c>
      <c r="S162" s="28">
        <f>INDEX($C$88:$U$118,MATCH(S$152,$B$88:$B$118,0),MATCH($A162,'CO2e Wedge_aggregated'!$C$127:$U$127,0))</f>
        <v>0.87698667865973901</v>
      </c>
      <c r="T162" s="28">
        <f>INDEX($C$88:$U$118,MATCH(T$152,$B$88:$B$118,0),MATCH($A162,'CO2e Wedge_aggregated'!$C$127:$U$127,0))</f>
        <v>0.82922939726434797</v>
      </c>
      <c r="U162" s="28">
        <f>INDEX($C$88:$U$118,MATCH(U$152,$B$88:$B$118,0),MATCH($A162,'CO2e Wedge_aggregated'!$C$127:$U$127,0))</f>
        <v>0.80040349741002803</v>
      </c>
      <c r="V162" s="28">
        <f>INDEX($C$88:$U$118,MATCH(V$152,$B$88:$B$118,0),MATCH($A162,'CO2e Wedge_aggregated'!$C$127:$U$127,0))</f>
        <v>0.77265618547320103</v>
      </c>
      <c r="W162" s="28">
        <f>INDEX($C$88:$U$118,MATCH(W$152,$B$88:$B$118,0),MATCH($A162,'CO2e Wedge_aggregated'!$C$127:$U$127,0))</f>
        <v>0.74655525884468299</v>
      </c>
      <c r="X162" s="28">
        <f>INDEX($C$88:$U$118,MATCH(X$152,$B$88:$B$118,0),MATCH($A162,'CO2e Wedge_aggregated'!$C$127:$U$127,0))</f>
        <v>0.719458770218245</v>
      </c>
      <c r="Y162" s="28">
        <f>INDEX($C$88:$U$118,MATCH(Y$152,$B$88:$B$118,0),MATCH($A162,'CO2e Wedge_aggregated'!$C$127:$U$127,0))</f>
        <v>0.69796012712302602</v>
      </c>
      <c r="Z162" s="28">
        <f>INDEX($C$88:$U$118,MATCH(Z$152,$B$88:$B$118,0),MATCH($A162,'CO2e Wedge_aggregated'!$C$127:$U$127,0))</f>
        <v>0.68016807687315795</v>
      </c>
      <c r="AA162" s="28">
        <f>INDEX($C$88:$U$118,MATCH(AA$152,$B$88:$B$118,0),MATCH($A162,'CO2e Wedge_aggregated'!$C$127:$U$127,0))</f>
        <v>0.65550602078423903</v>
      </c>
      <c r="AB162" s="28">
        <f>INDEX($C$88:$U$118,MATCH(AB$152,$B$88:$B$118,0),MATCH($A162,'CO2e Wedge_aggregated'!$C$127:$U$127,0))</f>
        <v>0.62946875014062897</v>
      </c>
      <c r="AC162" s="28">
        <f>INDEX($C$88:$U$118,MATCH(AC$152,$B$88:$B$118,0),MATCH($A162,'CO2e Wedge_aggregated'!$C$127:$U$127,0))</f>
        <v>0.60242453607350399</v>
      </c>
      <c r="AD162" s="28">
        <f>INDEX($C$88:$U$118,MATCH(AD$152,$B$88:$B$118,0),MATCH($A162,'CO2e Wedge_aggregated'!$C$127:$U$127,0))</f>
        <v>0.57751784049717203</v>
      </c>
      <c r="AE162" s="28">
        <f>INDEX($C$88:$U$118,MATCH(AE$152,$B$88:$B$118,0),MATCH($A162,'CO2e Wedge_aggregated'!$C$127:$U$127,0))</f>
        <v>0.55496980384353001</v>
      </c>
      <c r="AF162" s="28">
        <f>INDEX($C$88:$U$118,MATCH(AF$152,$B$88:$B$118,0),MATCH($A162,'CO2e Wedge_aggregated'!$C$127:$U$127,0))</f>
        <v>0.53114980787274702</v>
      </c>
      <c r="AG162" s="28">
        <f>INDEX($C$88:$U$118,MATCH(AG$152,$B$88:$B$118,0),MATCH($A162,'CO2e Wedge_aggregated'!$C$127:$U$127,0))</f>
        <v>0.50678552552980805</v>
      </c>
      <c r="AH162" s="28">
        <f>INDEX($C$88:$U$118,MATCH(AH$152,$B$88:$B$118,0),MATCH($A162,'CO2e Wedge_aggregated'!$C$127:$U$127,0))</f>
        <v>0.48219497598384697</v>
      </c>
      <c r="AI162" s="28">
        <f>INDEX($C$88:$U$118,MATCH(AI$152,$B$88:$B$118,0),MATCH($A162,'CO2e Wedge_aggregated'!$C$127:$U$127,0))</f>
        <v>0.45558836808733</v>
      </c>
    </row>
    <row r="163" spans="1:35" s="31" customFormat="1" x14ac:dyDescent="0.25">
      <c r="A163" s="95" t="s">
        <v>124</v>
      </c>
      <c r="B163" s="31" t="str">
        <f t="shared" si="83"/>
        <v>Industry</v>
      </c>
      <c r="C163" s="31" t="str">
        <f t="shared" si="84"/>
        <v>Material Efficiency, Longevity, &amp; Re-Use (&lt;1%)</v>
      </c>
      <c r="D163" s="31" t="str">
        <f t="shared" si="85"/>
        <v>Material Efficiency, Longevity, &amp; Re-Use</v>
      </c>
      <c r="E163" s="32">
        <f>INDEX($C$88:$U$118,MATCH(E$152,$B$88:$B$118,0),MATCH($A163,'CO2e Wedge_aggregated'!$C$127:$U$127,0))</f>
        <v>0</v>
      </c>
      <c r="F163" s="32">
        <f>INDEX($C$88:$U$118,MATCH(F$152,$B$88:$B$118,0),MATCH($A163,'CO2e Wedge_aggregated'!$C$127:$U$127,0))</f>
        <v>0</v>
      </c>
      <c r="G163" s="32">
        <f>INDEX($C$88:$U$118,MATCH(G$152,$B$88:$B$118,0),MATCH($A163,'CO2e Wedge_aggregated'!$C$127:$U$127,0))</f>
        <v>0</v>
      </c>
      <c r="H163" s="32">
        <f>INDEX($C$88:$U$118,MATCH(H$152,$B$88:$B$118,0),MATCH($A163,'CO2e Wedge_aggregated'!$C$127:$U$127,0))</f>
        <v>2.9360203316852299E-2</v>
      </c>
      <c r="I163" s="32">
        <f>INDEX($C$88:$U$118,MATCH(I$152,$B$88:$B$118,0),MATCH($A163,'CO2e Wedge_aggregated'!$C$127:$U$127,0))</f>
        <v>5.3250129480714802E-2</v>
      </c>
      <c r="J163" s="32">
        <f>INDEX($C$88:$U$118,MATCH(J$152,$B$88:$B$118,0),MATCH($A163,'CO2e Wedge_aggregated'!$C$127:$U$127,0))</f>
        <v>6.8799252229794605E-2</v>
      </c>
      <c r="K163" s="32">
        <f>INDEX($C$88:$U$118,MATCH(K$152,$B$88:$B$118,0),MATCH($A163,'CO2e Wedge_aggregated'!$C$127:$U$127,0))</f>
        <v>8.7968885366695601E-2</v>
      </c>
      <c r="L163" s="32">
        <f>INDEX($C$88:$U$118,MATCH(L$152,$B$88:$B$118,0),MATCH($A163,'CO2e Wedge_aggregated'!$C$127:$U$127,0))</f>
        <v>0.103087819241616</v>
      </c>
      <c r="M163" s="32">
        <f>INDEX($C$88:$U$118,MATCH(M$152,$B$88:$B$118,0),MATCH($A163,'CO2e Wedge_aggregated'!$C$127:$U$127,0))</f>
        <v>0.131700045990649</v>
      </c>
      <c r="N163" s="32">
        <f>INDEX($C$88:$U$118,MATCH(N$152,$B$88:$B$118,0),MATCH($A163,'CO2e Wedge_aggregated'!$C$127:$U$127,0))</f>
        <v>0.150045090888311</v>
      </c>
      <c r="O163" s="32">
        <f>INDEX($C$88:$U$118,MATCH(O$152,$B$88:$B$118,0),MATCH($A163,'CO2e Wedge_aggregated'!$C$127:$U$127,0))</f>
        <v>0.15929321835441401</v>
      </c>
      <c r="P163" s="32">
        <f>INDEX($C$88:$U$118,MATCH(P$152,$B$88:$B$118,0),MATCH($A163,'CO2e Wedge_aggregated'!$C$127:$U$127,0))</f>
        <v>0.16939759936946999</v>
      </c>
      <c r="Q163" s="32">
        <f>INDEX($C$88:$U$118,MATCH(Q$152,$B$88:$B$118,0),MATCH($A163,'CO2e Wedge_aggregated'!$C$127:$U$127,0))</f>
        <v>0.183047317392763</v>
      </c>
      <c r="R163" s="32">
        <f>INDEX($C$88:$U$118,MATCH(R$152,$B$88:$B$118,0),MATCH($A163,'CO2e Wedge_aggregated'!$C$127:$U$127,0))</f>
        <v>0.165488437170067</v>
      </c>
      <c r="S163" s="32">
        <f>INDEX($C$88:$U$118,MATCH(S$152,$B$88:$B$118,0),MATCH($A163,'CO2e Wedge_aggregated'!$C$127:$U$127,0))</f>
        <v>0.16077881246065401</v>
      </c>
      <c r="T163" s="32">
        <f>INDEX($C$88:$U$118,MATCH(T$152,$B$88:$B$118,0),MATCH($A163,'CO2e Wedge_aggregated'!$C$127:$U$127,0))</f>
        <v>0.16071860496204601</v>
      </c>
      <c r="U163" s="32">
        <f>INDEX($C$88:$U$118,MATCH(U$152,$B$88:$B$118,0),MATCH($A163,'CO2e Wedge_aggregated'!$C$127:$U$127,0))</f>
        <v>0.16484469048020201</v>
      </c>
      <c r="V163" s="32">
        <f>INDEX($C$88:$U$118,MATCH(V$152,$B$88:$B$118,0),MATCH($A163,'CO2e Wedge_aggregated'!$C$127:$U$127,0))</f>
        <v>0.16664161481322801</v>
      </c>
      <c r="W163" s="32">
        <f>INDEX($C$88:$U$118,MATCH(W$152,$B$88:$B$118,0),MATCH($A163,'CO2e Wedge_aggregated'!$C$127:$U$127,0))</f>
        <v>0.16956060303332501</v>
      </c>
      <c r="X163" s="32">
        <f>INDEX($C$88:$U$118,MATCH(X$152,$B$88:$B$118,0),MATCH($A163,'CO2e Wedge_aggregated'!$C$127:$U$127,0))</f>
        <v>0.16912176546268601</v>
      </c>
      <c r="Y163" s="32">
        <f>INDEX($C$88:$U$118,MATCH(Y$152,$B$88:$B$118,0),MATCH($A163,'CO2e Wedge_aggregated'!$C$127:$U$127,0))</f>
        <v>0.16830383832389001</v>
      </c>
      <c r="Z163" s="32">
        <f>INDEX($C$88:$U$118,MATCH(Z$152,$B$88:$B$118,0),MATCH($A163,'CO2e Wedge_aggregated'!$C$127:$U$127,0))</f>
        <v>0.16624673109485399</v>
      </c>
      <c r="AA163" s="32">
        <f>INDEX($C$88:$U$118,MATCH(AA$152,$B$88:$B$118,0),MATCH($A163,'CO2e Wedge_aggregated'!$C$127:$U$127,0))</f>
        <v>0.16113562611645799</v>
      </c>
      <c r="AB163" s="32">
        <f>INDEX($C$88:$U$118,MATCH(AB$152,$B$88:$B$118,0),MATCH($A163,'CO2e Wedge_aggregated'!$C$127:$U$127,0))</f>
        <v>0.15604139709348799</v>
      </c>
      <c r="AC163" s="32">
        <f>INDEX($C$88:$U$118,MATCH(AC$152,$B$88:$B$118,0),MATCH($A163,'CO2e Wedge_aggregated'!$C$127:$U$127,0))</f>
        <v>0.14758005534520899</v>
      </c>
      <c r="AD163" s="32">
        <f>INDEX($C$88:$U$118,MATCH(AD$152,$B$88:$B$118,0),MATCH($A163,'CO2e Wedge_aggregated'!$C$127:$U$127,0))</f>
        <v>0.136771885789399</v>
      </c>
      <c r="AE163" s="32">
        <f>INDEX($C$88:$U$118,MATCH(AE$152,$B$88:$B$118,0),MATCH($A163,'CO2e Wedge_aggregated'!$C$127:$U$127,0))</f>
        <v>0.12600275628641699</v>
      </c>
      <c r="AF163" s="32">
        <f>INDEX($C$88:$U$118,MATCH(AF$152,$B$88:$B$118,0),MATCH($A163,'CO2e Wedge_aggregated'!$C$127:$U$127,0))</f>
        <v>0.113524175692617</v>
      </c>
      <c r="AG163" s="32">
        <f>INDEX($C$88:$U$118,MATCH(AG$152,$B$88:$B$118,0),MATCH($A163,'CO2e Wedge_aggregated'!$C$127:$U$127,0))</f>
        <v>9.9328671589227605E-2</v>
      </c>
      <c r="AH163" s="32">
        <f>INDEX($C$88:$U$118,MATCH(AH$152,$B$88:$B$118,0),MATCH($A163,'CO2e Wedge_aggregated'!$C$127:$U$127,0))</f>
        <v>8.33874240855281E-2</v>
      </c>
      <c r="AI163" s="32">
        <f>INDEX($C$88:$U$118,MATCH(AI$152,$B$88:$B$118,0),MATCH($A163,'CO2e Wedge_aggregated'!$C$127:$U$127,0))</f>
        <v>6.6350797087045998E-2</v>
      </c>
    </row>
    <row r="164" spans="1:35" s="23" customFormat="1" x14ac:dyDescent="0.25">
      <c r="A164" s="94" t="s">
        <v>61</v>
      </c>
      <c r="B164" s="23" t="str">
        <f t="shared" si="83"/>
        <v>Transportation</v>
      </c>
      <c r="C164" s="23" t="str">
        <f t="shared" si="84"/>
        <v>ZEV Sales Standard + Clean Trucks (85%)</v>
      </c>
      <c r="D164" s="23" t="str">
        <f t="shared" si="85"/>
        <v>ZEV Sales Standard + Clean Trucks</v>
      </c>
      <c r="E164" s="24">
        <f>INDEX($C$88:$U$118,MATCH(E$152,$B$88:$B$118,0),MATCH($A164,'CO2e Wedge_aggregated'!$C$127:$U$127,0))</f>
        <v>0</v>
      </c>
      <c r="F164" s="24">
        <f>INDEX($C$88:$U$118,MATCH(F$152,$B$88:$B$118,0),MATCH($A164,'CO2e Wedge_aggregated'!$C$127:$U$127,0))</f>
        <v>0</v>
      </c>
      <c r="G164" s="24">
        <f>INDEX($C$88:$U$118,MATCH(G$152,$B$88:$B$118,0),MATCH($A164,'CO2e Wedge_aggregated'!$C$127:$U$127,0))</f>
        <v>0</v>
      </c>
      <c r="H164" s="24">
        <f>INDEX($C$88:$U$118,MATCH(H$152,$B$88:$B$118,0),MATCH($A164,'CO2e Wedge_aggregated'!$C$127:$U$127,0))</f>
        <v>4.0820220589015202E-2</v>
      </c>
      <c r="I164" s="24">
        <f>INDEX($C$88:$U$118,MATCH(I$152,$B$88:$B$118,0),MATCH($A164,'CO2e Wedge_aggregated'!$C$127:$U$127,0))</f>
        <v>0.65801690072200003</v>
      </c>
      <c r="J164" s="24">
        <f>INDEX($C$88:$U$118,MATCH(J$152,$B$88:$B$118,0),MATCH($A164,'CO2e Wedge_aggregated'!$C$127:$U$127,0))</f>
        <v>1.8541394578850201</v>
      </c>
      <c r="K164" s="24">
        <f>INDEX($C$88:$U$118,MATCH(K$152,$B$88:$B$118,0),MATCH($A164,'CO2e Wedge_aggregated'!$C$127:$U$127,0))</f>
        <v>3.5784284441804401</v>
      </c>
      <c r="L164" s="24">
        <f>INDEX($C$88:$U$118,MATCH(L$152,$B$88:$B$118,0),MATCH($A164,'CO2e Wedge_aggregated'!$C$127:$U$127,0))</f>
        <v>5.9429017978804204</v>
      </c>
      <c r="M164" s="24">
        <f>INDEX($C$88:$U$118,MATCH(M$152,$B$88:$B$118,0),MATCH($A164,'CO2e Wedge_aggregated'!$C$127:$U$127,0))</f>
        <v>9.2102378511492606</v>
      </c>
      <c r="N164" s="24">
        <f>INDEX($C$88:$U$118,MATCH(N$152,$B$88:$B$118,0),MATCH($A164,'CO2e Wedge_aggregated'!$C$127:$U$127,0))</f>
        <v>12.4900237655323</v>
      </c>
      <c r="O164" s="24">
        <f>INDEX($C$88:$U$118,MATCH(O$152,$B$88:$B$118,0),MATCH($A164,'CO2e Wedge_aggregated'!$C$127:$U$127,0))</f>
        <v>16.285072316162999</v>
      </c>
      <c r="P164" s="24">
        <f>INDEX($C$88:$U$118,MATCH(P$152,$B$88:$B$118,0),MATCH($A164,'CO2e Wedge_aggregated'!$C$127:$U$127,0))</f>
        <v>20.618291435242401</v>
      </c>
      <c r="Q164" s="24">
        <f>INDEX($C$88:$U$118,MATCH(Q$152,$B$88:$B$118,0),MATCH($A164,'CO2e Wedge_aggregated'!$C$127:$U$127,0))</f>
        <v>25.319707765926299</v>
      </c>
      <c r="R164" s="24">
        <f>INDEX($C$88:$U$118,MATCH(R$152,$B$88:$B$118,0),MATCH($A164,'CO2e Wedge_aggregated'!$C$127:$U$127,0))</f>
        <v>28.784762525149102</v>
      </c>
      <c r="S164" s="24">
        <f>INDEX($C$88:$U$118,MATCH(S$152,$B$88:$B$118,0),MATCH($A164,'CO2e Wedge_aggregated'!$C$127:$U$127,0))</f>
        <v>33.555408645103697</v>
      </c>
      <c r="T164" s="24">
        <f>INDEX($C$88:$U$118,MATCH(T$152,$B$88:$B$118,0),MATCH($A164,'CO2e Wedge_aggregated'!$C$127:$U$127,0))</f>
        <v>38.228656498947402</v>
      </c>
      <c r="U164" s="24">
        <f>INDEX($C$88:$U$118,MATCH(U$152,$B$88:$B$118,0),MATCH($A164,'CO2e Wedge_aggregated'!$C$127:$U$127,0))</f>
        <v>42.515292150997702</v>
      </c>
      <c r="V164" s="24">
        <f>INDEX($C$88:$U$118,MATCH(V$152,$B$88:$B$118,0),MATCH($A164,'CO2e Wedge_aggregated'!$C$127:$U$127,0))</f>
        <v>46.547313365316199</v>
      </c>
      <c r="W164" s="24">
        <f>INDEX($C$88:$U$118,MATCH(W$152,$B$88:$B$118,0),MATCH($A164,'CO2e Wedge_aggregated'!$C$127:$U$127,0))</f>
        <v>49.471879177356897</v>
      </c>
      <c r="X164" s="24">
        <f>INDEX($C$88:$U$118,MATCH(X$152,$B$88:$B$118,0),MATCH($A164,'CO2e Wedge_aggregated'!$C$127:$U$127,0))</f>
        <v>51.677138132720003</v>
      </c>
      <c r="Y164" s="24">
        <f>INDEX($C$88:$U$118,MATCH(Y$152,$B$88:$B$118,0),MATCH($A164,'CO2e Wedge_aggregated'!$C$127:$U$127,0))</f>
        <v>53.586936074888499</v>
      </c>
      <c r="Z164" s="24">
        <f>INDEX($C$88:$U$118,MATCH(Z$152,$B$88:$B$118,0),MATCH($A164,'CO2e Wedge_aggregated'!$C$127:$U$127,0))</f>
        <v>54.801715665153303</v>
      </c>
      <c r="AA164" s="24">
        <f>INDEX($C$88:$U$118,MATCH(AA$152,$B$88:$B$118,0),MATCH($A164,'CO2e Wedge_aggregated'!$C$127:$U$127,0))</f>
        <v>55.2394758752366</v>
      </c>
      <c r="AB164" s="24">
        <f>INDEX($C$88:$U$118,MATCH(AB$152,$B$88:$B$118,0),MATCH($A164,'CO2e Wedge_aggregated'!$C$127:$U$127,0))</f>
        <v>55.0070986566963</v>
      </c>
      <c r="AC164" s="24">
        <f>INDEX($C$88:$U$118,MATCH(AC$152,$B$88:$B$118,0),MATCH($A164,'CO2e Wedge_aggregated'!$C$127:$U$127,0))</f>
        <v>54.011095358475401</v>
      </c>
      <c r="AD164" s="24">
        <f>INDEX($C$88:$U$118,MATCH(AD$152,$B$88:$B$118,0),MATCH($A164,'CO2e Wedge_aggregated'!$C$127:$U$127,0))</f>
        <v>52.521099480975998</v>
      </c>
      <c r="AE164" s="24">
        <f>INDEX($C$88:$U$118,MATCH(AE$152,$B$88:$B$118,0),MATCH($A164,'CO2e Wedge_aggregated'!$C$127:$U$127,0))</f>
        <v>50.921604320645898</v>
      </c>
      <c r="AF164" s="24">
        <f>INDEX($C$88:$U$118,MATCH(AF$152,$B$88:$B$118,0),MATCH($A164,'CO2e Wedge_aggregated'!$C$127:$U$127,0))</f>
        <v>48.820535231589801</v>
      </c>
      <c r="AG164" s="24">
        <f>INDEX($C$88:$U$118,MATCH(AG$152,$B$88:$B$118,0),MATCH($A164,'CO2e Wedge_aggregated'!$C$127:$U$127,0))</f>
        <v>46.9423750626312</v>
      </c>
      <c r="AH164" s="24">
        <f>INDEX($C$88:$U$118,MATCH(AH$152,$B$88:$B$118,0),MATCH($A164,'CO2e Wedge_aggregated'!$C$127:$U$127,0))</f>
        <v>45.308521417016799</v>
      </c>
      <c r="AI164" s="24">
        <f>INDEX($C$88:$U$118,MATCH(AI$152,$B$88:$B$118,0),MATCH($A164,'CO2e Wedge_aggregated'!$C$127:$U$127,0))</f>
        <v>43.959817561909297</v>
      </c>
    </row>
    <row r="165" spans="1:35" s="27" customFormat="1" x14ac:dyDescent="0.25">
      <c r="A165" s="92" t="s">
        <v>62</v>
      </c>
      <c r="B165" s="27" t="str">
        <f t="shared" si="83"/>
        <v>Transportation</v>
      </c>
      <c r="C165" s="27" t="str">
        <f t="shared" si="84"/>
        <v>Vehicle Fuel Economy Standards (11%)</v>
      </c>
      <c r="D165" s="27" t="str">
        <f t="shared" si="85"/>
        <v>Vehicle Fuel Economy Standards</v>
      </c>
      <c r="E165" s="28">
        <f>INDEX($C$88:$U$118,MATCH(E$152,$B$88:$B$118,0),MATCH($A165,'CO2e Wedge_aggregated'!$C$127:$U$127,0))</f>
        <v>0</v>
      </c>
      <c r="F165" s="28">
        <f>INDEX($C$88:$U$118,MATCH(F$152,$B$88:$B$118,0),MATCH($A165,'CO2e Wedge_aggregated'!$C$127:$U$127,0))</f>
        <v>0</v>
      </c>
      <c r="G165" s="28">
        <f>INDEX($C$88:$U$118,MATCH(G$152,$B$88:$B$118,0),MATCH($A165,'CO2e Wedge_aggregated'!$C$127:$U$127,0))</f>
        <v>0</v>
      </c>
      <c r="H165" s="28">
        <f>INDEX($C$88:$U$118,MATCH(H$152,$B$88:$B$118,0),MATCH($A165,'CO2e Wedge_aggregated'!$C$127:$U$127,0))</f>
        <v>2.4158906062880299E-2</v>
      </c>
      <c r="I165" s="28">
        <f>INDEX($C$88:$U$118,MATCH(I$152,$B$88:$B$118,0),MATCH($A165,'CO2e Wedge_aggregated'!$C$127:$U$127,0))</f>
        <v>6.4825716762885302E-2</v>
      </c>
      <c r="J165" s="28">
        <f>INDEX($C$88:$U$118,MATCH(J$152,$B$88:$B$118,0),MATCH($A165,'CO2e Wedge_aggregated'!$C$127:$U$127,0))</f>
        <v>0.122649868617362</v>
      </c>
      <c r="K165" s="28">
        <f>INDEX($C$88:$U$118,MATCH(K$152,$B$88:$B$118,0),MATCH($A165,'CO2e Wedge_aggregated'!$C$127:$U$127,0))</f>
        <v>0.48696511631197698</v>
      </c>
      <c r="L165" s="28">
        <f>INDEX($C$88:$U$118,MATCH(L$152,$B$88:$B$118,0),MATCH($A165,'CO2e Wedge_aggregated'!$C$127:$U$127,0))</f>
        <v>1.15856662024924</v>
      </c>
      <c r="M165" s="28">
        <f>INDEX($C$88:$U$118,MATCH(M$152,$B$88:$B$118,0),MATCH($A165,'CO2e Wedge_aggregated'!$C$127:$U$127,0))</f>
        <v>2.1444533258508298</v>
      </c>
      <c r="N165" s="28">
        <f>INDEX($C$88:$U$118,MATCH(N$152,$B$88:$B$118,0),MATCH($A165,'CO2e Wedge_aggregated'!$C$127:$U$127,0))</f>
        <v>3.2435613663174601</v>
      </c>
      <c r="O165" s="28">
        <f>INDEX($C$88:$U$118,MATCH(O$152,$B$88:$B$118,0),MATCH($A165,'CO2e Wedge_aggregated'!$C$127:$U$127,0))</f>
        <v>4.3606999262440498</v>
      </c>
      <c r="P165" s="28">
        <f>INDEX($C$88:$U$118,MATCH(P$152,$B$88:$B$118,0),MATCH($A165,'CO2e Wedge_aggregated'!$C$127:$U$127,0))</f>
        <v>5.4297780247310898</v>
      </c>
      <c r="Q165" s="28">
        <f>INDEX($C$88:$U$118,MATCH(Q$152,$B$88:$B$118,0),MATCH($A165,'CO2e Wedge_aggregated'!$C$127:$U$127,0))</f>
        <v>6.3339039579037797</v>
      </c>
      <c r="R165" s="28">
        <f>INDEX($C$88:$U$118,MATCH(R$152,$B$88:$B$118,0),MATCH($A165,'CO2e Wedge_aggregated'!$C$127:$U$127,0))</f>
        <v>6.6031373593111704</v>
      </c>
      <c r="S165" s="28">
        <f>INDEX($C$88:$U$118,MATCH(S$152,$B$88:$B$118,0),MATCH($A165,'CO2e Wedge_aggregated'!$C$127:$U$127,0))</f>
        <v>6.8821724941779401</v>
      </c>
      <c r="T165" s="28">
        <f>INDEX($C$88:$U$118,MATCH(T$152,$B$88:$B$118,0),MATCH($A165,'CO2e Wedge_aggregated'!$C$127:$U$127,0))</f>
        <v>7.0618476263168297</v>
      </c>
      <c r="U165" s="28">
        <f>INDEX($C$88:$U$118,MATCH(U$152,$B$88:$B$118,0),MATCH($A165,'CO2e Wedge_aggregated'!$C$127:$U$127,0))</f>
        <v>7.0084044896337003</v>
      </c>
      <c r="V165" s="28">
        <f>INDEX($C$88:$U$118,MATCH(V$152,$B$88:$B$118,0),MATCH($A165,'CO2e Wedge_aggregated'!$C$127:$U$127,0))</f>
        <v>6.8835971987191096</v>
      </c>
      <c r="W165" s="28">
        <f>INDEX($C$88:$U$118,MATCH(W$152,$B$88:$B$118,0),MATCH($A165,'CO2e Wedge_aggregated'!$C$127:$U$127,0))</f>
        <v>6.6414488455766101</v>
      </c>
      <c r="X165" s="28">
        <f>INDEX($C$88:$U$118,MATCH(X$152,$B$88:$B$118,0),MATCH($A165,'CO2e Wedge_aggregated'!$C$127:$U$127,0))</f>
        <v>6.1126508325366498</v>
      </c>
      <c r="Y165" s="28">
        <f>INDEX($C$88:$U$118,MATCH(Y$152,$B$88:$B$118,0),MATCH($A165,'CO2e Wedge_aggregated'!$C$127:$U$127,0))</f>
        <v>5.6613638313605401</v>
      </c>
      <c r="Z165" s="28">
        <f>INDEX($C$88:$U$118,MATCH(Z$152,$B$88:$B$118,0),MATCH($A165,'CO2e Wedge_aggregated'!$C$127:$U$127,0))</f>
        <v>5.2828352726237604</v>
      </c>
      <c r="AA165" s="28">
        <f>INDEX($C$88:$U$118,MATCH(AA$152,$B$88:$B$118,0),MATCH($A165,'CO2e Wedge_aggregated'!$C$127:$U$127,0))</f>
        <v>4.9779534113954602</v>
      </c>
      <c r="AB165" s="28">
        <f>INDEX($C$88:$U$118,MATCH(AB$152,$B$88:$B$118,0),MATCH($A165,'CO2e Wedge_aggregated'!$C$127:$U$127,0))</f>
        <v>4.7564872585422204</v>
      </c>
      <c r="AC165" s="28">
        <f>INDEX($C$88:$U$118,MATCH(AC$152,$B$88:$B$118,0),MATCH($A165,'CO2e Wedge_aggregated'!$C$127:$U$127,0))</f>
        <v>4.6399418203852498</v>
      </c>
      <c r="AD165" s="28">
        <f>INDEX($C$88:$U$118,MATCH(AD$152,$B$88:$B$118,0),MATCH($A165,'CO2e Wedge_aggregated'!$C$127:$U$127,0))</f>
        <v>4.6248103662464004</v>
      </c>
      <c r="AE165" s="28">
        <f>INDEX($C$88:$U$118,MATCH(AE$152,$B$88:$B$118,0),MATCH($A165,'CO2e Wedge_aggregated'!$C$127:$U$127,0))</f>
        <v>4.7418705823176399</v>
      </c>
      <c r="AF165" s="28">
        <f>INDEX($C$88:$U$118,MATCH(AF$152,$B$88:$B$118,0),MATCH($A165,'CO2e Wedge_aggregated'!$C$127:$U$127,0))</f>
        <v>4.9449809255498103</v>
      </c>
      <c r="AG165" s="28">
        <f>INDEX($C$88:$U$118,MATCH(AG$152,$B$88:$B$118,0),MATCH($A165,'CO2e Wedge_aggregated'!$C$127:$U$127,0))</f>
        <v>5.1556531708635998</v>
      </c>
      <c r="AH165" s="28">
        <f>INDEX($C$88:$U$118,MATCH(AH$152,$B$88:$B$118,0),MATCH($A165,'CO2e Wedge_aggregated'!$C$127:$U$127,0))</f>
        <v>5.3633342923571501</v>
      </c>
      <c r="AI165" s="28">
        <f>INDEX($C$88:$U$118,MATCH(AI$152,$B$88:$B$118,0),MATCH($A165,'CO2e Wedge_aggregated'!$C$127:$U$127,0))</f>
        <v>5.5636022659380098</v>
      </c>
    </row>
    <row r="166" spans="1:35" s="31" customFormat="1" x14ac:dyDescent="0.25">
      <c r="A166" s="98" t="s">
        <v>63</v>
      </c>
      <c r="B166" s="31" t="str">
        <f t="shared" si="83"/>
        <v>Transportation</v>
      </c>
      <c r="C166" s="31" t="str">
        <f t="shared" si="84"/>
        <v>Mode Shifting (4%)</v>
      </c>
      <c r="D166" s="31" t="str">
        <f t="shared" si="85"/>
        <v>Mode Shifting</v>
      </c>
      <c r="E166" s="32">
        <f>INDEX($C$88:$U$118,MATCH(E$152,$B$88:$B$118,0),MATCH($A166,'CO2e Wedge_aggregated'!$C$127:$U$127,0))</f>
        <v>0</v>
      </c>
      <c r="F166" s="32">
        <f>INDEX($C$88:$U$118,MATCH(F$152,$B$88:$B$118,0),MATCH($A166,'CO2e Wedge_aggregated'!$C$127:$U$127,0))</f>
        <v>0</v>
      </c>
      <c r="G166" s="32">
        <f>INDEX($C$88:$U$118,MATCH(G$152,$B$88:$B$118,0),MATCH($A166,'CO2e Wedge_aggregated'!$C$127:$U$127,0))</f>
        <v>0</v>
      </c>
      <c r="H166" s="32">
        <f>INDEX($C$88:$U$118,MATCH(H$152,$B$88:$B$118,0),MATCH($A166,'CO2e Wedge_aggregated'!$C$127:$U$127,0))</f>
        <v>0.59153505317158706</v>
      </c>
      <c r="I166" s="32">
        <f>INDEX($C$88:$U$118,MATCH(I$152,$B$88:$B$118,0),MATCH($A166,'CO2e Wedge_aggregated'!$C$127:$U$127,0))</f>
        <v>1.2065159936268499</v>
      </c>
      <c r="J166" s="32">
        <f>INDEX($C$88:$U$118,MATCH(J$152,$B$88:$B$118,0),MATCH($A166,'CO2e Wedge_aggregated'!$C$127:$U$127,0))</f>
        <v>1.7390319082033501</v>
      </c>
      <c r="K166" s="32">
        <f>INDEX($C$88:$U$118,MATCH(K$152,$B$88:$B$118,0),MATCH($A166,'CO2e Wedge_aggregated'!$C$127:$U$127,0))</f>
        <v>2.2657124611187598</v>
      </c>
      <c r="L166" s="32">
        <f>INDEX($C$88:$U$118,MATCH(L$152,$B$88:$B$118,0),MATCH($A166,'CO2e Wedge_aggregated'!$C$127:$U$127,0))</f>
        <v>2.8120808073364398</v>
      </c>
      <c r="M166" s="32">
        <f>INDEX($C$88:$U$118,MATCH(M$152,$B$88:$B$118,0),MATCH($A166,'CO2e Wedge_aggregated'!$C$127:$U$127,0))</f>
        <v>3.4254260904627598</v>
      </c>
      <c r="N166" s="32">
        <f>INDEX($C$88:$U$118,MATCH(N$152,$B$88:$B$118,0),MATCH($A166,'CO2e Wedge_aggregated'!$C$127:$U$127,0))</f>
        <v>3.8321381587044701</v>
      </c>
      <c r="O166" s="32">
        <f>INDEX($C$88:$U$118,MATCH(O$152,$B$88:$B$118,0),MATCH($A166,'CO2e Wedge_aggregated'!$C$127:$U$127,0))</f>
        <v>4.0712705725689</v>
      </c>
      <c r="P166" s="32">
        <f>INDEX($C$88:$U$118,MATCH(P$152,$B$88:$B$118,0),MATCH($A166,'CO2e Wedge_aggregated'!$C$127:$U$127,0))</f>
        <v>4.1763307261482696</v>
      </c>
      <c r="Q166" s="32">
        <f>INDEX($C$88:$U$118,MATCH(Q$152,$B$88:$B$118,0),MATCH($A166,'CO2e Wedge_aggregated'!$C$127:$U$127,0))</f>
        <v>4.11990605609732</v>
      </c>
      <c r="R166" s="32">
        <f>INDEX($C$88:$U$118,MATCH(R$152,$B$88:$B$118,0),MATCH($A166,'CO2e Wedge_aggregated'!$C$127:$U$127,0))</f>
        <v>3.6494930148052398</v>
      </c>
      <c r="S166" s="32">
        <f>INDEX($C$88:$U$118,MATCH(S$152,$B$88:$B$118,0),MATCH($A166,'CO2e Wedge_aggregated'!$C$127:$U$127,0))</f>
        <v>3.32484843045793</v>
      </c>
      <c r="T166" s="32">
        <f>INDEX($C$88:$U$118,MATCH(T$152,$B$88:$B$118,0),MATCH($A166,'CO2e Wedge_aggregated'!$C$127:$U$127,0))</f>
        <v>2.9915915324517899</v>
      </c>
      <c r="U166" s="32">
        <f>INDEX($C$88:$U$118,MATCH(U$152,$B$88:$B$118,0),MATCH($A166,'CO2e Wedge_aggregated'!$C$127:$U$127,0))</f>
        <v>2.5670730306948202</v>
      </c>
      <c r="V166" s="32">
        <f>INDEX($C$88:$U$118,MATCH(V$152,$B$88:$B$118,0),MATCH($A166,'CO2e Wedge_aggregated'!$C$127:$U$127,0))</f>
        <v>2.1276333878134301</v>
      </c>
      <c r="W166" s="32">
        <f>INDEX($C$88:$U$118,MATCH(W$152,$B$88:$B$118,0),MATCH($A166,'CO2e Wedge_aggregated'!$C$127:$U$127,0))</f>
        <v>1.6699351087493901</v>
      </c>
      <c r="X166" s="32">
        <f>INDEX($C$88:$U$118,MATCH(X$152,$B$88:$B$118,0),MATCH($A166,'CO2e Wedge_aggregated'!$C$127:$U$127,0))</f>
        <v>1.26201379620579</v>
      </c>
      <c r="Y166" s="32">
        <f>INDEX($C$88:$U$118,MATCH(Y$152,$B$88:$B$118,0),MATCH($A166,'CO2e Wedge_aggregated'!$C$127:$U$127,0))</f>
        <v>0.85981865600326701</v>
      </c>
      <c r="Z166" s="32">
        <f>INDEX($C$88:$U$118,MATCH(Z$152,$B$88:$B$118,0),MATCH($A166,'CO2e Wedge_aggregated'!$C$127:$U$127,0))</f>
        <v>0.46258327111762598</v>
      </c>
      <c r="AA166" s="32">
        <f>INDEX($C$88:$U$118,MATCH(AA$152,$B$88:$B$118,0),MATCH($A166,'CO2e Wedge_aggregated'!$C$127:$U$127,0))</f>
        <v>9.1972580445933594E-2</v>
      </c>
      <c r="AB166" s="32">
        <f>INDEX($C$88:$U$118,MATCH(AB$152,$B$88:$B$118,0),MATCH($A166,'CO2e Wedge_aggregated'!$C$127:$U$127,0))</f>
        <v>9.9335816232605295E-4</v>
      </c>
      <c r="AC166" s="32">
        <f>INDEX($C$88:$U$118,MATCH(AC$152,$B$88:$B$118,0),MATCH($A166,'CO2e Wedge_aggregated'!$C$127:$U$127,0))</f>
        <v>1.0600600926688299E-3</v>
      </c>
      <c r="AD166" s="32">
        <f>INDEX($C$88:$U$118,MATCH(AD$152,$B$88:$B$118,0),MATCH($A166,'CO2e Wedge_aggregated'!$C$127:$U$127,0))</f>
        <v>1.12742188385956E-3</v>
      </c>
      <c r="AE166" s="32">
        <f>INDEX($C$88:$U$118,MATCH(AE$152,$B$88:$B$118,0),MATCH($A166,'CO2e Wedge_aggregated'!$C$127:$U$127,0))</f>
        <v>1.23441645292239E-3</v>
      </c>
      <c r="AF166" s="32">
        <f>INDEX($C$88:$U$118,MATCH(AF$152,$B$88:$B$118,0),MATCH($A166,'CO2e Wedge_aggregated'!$C$127:$U$127,0))</f>
        <v>1.31769974219943E-3</v>
      </c>
      <c r="AG166" s="32">
        <f>INDEX($C$88:$U$118,MATCH(AG$152,$B$88:$B$118,0),MATCH($A166,'CO2e Wedge_aggregated'!$C$127:$U$127,0))</f>
        <v>1.41895933114632E-3</v>
      </c>
      <c r="AH166" s="32">
        <f>INDEX($C$88:$U$118,MATCH(AH$152,$B$88:$B$118,0),MATCH($A166,'CO2e Wedge_aggregated'!$C$127:$U$127,0))</f>
        <v>1.50835788977349E-3</v>
      </c>
      <c r="AI166" s="32">
        <f>INDEX($C$88:$U$118,MATCH(AI$152,$B$88:$B$118,0),MATCH($A166,'CO2e Wedge_aggregated'!$C$127:$U$127,0))</f>
        <v>2.6253454273056499E-3</v>
      </c>
    </row>
    <row r="167" spans="1:35" s="23" customFormat="1" x14ac:dyDescent="0.25">
      <c r="A167" s="94" t="s">
        <v>65</v>
      </c>
      <c r="B167" s="23" t="str">
        <f t="shared" si="83"/>
        <v>Buildings</v>
      </c>
      <c r="C167" s="23" t="str">
        <f t="shared" si="84"/>
        <v>Electric Building Codes and Appliance Standards (97%)</v>
      </c>
      <c r="D167" s="23" t="str">
        <f t="shared" si="85"/>
        <v>Electric Building Codes and Appliance Standards</v>
      </c>
      <c r="E167" s="24">
        <f>INDEX($C$88:$U$118,MATCH(E$152,$B$88:$B$118,0),MATCH($A167,'CO2e Wedge_aggregated'!$C$127:$U$127,0))</f>
        <v>0</v>
      </c>
      <c r="F167" s="24">
        <f>INDEX($C$88:$U$118,MATCH(F$152,$B$88:$B$118,0),MATCH($A167,'CO2e Wedge_aggregated'!$C$127:$U$127,0))</f>
        <v>0</v>
      </c>
      <c r="G167" s="24">
        <f>INDEX($C$88:$U$118,MATCH(G$152,$B$88:$B$118,0),MATCH($A167,'CO2e Wedge_aggregated'!$C$127:$U$127,0))</f>
        <v>0</v>
      </c>
      <c r="H167" s="24">
        <f>INDEX($C$88:$U$118,MATCH(H$152,$B$88:$B$118,0),MATCH($A167,'CO2e Wedge_aggregated'!$C$127:$U$127,0))</f>
        <v>0.25188830787240102</v>
      </c>
      <c r="I167" s="24">
        <f>INDEX($C$88:$U$118,MATCH(I$152,$B$88:$B$118,0),MATCH($A167,'CO2e Wedge_aggregated'!$C$127:$U$127,0))</f>
        <v>0.77867810423363903</v>
      </c>
      <c r="J167" s="24">
        <f>INDEX($C$88:$U$118,MATCH(J$152,$B$88:$B$118,0),MATCH($A167,'CO2e Wedge_aggregated'!$C$127:$U$127,0))</f>
        <v>1.56277859193846</v>
      </c>
      <c r="K167" s="24">
        <f>INDEX($C$88:$U$118,MATCH(K$152,$B$88:$B$118,0),MATCH($A167,'CO2e Wedge_aggregated'!$C$127:$U$127,0))</f>
        <v>2.7839698891914502</v>
      </c>
      <c r="L167" s="24">
        <f>INDEX($C$88:$U$118,MATCH(L$152,$B$88:$B$118,0),MATCH($A167,'CO2e Wedge_aggregated'!$C$127:$U$127,0))</f>
        <v>4.2098128842098301</v>
      </c>
      <c r="M167" s="24">
        <f>INDEX($C$88:$U$118,MATCH(M$152,$B$88:$B$118,0),MATCH($A167,'CO2e Wedge_aggregated'!$C$127:$U$127,0))</f>
        <v>6.1311217823811397</v>
      </c>
      <c r="N167" s="24">
        <f>INDEX($C$88:$U$118,MATCH(N$152,$B$88:$B$118,0),MATCH($A167,'CO2e Wedge_aggregated'!$C$127:$U$127,0))</f>
        <v>8.1387018723702802</v>
      </c>
      <c r="O167" s="24">
        <f>INDEX($C$88:$U$118,MATCH(O$152,$B$88:$B$118,0),MATCH($A167,'CO2e Wedge_aggregated'!$C$127:$U$127,0))</f>
        <v>10.547811836976599</v>
      </c>
      <c r="P167" s="24">
        <f>INDEX($C$88:$U$118,MATCH(P$152,$B$88:$B$118,0),MATCH($A167,'CO2e Wedge_aggregated'!$C$127:$U$127,0))</f>
        <v>13.0082783744446</v>
      </c>
      <c r="Q167" s="24">
        <f>INDEX($C$88:$U$118,MATCH(Q$152,$B$88:$B$118,0),MATCH($A167,'CO2e Wedge_aggregated'!$C$127:$U$127,0))</f>
        <v>15.387189595531799</v>
      </c>
      <c r="R167" s="24">
        <f>INDEX($C$88:$U$118,MATCH(R$152,$B$88:$B$118,0),MATCH($A167,'CO2e Wedge_aggregated'!$C$127:$U$127,0))</f>
        <v>17.0449277060474</v>
      </c>
      <c r="S167" s="24">
        <f>INDEX($C$88:$U$118,MATCH(S$152,$B$88:$B$118,0),MATCH($A167,'CO2e Wedge_aggregated'!$C$127:$U$127,0))</f>
        <v>19.2568867739392</v>
      </c>
      <c r="T167" s="24">
        <f>INDEX($C$88:$U$118,MATCH(T$152,$B$88:$B$118,0),MATCH($A167,'CO2e Wedge_aggregated'!$C$127:$U$127,0))</f>
        <v>21.3645570588479</v>
      </c>
      <c r="U167" s="24">
        <f>INDEX($C$88:$U$118,MATCH(U$152,$B$88:$B$118,0),MATCH($A167,'CO2e Wedge_aggregated'!$C$127:$U$127,0))</f>
        <v>23.2503373970954</v>
      </c>
      <c r="V167" s="24">
        <f>INDEX($C$88:$U$118,MATCH(V$152,$B$88:$B$118,0),MATCH($A167,'CO2e Wedge_aggregated'!$C$127:$U$127,0))</f>
        <v>25.241712489835201</v>
      </c>
      <c r="W167" s="24">
        <f>INDEX($C$88:$U$118,MATCH(W$152,$B$88:$B$118,0),MATCH($A167,'CO2e Wedge_aggregated'!$C$127:$U$127,0))</f>
        <v>26.9159258202044</v>
      </c>
      <c r="X167" s="24">
        <f>INDEX($C$88:$U$118,MATCH(X$152,$B$88:$B$118,0),MATCH($A167,'CO2e Wedge_aggregated'!$C$127:$U$127,0))</f>
        <v>28.428845782975898</v>
      </c>
      <c r="Y167" s="24">
        <f>INDEX($C$88:$U$118,MATCH(Y$152,$B$88:$B$118,0),MATCH($A167,'CO2e Wedge_aggregated'!$C$127:$U$127,0))</f>
        <v>29.7907683278723</v>
      </c>
      <c r="Z167" s="24">
        <f>INDEX($C$88:$U$118,MATCH(Z$152,$B$88:$B$118,0),MATCH($A167,'CO2e Wedge_aggregated'!$C$127:$U$127,0))</f>
        <v>31.005894199359499</v>
      </c>
      <c r="AA167" s="24">
        <f>INDEX($C$88:$U$118,MATCH(AA$152,$B$88:$B$118,0),MATCH($A167,'CO2e Wedge_aggregated'!$C$127:$U$127,0))</f>
        <v>31.926457207059102</v>
      </c>
      <c r="AB167" s="24">
        <f>INDEX($C$88:$U$118,MATCH(AB$152,$B$88:$B$118,0),MATCH($A167,'CO2e Wedge_aggregated'!$C$127:$U$127,0))</f>
        <v>32.483945516539997</v>
      </c>
      <c r="AC167" s="24">
        <f>INDEX($C$88:$U$118,MATCH(AC$152,$B$88:$B$118,0),MATCH($A167,'CO2e Wedge_aggregated'!$C$127:$U$127,0))</f>
        <v>32.768538188269602</v>
      </c>
      <c r="AD167" s="24">
        <f>INDEX($C$88:$U$118,MATCH(AD$152,$B$88:$B$118,0),MATCH($A167,'CO2e Wedge_aggregated'!$C$127:$U$127,0))</f>
        <v>32.887853261172303</v>
      </c>
      <c r="AE167" s="24">
        <f>INDEX($C$88:$U$118,MATCH(AE$152,$B$88:$B$118,0),MATCH($A167,'CO2e Wedge_aggregated'!$C$127:$U$127,0))</f>
        <v>32.959049645554302</v>
      </c>
      <c r="AF167" s="24">
        <f>INDEX($C$88:$U$118,MATCH(AF$152,$B$88:$B$118,0),MATCH($A167,'CO2e Wedge_aggregated'!$C$127:$U$127,0))</f>
        <v>32.879189405454703</v>
      </c>
      <c r="AG167" s="24">
        <f>INDEX($C$88:$U$118,MATCH(AG$152,$B$88:$B$118,0),MATCH($A167,'CO2e Wedge_aggregated'!$C$127:$U$127,0))</f>
        <v>32.798247203054402</v>
      </c>
      <c r="AH167" s="24">
        <f>INDEX($C$88:$U$118,MATCH(AH$152,$B$88:$B$118,0),MATCH($A167,'CO2e Wedge_aggregated'!$C$127:$U$127,0))</f>
        <v>32.659507127921799</v>
      </c>
      <c r="AI167" s="24">
        <f>INDEX($C$88:$U$118,MATCH(AI$152,$B$88:$B$118,0),MATCH($A167,'CO2e Wedge_aggregated'!$C$127:$U$127,0))</f>
        <v>32.488160308368002</v>
      </c>
    </row>
    <row r="168" spans="1:35" s="31" customFormat="1" x14ac:dyDescent="0.25">
      <c r="A168" s="95" t="s">
        <v>66</v>
      </c>
      <c r="B168" s="31" t="str">
        <f t="shared" si="83"/>
        <v>Buildings</v>
      </c>
      <c r="C168" s="31" t="str">
        <f t="shared" si="84"/>
        <v>Building Efficiency (3%)</v>
      </c>
      <c r="D168" s="31" t="str">
        <f t="shared" si="85"/>
        <v>Building Efficiency</v>
      </c>
      <c r="E168" s="32">
        <f>INDEX($C$88:$U$118,MATCH(E$152,$B$88:$B$118,0),MATCH($A168,'CO2e Wedge_aggregated'!$C$127:$U$127,0))</f>
        <v>0</v>
      </c>
      <c r="F168" s="32">
        <f>INDEX($C$88:$U$118,MATCH(F$152,$B$88:$B$118,0),MATCH($A168,'CO2e Wedge_aggregated'!$C$127:$U$127,0))</f>
        <v>0</v>
      </c>
      <c r="G168" s="32">
        <f>INDEX($C$88:$U$118,MATCH(G$152,$B$88:$B$118,0),MATCH($A168,'CO2e Wedge_aggregated'!$C$127:$U$127,0))</f>
        <v>0</v>
      </c>
      <c r="H168" s="32">
        <f>INDEX($C$88:$U$118,MATCH(H$152,$B$88:$B$118,0),MATCH($A168,'CO2e Wedge_aggregated'!$C$127:$U$127,0))</f>
        <v>0.430031192100854</v>
      </c>
      <c r="I168" s="32">
        <f>INDEX($C$88:$U$118,MATCH(I$152,$B$88:$B$118,0),MATCH($A168,'CO2e Wedge_aggregated'!$C$127:$U$127,0))</f>
        <v>0.54871095810926995</v>
      </c>
      <c r="J168" s="32">
        <f>INDEX($C$88:$U$118,MATCH(J$152,$B$88:$B$118,0),MATCH($A168,'CO2e Wedge_aggregated'!$C$127:$U$127,0))</f>
        <v>0.51184742939218297</v>
      </c>
      <c r="K168" s="32">
        <f>INDEX($C$88:$U$118,MATCH(K$152,$B$88:$B$118,0),MATCH($A168,'CO2e Wedge_aggregated'!$C$127:$U$127,0))</f>
        <v>0.59035967913224796</v>
      </c>
      <c r="L168" s="32">
        <f>INDEX($C$88:$U$118,MATCH(L$152,$B$88:$B$118,0),MATCH($A168,'CO2e Wedge_aggregated'!$C$127:$U$127,0))</f>
        <v>0.68154189325137104</v>
      </c>
      <c r="M168" s="32">
        <f>INDEX($C$88:$U$118,MATCH(M$152,$B$88:$B$118,0),MATCH($A168,'CO2e Wedge_aggregated'!$C$127:$U$127,0))</f>
        <v>1.14598738473246</v>
      </c>
      <c r="N168" s="32">
        <f>INDEX($C$88:$U$118,MATCH(N$152,$B$88:$B$118,0),MATCH($A168,'CO2e Wedge_aggregated'!$C$127:$U$127,0))</f>
        <v>1.2958505124830899</v>
      </c>
      <c r="O168" s="32">
        <f>INDEX($C$88:$U$118,MATCH(O$152,$B$88:$B$118,0),MATCH($A168,'CO2e Wedge_aggregated'!$C$127:$U$127,0))</f>
        <v>1.36982220221909</v>
      </c>
      <c r="P168" s="32">
        <f>INDEX($C$88:$U$118,MATCH(P$152,$B$88:$B$118,0),MATCH($A168,'CO2e Wedge_aggregated'!$C$127:$U$127,0))</f>
        <v>1.38194873356648</v>
      </c>
      <c r="Q168" s="32">
        <f>INDEX($C$88:$U$118,MATCH(Q$152,$B$88:$B$118,0),MATCH($A168,'CO2e Wedge_aggregated'!$C$127:$U$127,0))</f>
        <v>1.3161045786058401</v>
      </c>
      <c r="R168" s="32">
        <f>INDEX($C$88:$U$118,MATCH(R$152,$B$88:$B$118,0),MATCH($A168,'CO2e Wedge_aggregated'!$C$127:$U$127,0))</f>
        <v>0.80463487841382098</v>
      </c>
      <c r="S168" s="32">
        <f>INDEX($C$88:$U$118,MATCH(S$152,$B$88:$B$118,0),MATCH($A168,'CO2e Wedge_aggregated'!$C$127:$U$127,0))</f>
        <v>0.71946899877934301</v>
      </c>
      <c r="T168" s="32">
        <f>INDEX($C$88:$U$118,MATCH(T$152,$B$88:$B$118,0),MATCH($A168,'CO2e Wedge_aggregated'!$C$127:$U$127,0))</f>
        <v>0.704382810539527</v>
      </c>
      <c r="U168" s="32">
        <f>INDEX($C$88:$U$118,MATCH(U$152,$B$88:$B$118,0),MATCH($A168,'CO2e Wedge_aggregated'!$C$127:$U$127,0))</f>
        <v>0.69465924791812705</v>
      </c>
      <c r="V168" s="32">
        <f>INDEX($C$88:$U$118,MATCH(V$152,$B$88:$B$118,0),MATCH($A168,'CO2e Wedge_aggregated'!$C$127:$U$127,0))</f>
        <v>0.59667400610386501</v>
      </c>
      <c r="W168" s="32">
        <f>INDEX($C$88:$U$118,MATCH(W$152,$B$88:$B$118,0),MATCH($A168,'CO2e Wedge_aggregated'!$C$127:$U$127,0))</f>
        <v>0.49110246364019899</v>
      </c>
      <c r="X168" s="32">
        <f>INDEX($C$88:$U$118,MATCH(X$152,$B$88:$B$118,0),MATCH($A168,'CO2e Wedge_aggregated'!$C$127:$U$127,0))</f>
        <v>0.41217884608628802</v>
      </c>
      <c r="Y168" s="32">
        <f>INDEX($C$88:$U$118,MATCH(Y$152,$B$88:$B$118,0),MATCH($A168,'CO2e Wedge_aggregated'!$C$127:$U$127,0))</f>
        <v>0.35603863411011299</v>
      </c>
      <c r="Z168" s="32">
        <f>INDEX($C$88:$U$118,MATCH(Z$152,$B$88:$B$118,0),MATCH($A168,'CO2e Wedge_aggregated'!$C$127:$U$127,0))</f>
        <v>0.31861086323785398</v>
      </c>
      <c r="AA168" s="32">
        <f>INDEX($C$88:$U$118,MATCH(AA$152,$B$88:$B$118,0),MATCH($A168,'CO2e Wedge_aggregated'!$C$127:$U$127,0))</f>
        <v>0.239319765304883</v>
      </c>
      <c r="AB168" s="32">
        <f>INDEX($C$88:$U$118,MATCH(AB$152,$B$88:$B$118,0),MATCH($A168,'CO2e Wedge_aggregated'!$C$127:$U$127,0))</f>
        <v>0.17171308452162201</v>
      </c>
      <c r="AC168" s="32">
        <f>INDEX($C$88:$U$118,MATCH(AC$152,$B$88:$B$118,0),MATCH($A168,'CO2e Wedge_aggregated'!$C$127:$U$127,0))</f>
        <v>0.120638457500037</v>
      </c>
      <c r="AD168" s="32">
        <f>INDEX($C$88:$U$118,MATCH(AD$152,$B$88:$B$118,0),MATCH($A168,'CO2e Wedge_aggregated'!$C$127:$U$127,0))</f>
        <v>7.9895017429987294E-2</v>
      </c>
      <c r="AE168" s="32">
        <f>INDEX($C$88:$U$118,MATCH(AE$152,$B$88:$B$118,0),MATCH($A168,'CO2e Wedge_aggregated'!$C$127:$U$127,0))</f>
        <v>4.8762892584104003E-2</v>
      </c>
      <c r="AF168" s="32">
        <f>INDEX($C$88:$U$118,MATCH(AF$152,$B$88:$B$118,0),MATCH($A168,'CO2e Wedge_aggregated'!$C$127:$U$127,0))</f>
        <v>2.8108955398867801E-2</v>
      </c>
      <c r="AG168" s="32">
        <f>INDEX($C$88:$U$118,MATCH(AG$152,$B$88:$B$118,0),MATCH($A168,'CO2e Wedge_aggregated'!$C$127:$U$127,0))</f>
        <v>1.6650533128613799E-2</v>
      </c>
      <c r="AH168" s="32">
        <f>INDEX($C$88:$U$118,MATCH(AH$152,$B$88:$B$118,0),MATCH($A168,'CO2e Wedge_aggregated'!$C$127:$U$127,0))</f>
        <v>1.49869644574723E-2</v>
      </c>
      <c r="AI168" s="32">
        <f>INDEX($C$88:$U$118,MATCH(AI$152,$B$88:$B$118,0),MATCH($A168,'CO2e Wedge_aggregated'!$C$127:$U$127,0))</f>
        <v>1.4225110785053599E-2</v>
      </c>
    </row>
    <row r="169" spans="1:35" s="23" customFormat="1" x14ac:dyDescent="0.25">
      <c r="A169" s="99" t="s">
        <v>68</v>
      </c>
      <c r="B169" s="23" t="str">
        <f t="shared" si="83"/>
        <v>Electricity</v>
      </c>
      <c r="C169" s="23" t="str">
        <f t="shared" si="84"/>
        <v>100% Clean Electricity Standard + Grid Flex (89%)</v>
      </c>
      <c r="D169" s="23" t="str">
        <f t="shared" si="85"/>
        <v>100% Clean Electricity Standard + Grid Flex</v>
      </c>
      <c r="E169" s="24">
        <f>INDEX($C$88:$U$118,MATCH(E$152,$B$88:$B$118,0),MATCH($A169,'CO2e Wedge_aggregated'!$C$127:$U$127,0))</f>
        <v>0</v>
      </c>
      <c r="F169" s="24">
        <f>INDEX($C$88:$U$118,MATCH(F$152,$B$88:$B$118,0),MATCH($A169,'CO2e Wedge_aggregated'!$C$127:$U$127,0))</f>
        <v>1.6888000000000001</v>
      </c>
      <c r="G169" s="24">
        <f>INDEX($C$88:$U$118,MATCH(G$152,$B$88:$B$118,0),MATCH($A169,'CO2e Wedge_aggregated'!$C$127:$U$127,0))</f>
        <v>3.12528939999999</v>
      </c>
      <c r="H169" s="24">
        <f>INDEX($C$88:$U$118,MATCH(H$152,$B$88:$B$118,0),MATCH($A169,'CO2e Wedge_aggregated'!$C$127:$U$127,0))</f>
        <v>1.5719620612219201</v>
      </c>
      <c r="I169" s="24">
        <f>INDEX($C$88:$U$118,MATCH(I$152,$B$88:$B$118,0),MATCH($A169,'CO2e Wedge_aggregated'!$C$127:$U$127,0))</f>
        <v>4.2933091957807479</v>
      </c>
      <c r="J169" s="24">
        <f>INDEX($C$88:$U$118,MATCH(J$152,$B$88:$B$118,0),MATCH($A169,'CO2e Wedge_aggregated'!$C$127:$U$127,0))</f>
        <v>1.9065652901999344</v>
      </c>
      <c r="K169" s="24">
        <f>INDEX($C$88:$U$118,MATCH(K$152,$B$88:$B$118,0),MATCH($A169,'CO2e Wedge_aggregated'!$C$127:$U$127,0))</f>
        <v>0.77100921214961771</v>
      </c>
      <c r="L169" s="24">
        <f>INDEX($C$88:$U$118,MATCH(L$152,$B$88:$B$118,0),MATCH($A169,'CO2e Wedge_aggregated'!$C$127:$U$127,0))</f>
        <v>0.4360577556046813</v>
      </c>
      <c r="M169" s="24">
        <f>INDEX($C$88:$U$118,MATCH(M$152,$B$88:$B$118,0),MATCH($A169,'CO2e Wedge_aggregated'!$C$127:$U$127,0))</f>
        <v>2.6575844906036581</v>
      </c>
      <c r="N169" s="24">
        <f>INDEX($C$88:$U$118,MATCH(N$152,$B$88:$B$118,0),MATCH($A169,'CO2e Wedge_aggregated'!$C$127:$U$127,0))</f>
        <v>7.1879729923417361</v>
      </c>
      <c r="O169" s="24">
        <f>INDEX($C$88:$U$118,MATCH(O$152,$B$88:$B$118,0),MATCH($A169,'CO2e Wedge_aggregated'!$C$127:$U$127,0))</f>
        <v>12.21115300355209</v>
      </c>
      <c r="P169" s="24">
        <f>INDEX($C$88:$U$118,MATCH(P$152,$B$88:$B$118,0),MATCH($A169,'CO2e Wedge_aggregated'!$C$127:$U$127,0))</f>
        <v>15.522041345206173</v>
      </c>
      <c r="Q169" s="24">
        <f>INDEX($C$88:$U$118,MATCH(Q$152,$B$88:$B$118,0),MATCH($A169,'CO2e Wedge_aggregated'!$C$127:$U$127,0))</f>
        <v>19.197087113184764</v>
      </c>
      <c r="R169" s="24">
        <f>INDEX($C$88:$U$118,MATCH(R$152,$B$88:$B$118,0),MATCH($A169,'CO2e Wedge_aggregated'!$C$127:$U$127,0))</f>
        <v>27.270988012588251</v>
      </c>
      <c r="S169" s="24">
        <f>INDEX($C$88:$U$118,MATCH(S$152,$B$88:$B$118,0),MATCH($A169,'CO2e Wedge_aggregated'!$C$127:$U$127,0))</f>
        <v>27.14456589253335</v>
      </c>
      <c r="T169" s="24">
        <f>INDEX($C$88:$U$118,MATCH(T$152,$B$88:$B$118,0),MATCH($A169,'CO2e Wedge_aggregated'!$C$127:$U$127,0))</f>
        <v>27.010104500533689</v>
      </c>
      <c r="U169" s="24">
        <f>INDEX($C$88:$U$118,MATCH(U$152,$B$88:$B$118,0),MATCH($A169,'CO2e Wedge_aggregated'!$C$127:$U$127,0))</f>
        <v>26.738156289161545</v>
      </c>
      <c r="V169" s="24">
        <f>INDEX($C$88:$U$118,MATCH(V$152,$B$88:$B$118,0),MATCH($A169,'CO2e Wedge_aggregated'!$C$127:$U$127,0))</f>
        <v>26.563332537096198</v>
      </c>
      <c r="W169" s="24">
        <f>INDEX($C$88:$U$118,MATCH(W$152,$B$88:$B$118,0),MATCH($A169,'CO2e Wedge_aggregated'!$C$127:$U$127,0))</f>
        <v>26.325486033474842</v>
      </c>
      <c r="X169" s="24">
        <f>INDEX($C$88:$U$118,MATCH(X$152,$B$88:$B$118,0),MATCH($A169,'CO2e Wedge_aggregated'!$C$127:$U$127,0))</f>
        <v>25.91676551527032</v>
      </c>
      <c r="Y169" s="24">
        <f>INDEX($C$88:$U$118,MATCH(Y$152,$B$88:$B$118,0),MATCH($A169,'CO2e Wedge_aggregated'!$C$127:$U$127,0))</f>
        <v>25.499231912734</v>
      </c>
      <c r="Z169" s="24">
        <f>INDEX($C$88:$U$118,MATCH(Z$152,$B$88:$B$118,0),MATCH($A169,'CO2e Wedge_aggregated'!$C$127:$U$127,0))</f>
        <v>23.383369795409973</v>
      </c>
      <c r="AA169" s="24">
        <f>INDEX($C$88:$U$118,MATCH(AA$152,$B$88:$B$118,0),MATCH($A169,'CO2e Wedge_aggregated'!$C$127:$U$127,0))</f>
        <v>23.912657463353362</v>
      </c>
      <c r="AB169" s="24">
        <f>INDEX($C$88:$U$118,MATCH(AB$152,$B$88:$B$118,0),MATCH($A169,'CO2e Wedge_aggregated'!$C$127:$U$127,0))</f>
        <v>24.008244253277955</v>
      </c>
      <c r="AC169" s="24">
        <f>INDEX($C$88:$U$118,MATCH(AC$152,$B$88:$B$118,0),MATCH($A169,'CO2e Wedge_aggregated'!$C$127:$U$127,0))</f>
        <v>24.638100565222469</v>
      </c>
      <c r="AD169" s="24">
        <f>INDEX($C$88:$U$118,MATCH(AD$152,$B$88:$B$118,0),MATCH($A169,'CO2e Wedge_aggregated'!$C$127:$U$127,0))</f>
        <v>24.940650591408989</v>
      </c>
      <c r="AE169" s="24">
        <f>INDEX($C$88:$U$118,MATCH(AE$152,$B$88:$B$118,0),MATCH($A169,'CO2e Wedge_aggregated'!$C$127:$U$127,0))</f>
        <v>24.599381943376851</v>
      </c>
      <c r="AF169" s="24">
        <f>INDEX($C$88:$U$118,MATCH(AF$152,$B$88:$B$118,0),MATCH($A169,'CO2e Wedge_aggregated'!$C$127:$U$127,0))</f>
        <v>24.8906339415433</v>
      </c>
      <c r="AG169" s="24">
        <f>INDEX($C$88:$U$118,MATCH(AG$152,$B$88:$B$118,0),MATCH($A169,'CO2e Wedge_aggregated'!$C$127:$U$127,0))</f>
        <v>24.56442971949922</v>
      </c>
      <c r="AH169" s="24">
        <f>INDEX($C$88:$U$118,MATCH(AH$152,$B$88:$B$118,0),MATCH($A169,'CO2e Wedge_aggregated'!$C$127:$U$127,0))</f>
        <v>24.505694073698365</v>
      </c>
      <c r="AI169" s="24">
        <f>INDEX($C$88:$U$118,MATCH(AI$152,$B$88:$B$118,0),MATCH($A169,'CO2e Wedge_aggregated'!$C$127:$U$127,0))</f>
        <v>24.23482050751047</v>
      </c>
    </row>
    <row r="170" spans="1:35" s="31" customFormat="1" x14ac:dyDescent="0.25">
      <c r="A170" s="95" t="s">
        <v>69</v>
      </c>
      <c r="B170" s="31" t="str">
        <f t="shared" si="83"/>
        <v>Electricity</v>
      </c>
      <c r="C170" s="31" t="str">
        <f t="shared" si="84"/>
        <v>Electricity Sector CCS (11%)</v>
      </c>
      <c r="D170" s="31" t="str">
        <f t="shared" si="85"/>
        <v>Electricity Sector CCS</v>
      </c>
      <c r="E170" s="32">
        <f>INDEX($C$88:$U$118,MATCH(E$152,$B$88:$B$118,0),MATCH($A170,'CO2e Wedge_aggregated'!$C$127:$U$127,0))</f>
        <v>0</v>
      </c>
      <c r="F170" s="32">
        <f>INDEX($C$88:$U$118,MATCH(F$152,$B$88:$B$118,0),MATCH($A170,'CO2e Wedge_aggregated'!$C$127:$U$127,0))</f>
        <v>0</v>
      </c>
      <c r="G170" s="32">
        <f>INDEX($C$88:$U$118,MATCH(G$152,$B$88:$B$118,0),MATCH($A170,'CO2e Wedge_aggregated'!$C$127:$U$127,0))</f>
        <v>0</v>
      </c>
      <c r="H170" s="32">
        <f>INDEX($C$88:$U$118,MATCH(H$152,$B$88:$B$118,0),MATCH($A170,'CO2e Wedge_aggregated'!$C$127:$U$127,0))</f>
        <v>0</v>
      </c>
      <c r="I170" s="32">
        <f>INDEX($C$88:$U$118,MATCH(I$152,$B$88:$B$118,0),MATCH($A170,'CO2e Wedge_aggregated'!$C$127:$U$127,0))</f>
        <v>0</v>
      </c>
      <c r="J170" s="32">
        <f>INDEX($C$88:$U$118,MATCH(J$152,$B$88:$B$118,0),MATCH($A170,'CO2e Wedge_aggregated'!$C$127:$U$127,0))</f>
        <v>0.54636597630224404</v>
      </c>
      <c r="K170" s="32">
        <f>INDEX($C$88:$U$118,MATCH(K$152,$B$88:$B$118,0),MATCH($A170,'CO2e Wedge_aggregated'!$C$127:$U$127,0))</f>
        <v>0.63937953505128098</v>
      </c>
      <c r="L170" s="32">
        <f>INDEX($C$88:$U$118,MATCH(L$152,$B$88:$B$118,0),MATCH($A170,'CO2e Wedge_aggregated'!$C$127:$U$127,0))</f>
        <v>1.3740806729235999</v>
      </c>
      <c r="M170" s="32">
        <f>INDEX($C$88:$U$118,MATCH(M$152,$B$88:$B$118,0),MATCH($A170,'CO2e Wedge_aggregated'!$C$127:$U$127,0))</f>
        <v>1.2554857342963699</v>
      </c>
      <c r="N170" s="32">
        <f>INDEX($C$88:$U$118,MATCH(N$152,$B$88:$B$118,0),MATCH($A170,'CO2e Wedge_aggregated'!$C$127:$U$127,0))</f>
        <v>1.87945748665333</v>
      </c>
      <c r="O170" s="32">
        <f>INDEX($C$88:$U$118,MATCH(O$152,$B$88:$B$118,0),MATCH($A170,'CO2e Wedge_aggregated'!$C$127:$U$127,0))</f>
        <v>2.3933221518875398</v>
      </c>
      <c r="P170" s="32">
        <f>INDEX($C$88:$U$118,MATCH(P$152,$B$88:$B$118,0),MATCH($A170,'CO2e Wedge_aggregated'!$C$127:$U$127,0))</f>
        <v>2.72542339342455</v>
      </c>
      <c r="Q170" s="32">
        <f>INDEX($C$88:$U$118,MATCH(Q$152,$B$88:$B$118,0),MATCH($A170,'CO2e Wedge_aggregated'!$C$127:$U$127,0))</f>
        <v>3.1521653886387</v>
      </c>
      <c r="R170" s="32">
        <f>INDEX($C$88:$U$118,MATCH(R$152,$B$88:$B$118,0),MATCH($A170,'CO2e Wedge_aggregated'!$C$127:$U$127,0))</f>
        <v>3.3637306904361099</v>
      </c>
      <c r="S170" s="32">
        <f>INDEX($C$88:$U$118,MATCH(S$152,$B$88:$B$118,0),MATCH($A170,'CO2e Wedge_aggregated'!$C$127:$U$127,0))</f>
        <v>3.4767857612858202</v>
      </c>
      <c r="T170" s="32">
        <f>INDEX($C$88:$U$118,MATCH(T$152,$B$88:$B$118,0),MATCH($A170,'CO2e Wedge_aggregated'!$C$127:$U$127,0))</f>
        <v>3.6640566748351602</v>
      </c>
      <c r="U170" s="32">
        <f>INDEX($C$88:$U$118,MATCH(U$152,$B$88:$B$118,0),MATCH($A170,'CO2e Wedge_aggregated'!$C$127:$U$127,0))</f>
        <v>3.20239440034144</v>
      </c>
      <c r="V170" s="32">
        <f>INDEX($C$88:$U$118,MATCH(V$152,$B$88:$B$118,0),MATCH($A170,'CO2e Wedge_aggregated'!$C$127:$U$127,0))</f>
        <v>3.03528399225209</v>
      </c>
      <c r="W170" s="32">
        <f>INDEX($C$88:$U$118,MATCH(W$152,$B$88:$B$118,0),MATCH($A170,'CO2e Wedge_aggregated'!$C$127:$U$127,0))</f>
        <v>2.7984711697483999</v>
      </c>
      <c r="X170" s="32">
        <f>INDEX($C$88:$U$118,MATCH(X$152,$B$88:$B$118,0),MATCH($A170,'CO2e Wedge_aggregated'!$C$127:$U$127,0))</f>
        <v>2.6024529011489501</v>
      </c>
      <c r="Y170" s="32">
        <f>INDEX($C$88:$U$118,MATCH(Y$152,$B$88:$B$118,0),MATCH($A170,'CO2e Wedge_aggregated'!$C$127:$U$127,0))</f>
        <v>2.7106801317265399</v>
      </c>
      <c r="Z170" s="32">
        <f>INDEX($C$88:$U$118,MATCH(Z$152,$B$88:$B$118,0),MATCH($A170,'CO2e Wedge_aggregated'!$C$127:$U$127,0))</f>
        <v>2.6524697389416301</v>
      </c>
      <c r="AA170" s="32">
        <f>INDEX($C$88:$U$118,MATCH(AA$152,$B$88:$B$118,0),MATCH($A170,'CO2e Wedge_aggregated'!$C$127:$U$127,0))</f>
        <v>2.6699891657135</v>
      </c>
      <c r="AB170" s="32">
        <f>INDEX($C$88:$U$118,MATCH(AB$152,$B$88:$B$118,0),MATCH($A170,'CO2e Wedge_aggregated'!$C$127:$U$127,0))</f>
        <v>2.6885720010118899</v>
      </c>
      <c r="AC170" s="32">
        <f>INDEX($C$88:$U$118,MATCH(AC$152,$B$88:$B$118,0),MATCH($A170,'CO2e Wedge_aggregated'!$C$127:$U$127,0))</f>
        <v>2.68794343355987</v>
      </c>
      <c r="AD170" s="32">
        <f>INDEX($C$88:$U$118,MATCH(AD$152,$B$88:$B$118,0),MATCH($A170,'CO2e Wedge_aggregated'!$C$127:$U$127,0))</f>
        <v>2.7196177346979198</v>
      </c>
      <c r="AE170" s="32">
        <f>INDEX($C$88:$U$118,MATCH(AE$152,$B$88:$B$118,0),MATCH($A170,'CO2e Wedge_aggregated'!$C$127:$U$127,0))</f>
        <v>2.7886076615503299</v>
      </c>
      <c r="AF170" s="32">
        <f>INDEX($C$88:$U$118,MATCH(AF$152,$B$88:$B$118,0),MATCH($A170,'CO2e Wedge_aggregated'!$C$127:$U$127,0))</f>
        <v>2.8463597501674802</v>
      </c>
      <c r="AG170" s="32">
        <f>INDEX($C$88:$U$118,MATCH(AG$152,$B$88:$B$118,0),MATCH($A170,'CO2e Wedge_aggregated'!$C$127:$U$127,0))</f>
        <v>2.9213889221637199</v>
      </c>
      <c r="AH170" s="32">
        <f>INDEX($C$88:$U$118,MATCH(AH$152,$B$88:$B$118,0),MATCH($A170,'CO2e Wedge_aggregated'!$C$127:$U$127,0))</f>
        <v>2.9763675541852299</v>
      </c>
      <c r="AI170" s="32">
        <f>INDEX($C$88:$U$118,MATCH(AI$152,$B$88:$B$118,0),MATCH($A170,'CO2e Wedge_aggregated'!$C$127:$U$127,0))</f>
        <v>3.03472247252413</v>
      </c>
    </row>
    <row r="171" spans="1:35" s="27" customFormat="1" x14ac:dyDescent="0.25">
      <c r="A171" s="92" t="s">
        <v>71</v>
      </c>
      <c r="B171" s="27" t="str">
        <f t="shared" si="83"/>
        <v>Land and Agriculture</v>
      </c>
      <c r="C171" s="27" t="str">
        <f t="shared" si="84"/>
        <v>Livestock Measures (79%)</v>
      </c>
      <c r="D171" s="27" t="str">
        <f t="shared" si="85"/>
        <v>Livestock Measures</v>
      </c>
      <c r="E171" s="28">
        <f>INDEX($C$88:$U$118,MATCH(E$152,$B$88:$B$118,0),MATCH($A171,'CO2e Wedge_aggregated'!$C$127:$U$127,0))</f>
        <v>0</v>
      </c>
      <c r="F171" s="28">
        <f>INDEX($C$88:$U$118,MATCH(F$152,$B$88:$B$118,0),MATCH($A171,'CO2e Wedge_aggregated'!$C$127:$U$127,0))</f>
        <v>0</v>
      </c>
      <c r="G171" s="28">
        <f>INDEX($C$88:$U$118,MATCH(G$152,$B$88:$B$118,0),MATCH($A171,'CO2e Wedge_aggregated'!$C$127:$U$127,0))</f>
        <v>0</v>
      </c>
      <c r="H171" s="28">
        <f>INDEX($C$88:$U$118,MATCH(H$152,$B$88:$B$118,0),MATCH($A171,'CO2e Wedge_aggregated'!$C$127:$U$127,0))</f>
        <v>0.37443796733006701</v>
      </c>
      <c r="I171" s="28">
        <f>INDEX($C$88:$U$118,MATCH(I$152,$B$88:$B$118,0),MATCH($A171,'CO2e Wedge_aggregated'!$C$127:$U$127,0))</f>
        <v>1.01312209283832</v>
      </c>
      <c r="J171" s="28">
        <f>INDEX($C$88:$U$118,MATCH(J$152,$B$88:$B$118,0),MATCH($A171,'CO2e Wedge_aggregated'!$C$127:$U$127,0))</f>
        <v>1.8573393713542401</v>
      </c>
      <c r="K171" s="28">
        <f>INDEX($C$88:$U$118,MATCH(K$152,$B$88:$B$118,0),MATCH($A171,'CO2e Wedge_aggregated'!$C$127:$U$127,0))</f>
        <v>2.3929941684536602</v>
      </c>
      <c r="L171" s="28">
        <f>INDEX($C$88:$U$118,MATCH(L$152,$B$88:$B$118,0),MATCH($A171,'CO2e Wedge_aggregated'!$C$127:$U$127,0))</f>
        <v>2.86437876088893</v>
      </c>
      <c r="M171" s="28">
        <f>INDEX($C$88:$U$118,MATCH(M$152,$B$88:$B$118,0),MATCH($A171,'CO2e Wedge_aggregated'!$C$127:$U$127,0))</f>
        <v>3.4094115131256801</v>
      </c>
      <c r="N171" s="28">
        <f>INDEX($C$88:$U$118,MATCH(N$152,$B$88:$B$118,0),MATCH($A171,'CO2e Wedge_aggregated'!$C$127:$U$127,0))</f>
        <v>3.8698649682775401</v>
      </c>
      <c r="O171" s="28">
        <f>INDEX($C$88:$U$118,MATCH(O$152,$B$88:$B$118,0),MATCH($A171,'CO2e Wedge_aggregated'!$C$127:$U$127,0))</f>
        <v>4.2738723015776996</v>
      </c>
      <c r="P171" s="28">
        <f>INDEX($C$88:$U$118,MATCH(P$152,$B$88:$B$118,0),MATCH($A171,'CO2e Wedge_aggregated'!$C$127:$U$127,0))</f>
        <v>4.2541781853284197</v>
      </c>
      <c r="Q171" s="28">
        <f>INDEX($C$88:$U$118,MATCH(Q$152,$B$88:$B$118,0),MATCH($A171,'CO2e Wedge_aggregated'!$C$127:$U$127,0))</f>
        <v>4.2331107843353299</v>
      </c>
      <c r="R171" s="28">
        <f>INDEX($C$88:$U$118,MATCH(R$152,$B$88:$B$118,0),MATCH($A171,'CO2e Wedge_aggregated'!$C$127:$U$127,0))</f>
        <v>4.0215863910544396</v>
      </c>
      <c r="S171" s="28">
        <f>INDEX($C$88:$U$118,MATCH(S$152,$B$88:$B$118,0),MATCH($A171,'CO2e Wedge_aggregated'!$C$127:$U$127,0))</f>
        <v>3.95599804013853</v>
      </c>
      <c r="T171" s="28">
        <f>INDEX($C$88:$U$118,MATCH(T$152,$B$88:$B$118,0),MATCH($A171,'CO2e Wedge_aggregated'!$C$127:$U$127,0))</f>
        <v>3.9094412635257099</v>
      </c>
      <c r="U171" s="28">
        <f>INDEX($C$88:$U$118,MATCH(U$152,$B$88:$B$118,0),MATCH($A171,'CO2e Wedge_aggregated'!$C$127:$U$127,0))</f>
        <v>3.8276677729961901</v>
      </c>
      <c r="V171" s="28">
        <f>INDEX($C$88:$U$118,MATCH(V$152,$B$88:$B$118,0),MATCH($A171,'CO2e Wedge_aggregated'!$C$127:$U$127,0))</f>
        <v>3.7791801940707601</v>
      </c>
      <c r="W171" s="28">
        <f>INDEX($C$88:$U$118,MATCH(W$152,$B$88:$B$118,0),MATCH($A171,'CO2e Wedge_aggregated'!$C$127:$U$127,0))</f>
        <v>3.7210260708738998</v>
      </c>
      <c r="X171" s="28">
        <f>INDEX($C$88:$U$118,MATCH(X$152,$B$88:$B$118,0),MATCH($A171,'CO2e Wedge_aggregated'!$C$127:$U$127,0))</f>
        <v>3.6659358846188401</v>
      </c>
      <c r="Y171" s="28">
        <f>INDEX($C$88:$U$118,MATCH(Y$152,$B$88:$B$118,0),MATCH($A171,'CO2e Wedge_aggregated'!$C$127:$U$127,0))</f>
        <v>3.63663967131719</v>
      </c>
      <c r="Z171" s="28">
        <f>INDEX($C$88:$U$118,MATCH(Z$152,$B$88:$B$118,0),MATCH($A171,'CO2e Wedge_aggregated'!$C$127:$U$127,0))</f>
        <v>3.6093199846836201</v>
      </c>
      <c r="AA171" s="28">
        <f>INDEX($C$88:$U$118,MATCH(AA$152,$B$88:$B$118,0),MATCH($A171,'CO2e Wedge_aggregated'!$C$127:$U$127,0))</f>
        <v>3.5635517413582098</v>
      </c>
      <c r="AB171" s="28">
        <f>INDEX($C$88:$U$118,MATCH(AB$152,$B$88:$B$118,0),MATCH($A171,'CO2e Wedge_aggregated'!$C$127:$U$127,0))</f>
        <v>3.5225273596772002</v>
      </c>
      <c r="AC171" s="28">
        <f>INDEX($C$88:$U$118,MATCH(AC$152,$B$88:$B$118,0),MATCH($A171,'CO2e Wedge_aggregated'!$C$127:$U$127,0))</f>
        <v>3.4734339359246</v>
      </c>
      <c r="AD171" s="28">
        <f>INDEX($C$88:$U$118,MATCH(AD$152,$B$88:$B$118,0),MATCH($A171,'CO2e Wedge_aggregated'!$C$127:$U$127,0))</f>
        <v>3.4298610528654798</v>
      </c>
      <c r="AE171" s="28">
        <f>INDEX($C$88:$U$118,MATCH(AE$152,$B$88:$B$118,0),MATCH($A171,'CO2e Wedge_aggregated'!$C$127:$U$127,0))</f>
        <v>3.4461370087628298</v>
      </c>
      <c r="AF171" s="28">
        <f>INDEX($C$88:$U$118,MATCH(AF$152,$B$88:$B$118,0),MATCH($A171,'CO2e Wedge_aggregated'!$C$127:$U$127,0))</f>
        <v>3.4566993931741501</v>
      </c>
      <c r="AG171" s="28">
        <f>INDEX($C$88:$U$118,MATCH(AG$152,$B$88:$B$118,0),MATCH($A171,'CO2e Wedge_aggregated'!$C$127:$U$127,0))</f>
        <v>3.4724224101987899</v>
      </c>
      <c r="AH171" s="28">
        <f>INDEX($C$88:$U$118,MATCH(AH$152,$B$88:$B$118,0),MATCH($A171,'CO2e Wedge_aggregated'!$C$127:$U$127,0))</f>
        <v>3.48559364073015</v>
      </c>
      <c r="AI171" s="28">
        <f>INDEX($C$88:$U$118,MATCH(AI$152,$B$88:$B$118,0),MATCH($A171,'CO2e Wedge_aggregated'!$C$127:$U$127,0))</f>
        <v>3.5013902048591801</v>
      </c>
    </row>
    <row r="172" spans="1:35" s="27" customFormat="1" x14ac:dyDescent="0.25">
      <c r="A172" s="93" t="s">
        <v>72</v>
      </c>
      <c r="B172" s="27" t="str">
        <f t="shared" si="83"/>
        <v>Land and Agriculture</v>
      </c>
      <c r="C172" s="27" t="str">
        <f t="shared" si="84"/>
        <v>Cropland and Rice Measures (21%)</v>
      </c>
      <c r="D172" s="27" t="str">
        <f t="shared" si="85"/>
        <v>Cropland and Rice Measures</v>
      </c>
      <c r="E172" s="28">
        <f>INDEX($C$88:$U$118,MATCH(E$152,$B$88:$B$118,0),MATCH($A172,'CO2e Wedge_aggregated'!$C$127:$U$127,0))</f>
        <v>0</v>
      </c>
      <c r="F172" s="28">
        <f>INDEX($C$88:$U$118,MATCH(F$152,$B$88:$B$118,0),MATCH($A172,'CO2e Wedge_aggregated'!$C$127:$U$127,0))</f>
        <v>0</v>
      </c>
      <c r="G172" s="28">
        <f>INDEX($C$88:$U$118,MATCH(G$152,$B$88:$B$118,0),MATCH($A172,'CO2e Wedge_aggregated'!$C$127:$U$127,0))</f>
        <v>0</v>
      </c>
      <c r="H172" s="28">
        <f>INDEX($C$88:$U$118,MATCH(H$152,$B$88:$B$118,0),MATCH($A172,'CO2e Wedge_aggregated'!$C$127:$U$127,0))</f>
        <v>8.9040630965272996E-2</v>
      </c>
      <c r="I172" s="28">
        <f>INDEX($C$88:$U$118,MATCH(I$152,$B$88:$B$118,0),MATCH($A172,'CO2e Wedge_aggregated'!$C$127:$U$127,0))</f>
        <v>0.2408631111134</v>
      </c>
      <c r="J172" s="28">
        <f>INDEX($C$88:$U$118,MATCH(J$152,$B$88:$B$118,0),MATCH($A172,'CO2e Wedge_aggregated'!$C$127:$U$127,0))</f>
        <v>0.44190421249464101</v>
      </c>
      <c r="K172" s="28">
        <f>INDEX($C$88:$U$118,MATCH(K$152,$B$88:$B$118,0),MATCH($A172,'CO2e Wedge_aggregated'!$C$127:$U$127,0))</f>
        <v>0.57249662485415898</v>
      </c>
      <c r="L172" s="28">
        <f>INDEX($C$88:$U$118,MATCH(L$152,$B$88:$B$118,0),MATCH($A172,'CO2e Wedge_aggregated'!$C$127:$U$127,0))</f>
        <v>0.68981645101498901</v>
      </c>
      <c r="M172" s="28">
        <f>INDEX($C$88:$U$118,MATCH(M$152,$B$88:$B$118,0),MATCH($A172,'CO2e Wedge_aggregated'!$C$127:$U$127,0))</f>
        <v>0.82993983679116101</v>
      </c>
      <c r="N172" s="28">
        <f>INDEX($C$88:$U$118,MATCH(N$152,$B$88:$B$118,0),MATCH($A172,'CO2e Wedge_aggregated'!$C$127:$U$127,0))</f>
        <v>0.95998016606486403</v>
      </c>
      <c r="O172" s="28">
        <f>INDEX($C$88:$U$118,MATCH(O$152,$B$88:$B$118,0),MATCH($A172,'CO2e Wedge_aggregated'!$C$127:$U$127,0))</f>
        <v>1.0778810737764899</v>
      </c>
      <c r="P172" s="28">
        <f>INDEX($C$88:$U$118,MATCH(P$152,$B$88:$B$118,0),MATCH($A172,'CO2e Wedge_aggregated'!$C$127:$U$127,0))</f>
        <v>1.08818497143417</v>
      </c>
      <c r="Q172" s="28">
        <f>INDEX($C$88:$U$118,MATCH(Q$152,$B$88:$B$118,0),MATCH($A172,'CO2e Wedge_aggregated'!$C$127:$U$127,0))</f>
        <v>1.1033606704672301</v>
      </c>
      <c r="R172" s="28">
        <f>INDEX($C$88:$U$118,MATCH(R$152,$B$88:$B$118,0),MATCH($A172,'CO2e Wedge_aggregated'!$C$127:$U$127,0))</f>
        <v>1.0560511145724401</v>
      </c>
      <c r="S172" s="28">
        <f>INDEX($C$88:$U$118,MATCH(S$152,$B$88:$B$118,0),MATCH($A172,'CO2e Wedge_aggregated'!$C$127:$U$127,0))</f>
        <v>1.0462799729203001</v>
      </c>
      <c r="T172" s="28">
        <f>INDEX($C$88:$U$118,MATCH(T$152,$B$88:$B$118,0),MATCH($A172,'CO2e Wedge_aggregated'!$C$127:$U$127,0))</f>
        <v>1.0388353290946799</v>
      </c>
      <c r="U172" s="28">
        <f>INDEX($C$88:$U$118,MATCH(U$152,$B$88:$B$118,0),MATCH($A172,'CO2e Wedge_aggregated'!$C$127:$U$127,0))</f>
        <v>1.02247340229687</v>
      </c>
      <c r="V172" s="28">
        <f>INDEX($C$88:$U$118,MATCH(V$152,$B$88:$B$118,0),MATCH($A172,'CO2e Wedge_aggregated'!$C$127:$U$127,0))</f>
        <v>1.0139816029233</v>
      </c>
      <c r="W172" s="28">
        <f>INDEX($C$88:$U$118,MATCH(W$152,$B$88:$B$118,0),MATCH($A172,'CO2e Wedge_aggregated'!$C$127:$U$127,0))</f>
        <v>1.00222195390742</v>
      </c>
      <c r="X172" s="28">
        <f>INDEX($C$88:$U$118,MATCH(X$152,$B$88:$B$118,0),MATCH($A172,'CO2e Wedge_aggregated'!$C$127:$U$127,0))</f>
        <v>0.99087043657960605</v>
      </c>
      <c r="Y172" s="28">
        <f>INDEX($C$88:$U$118,MATCH(Y$152,$B$88:$B$118,0),MATCH($A172,'CO2e Wedge_aggregated'!$C$127:$U$127,0))</f>
        <v>0.98640780195800004</v>
      </c>
      <c r="Z172" s="28">
        <f>INDEX($C$88:$U$118,MATCH(Z$152,$B$88:$B$118,0),MATCH($A172,'CO2e Wedge_aggregated'!$C$127:$U$127,0))</f>
        <v>0.979940623042729</v>
      </c>
      <c r="AA172" s="28">
        <f>INDEX($C$88:$U$118,MATCH(AA$152,$B$88:$B$118,0),MATCH($A172,'CO2e Wedge_aggregated'!$C$127:$U$127,0))</f>
        <v>0.968513685986502</v>
      </c>
      <c r="AB172" s="28">
        <f>INDEX($C$88:$U$118,MATCH(AB$152,$B$88:$B$118,0),MATCH($A172,'CO2e Wedge_aggregated'!$C$127:$U$127,0))</f>
        <v>0.95840081082378004</v>
      </c>
      <c r="AC172" s="28">
        <f>INDEX($C$88:$U$118,MATCH(AC$152,$B$88:$B$118,0),MATCH($A172,'CO2e Wedge_aggregated'!$C$127:$U$127,0))</f>
        <v>0.946184254979481</v>
      </c>
      <c r="AD172" s="28">
        <f>INDEX($C$88:$U$118,MATCH(AD$152,$B$88:$B$118,0),MATCH($A172,'CO2e Wedge_aggregated'!$C$127:$U$127,0))</f>
        <v>0.93555566181521699</v>
      </c>
      <c r="AE172" s="28">
        <f>INDEX($C$88:$U$118,MATCH(AE$152,$B$88:$B$118,0),MATCH($A172,'CO2e Wedge_aggregated'!$C$127:$U$127,0))</f>
        <v>0.94121852863198796</v>
      </c>
      <c r="AF172" s="28">
        <f>INDEX($C$88:$U$118,MATCH(AF$152,$B$88:$B$118,0),MATCH($A172,'CO2e Wedge_aggregated'!$C$127:$U$127,0))</f>
        <v>0.94517641934191898</v>
      </c>
      <c r="AG172" s="28">
        <f>INDEX($C$88:$U$118,MATCH(AG$152,$B$88:$B$118,0),MATCH($A172,'CO2e Wedge_aggregated'!$C$127:$U$127,0))</f>
        <v>0.95078376669022702</v>
      </c>
      <c r="AH172" s="28">
        <f>INDEX($C$88:$U$118,MATCH(AH$152,$B$88:$B$118,0),MATCH($A172,'CO2e Wedge_aggregated'!$C$127:$U$127,0))</f>
        <v>0.95592876707518204</v>
      </c>
      <c r="AI172" s="28">
        <f>INDEX($C$88:$U$118,MATCH(AI$152,$B$88:$B$118,0),MATCH($A172,'CO2e Wedge_aggregated'!$C$127:$U$127,0))</f>
        <v>0.96198663256157002</v>
      </c>
    </row>
    <row r="173" spans="1:35" s="27" customFormat="1" x14ac:dyDescent="0.25">
      <c r="A173" s="92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</row>
    <row r="174" spans="1:35" s="31" customFormat="1" x14ac:dyDescent="0.25">
      <c r="A174" s="95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</row>
    <row r="175" spans="1:35" s="27" customFormat="1" x14ac:dyDescent="0.25">
      <c r="A175" s="90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</row>
    <row r="176" spans="1:35" s="31" customFormat="1" x14ac:dyDescent="0.25">
      <c r="A176" s="91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</row>
    <row r="177" spans="2:37" s="2" customFormat="1" x14ac:dyDescent="0.25">
      <c r="C177" s="2" t="s">
        <v>42</v>
      </c>
      <c r="D177" s="3" t="s">
        <v>42</v>
      </c>
      <c r="E177" s="4">
        <f>E155</f>
        <v>499.67599999999999</v>
      </c>
      <c r="F177" s="4">
        <f t="shared" ref="F177:AI177" si="86">F155</f>
        <v>476.51119999999997</v>
      </c>
      <c r="G177" s="4">
        <f t="shared" si="86"/>
        <v>458.18871060000004</v>
      </c>
      <c r="H177" s="4">
        <f t="shared" si="86"/>
        <v>438.38347574125572</v>
      </c>
      <c r="I177" s="4">
        <f t="shared" si="86"/>
        <v>408.38538436911159</v>
      </c>
      <c r="J177" s="4">
        <f t="shared" si="86"/>
        <v>389.30947545153947</v>
      </c>
      <c r="K177" s="4">
        <f t="shared" si="86"/>
        <v>371.24782246442214</v>
      </c>
      <c r="L177" s="4">
        <f t="shared" si="86"/>
        <v>351.43146744411075</v>
      </c>
      <c r="M177" s="4">
        <f t="shared" si="86"/>
        <v>326.26838062541032</v>
      </c>
      <c r="N177" s="4">
        <f t="shared" si="86"/>
        <v>298.97164405334718</v>
      </c>
      <c r="O177" s="4">
        <f t="shared" si="86"/>
        <v>270.54672959829463</v>
      </c>
      <c r="P177" s="4">
        <f t="shared" si="86"/>
        <v>249.63204805757925</v>
      </c>
      <c r="Q177" s="4">
        <f t="shared" si="86"/>
        <v>227.68423264572999</v>
      </c>
      <c r="R177" s="4">
        <f t="shared" si="86"/>
        <v>205.70765234969355</v>
      </c>
      <c r="S177" s="4">
        <f t="shared" si="86"/>
        <v>188.81020923237679</v>
      </c>
      <c r="T177" s="4">
        <f t="shared" si="86"/>
        <v>172.96253538393788</v>
      </c>
      <c r="U177" s="4">
        <f t="shared" si="86"/>
        <v>158.4974576652663</v>
      </c>
      <c r="V177" s="4">
        <f t="shared" si="86"/>
        <v>144.87744457453655</v>
      </c>
      <c r="W177" s="4">
        <f t="shared" si="86"/>
        <v>132.44746629212014</v>
      </c>
      <c r="X177" s="4">
        <f t="shared" si="86"/>
        <v>121.32482436441995</v>
      </c>
      <c r="Y177" s="4">
        <f t="shared" si="86"/>
        <v>111.09364810264924</v>
      </c>
      <c r="Z177" s="4">
        <f t="shared" si="86"/>
        <v>101.50456712313093</v>
      </c>
      <c r="AA177" s="4">
        <f t="shared" si="86"/>
        <v>93.19330119532907</v>
      </c>
      <c r="AB177" s="4">
        <f t="shared" si="86"/>
        <v>85.84875138346456</v>
      </c>
      <c r="AC177" s="4">
        <f t="shared" si="86"/>
        <v>79.504373205852261</v>
      </c>
      <c r="AD177" s="4">
        <f t="shared" si="86"/>
        <v>73.823392535063221</v>
      </c>
      <c r="AE177" s="4">
        <f t="shared" si="86"/>
        <v>70.090185805187133</v>
      </c>
      <c r="AF177" s="4">
        <f t="shared" si="86"/>
        <v>66.996265337718086</v>
      </c>
      <c r="AG177" s="4">
        <f t="shared" si="86"/>
        <v>64.141547294010763</v>
      </c>
      <c r="AH177" s="4">
        <f t="shared" si="86"/>
        <v>61.474685986021427</v>
      </c>
      <c r="AI177" s="4">
        <f t="shared" si="86"/>
        <v>58.778157146683185</v>
      </c>
      <c r="AK177" s="78" t="b">
        <f>SUM(E156:AI175)=SUM(E5:AB35)</f>
        <v>0</v>
      </c>
    </row>
    <row r="178" spans="2:37" s="2" customFormat="1" x14ac:dyDescent="0.25">
      <c r="D178" t="s">
        <v>100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16.4029612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2:37" s="2" customFormat="1" x14ac:dyDescent="0.25">
      <c r="D179" t="s">
        <v>101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f>24.4175967-O178</f>
        <v>8.0146355000000007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3" spans="2:37" x14ac:dyDescent="0.25">
      <c r="E183" s="100"/>
      <c r="F183" s="101"/>
      <c r="G183" s="105"/>
      <c r="H183" s="110"/>
      <c r="I183" s="117"/>
      <c r="J183" s="121"/>
    </row>
    <row r="184" spans="2:37" x14ac:dyDescent="0.25">
      <c r="E184" s="126"/>
      <c r="F184" s="102"/>
      <c r="G184" s="106"/>
      <c r="H184" s="111"/>
      <c r="I184" s="116"/>
      <c r="J184" s="122"/>
    </row>
    <row r="185" spans="2:37" x14ac:dyDescent="0.25">
      <c r="B185" s="2"/>
      <c r="E185" s="127"/>
      <c r="F185" s="103"/>
      <c r="G185" s="107"/>
      <c r="H185" s="112"/>
      <c r="I185" s="118"/>
      <c r="J185" s="123"/>
    </row>
    <row r="186" spans="2:37" x14ac:dyDescent="0.25">
      <c r="B186" s="2"/>
      <c r="E186" s="128"/>
      <c r="F186" s="104"/>
      <c r="G186" s="108"/>
      <c r="H186" s="113"/>
      <c r="I186" s="119"/>
      <c r="J186" s="124"/>
    </row>
    <row r="187" spans="2:37" x14ac:dyDescent="0.25">
      <c r="E187" s="129"/>
      <c r="F187" s="73"/>
      <c r="G187" s="109"/>
      <c r="H187" s="114"/>
      <c r="I187" s="120"/>
      <c r="J187" s="125"/>
    </row>
    <row r="188" spans="2:37" x14ac:dyDescent="0.25">
      <c r="E188" s="130"/>
      <c r="F188" s="8"/>
      <c r="G188" s="75"/>
      <c r="H188" s="115"/>
      <c r="I188" s="3"/>
      <c r="J188" s="12"/>
    </row>
  </sheetData>
  <conditionalFormatting sqref="C57:C83">
    <cfRule type="duplicateValues" dxfId="5" priority="9"/>
  </conditionalFormatting>
  <conditionalFormatting sqref="W87:XFD87 A87:H87 K87:L87 N87:S87">
    <cfRule type="duplicateValues" dxfId="4" priority="10"/>
  </conditionalFormatting>
  <conditionalFormatting sqref="I87">
    <cfRule type="duplicateValues" dxfId="3" priority="7"/>
  </conditionalFormatting>
  <conditionalFormatting sqref="J87">
    <cfRule type="duplicateValues" dxfId="2" priority="6"/>
  </conditionalFormatting>
  <conditionalFormatting sqref="M87">
    <cfRule type="duplicateValues" dxfId="1" priority="5"/>
  </conditionalFormatting>
  <conditionalFormatting sqref="T87:U87">
    <cfRule type="duplicateValues" dxfId="0" priority="1"/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27CA-4071-4BDB-980F-0AC730BBEB85}">
  <dimension ref="A1:AL90"/>
  <sheetViews>
    <sheetView tabSelected="1" topLeftCell="A52" workbookViewId="0">
      <selection activeCell="N73" sqref="N73"/>
    </sheetView>
  </sheetViews>
  <sheetFormatPr defaultRowHeight="15" x14ac:dyDescent="0.25"/>
  <cols>
    <col min="1" max="1" width="26.5703125" customWidth="1"/>
    <col min="2" max="2" width="13.42578125" customWidth="1"/>
    <col min="3" max="3" width="23.85546875" customWidth="1"/>
    <col min="4" max="4" width="18" customWidth="1"/>
    <col min="5" max="6" width="13.28515625" bestFit="1" customWidth="1"/>
    <col min="7" max="7" width="9.28515625" bestFit="1" customWidth="1"/>
    <col min="8" max="8" width="11.5703125" bestFit="1" customWidth="1"/>
    <col min="9" max="12" width="10.5703125" bestFit="1" customWidth="1"/>
    <col min="13" max="35" width="11.5703125" bestFit="1" customWidth="1"/>
    <col min="36" max="36" width="13.28515625" bestFit="1" customWidth="1"/>
    <col min="37" max="37" width="10.5703125" bestFit="1" customWidth="1"/>
  </cols>
  <sheetData>
    <row r="1" spans="1:38" x14ac:dyDescent="0.25">
      <c r="A1" s="131" t="s">
        <v>272</v>
      </c>
      <c r="D1" t="s">
        <v>270</v>
      </c>
    </row>
    <row r="2" spans="1:38" x14ac:dyDescent="0.25">
      <c r="A2" s="131"/>
    </row>
    <row r="3" spans="1:38" x14ac:dyDescent="0.25">
      <c r="A3" s="131"/>
    </row>
    <row r="4" spans="1:38" x14ac:dyDescent="0.25">
      <c r="A4" t="s">
        <v>271</v>
      </c>
      <c r="B4" t="s">
        <v>227</v>
      </c>
      <c r="D4" s="11" t="s">
        <v>143</v>
      </c>
      <c r="E4" s="11">
        <v>2020</v>
      </c>
      <c r="F4" s="11">
        <v>2021</v>
      </c>
      <c r="G4" s="11">
        <v>2022</v>
      </c>
      <c r="H4" s="11">
        <v>2023</v>
      </c>
      <c r="I4" s="11">
        <v>2024</v>
      </c>
      <c r="J4" s="11">
        <v>2025</v>
      </c>
      <c r="K4" s="11">
        <v>2026</v>
      </c>
      <c r="L4" s="11">
        <v>2027</v>
      </c>
      <c r="M4" s="11">
        <v>2028</v>
      </c>
      <c r="N4" s="11">
        <v>2029</v>
      </c>
      <c r="O4" s="11">
        <v>2030</v>
      </c>
      <c r="P4" s="11">
        <v>2031</v>
      </c>
      <c r="Q4" s="11">
        <v>2032</v>
      </c>
      <c r="R4" s="11">
        <v>2033</v>
      </c>
      <c r="S4" s="11">
        <v>2034</v>
      </c>
      <c r="T4" s="11">
        <v>2035</v>
      </c>
      <c r="U4" s="11">
        <v>2036</v>
      </c>
      <c r="V4" s="11">
        <v>2037</v>
      </c>
      <c r="W4" s="11">
        <v>2038</v>
      </c>
      <c r="X4" s="11">
        <v>2039</v>
      </c>
      <c r="Y4" s="11">
        <v>2040</v>
      </c>
      <c r="Z4" s="11">
        <v>2041</v>
      </c>
      <c r="AA4" s="11">
        <v>2042</v>
      </c>
      <c r="AB4" s="11">
        <v>2043</v>
      </c>
      <c r="AC4" s="11">
        <v>2044</v>
      </c>
      <c r="AD4" s="11">
        <v>2045</v>
      </c>
      <c r="AE4" s="11">
        <v>2046</v>
      </c>
      <c r="AF4" s="11">
        <v>2047</v>
      </c>
      <c r="AG4" s="11">
        <v>2048</v>
      </c>
      <c r="AH4" s="11">
        <v>2049</v>
      </c>
      <c r="AI4" s="11">
        <v>2050</v>
      </c>
      <c r="AK4" t="s">
        <v>85</v>
      </c>
    </row>
    <row r="5" spans="1:38" x14ac:dyDescent="0.25">
      <c r="A5" t="s">
        <v>323</v>
      </c>
      <c r="B5" t="s">
        <v>186</v>
      </c>
      <c r="C5" t="s">
        <v>228</v>
      </c>
      <c r="D5" s="11" t="s">
        <v>144</v>
      </c>
      <c r="E5" s="11">
        <v>0</v>
      </c>
      <c r="F5" s="11">
        <v>7</v>
      </c>
      <c r="G5" s="11">
        <v>-14</v>
      </c>
      <c r="H5" s="11">
        <v>293</v>
      </c>
      <c r="I5" s="11">
        <v>510</v>
      </c>
      <c r="J5" s="11">
        <v>860</v>
      </c>
      <c r="K5" s="11">
        <v>1064</v>
      </c>
      <c r="L5" s="11">
        <v>1703</v>
      </c>
      <c r="M5" s="11">
        <v>2627</v>
      </c>
      <c r="N5" s="11">
        <v>3368</v>
      </c>
      <c r="O5" s="11">
        <v>3779</v>
      </c>
      <c r="P5" s="11">
        <v>3613</v>
      </c>
      <c r="Q5" s="11">
        <v>3394</v>
      </c>
      <c r="R5" s="11">
        <v>3281</v>
      </c>
      <c r="S5" s="11">
        <v>3227</v>
      </c>
      <c r="T5" s="11">
        <v>3230</v>
      </c>
      <c r="U5" s="11">
        <v>3259</v>
      </c>
      <c r="V5" s="11">
        <v>3268</v>
      </c>
      <c r="W5" s="11">
        <v>3255</v>
      </c>
      <c r="X5" s="11">
        <v>3217</v>
      </c>
      <c r="Y5" s="11">
        <v>3201</v>
      </c>
      <c r="Z5" s="11">
        <v>3190</v>
      </c>
      <c r="AA5" s="11">
        <v>3185</v>
      </c>
      <c r="AB5" s="11">
        <v>3188</v>
      </c>
      <c r="AC5" s="11">
        <v>3184</v>
      </c>
      <c r="AD5" s="11">
        <v>3183</v>
      </c>
      <c r="AE5" s="11">
        <v>3200</v>
      </c>
      <c r="AF5" s="11">
        <v>3215</v>
      </c>
      <c r="AG5" s="11">
        <v>3213</v>
      </c>
      <c r="AH5" s="11">
        <v>3210</v>
      </c>
      <c r="AI5" s="11">
        <v>3198</v>
      </c>
      <c r="AK5" s="15">
        <f>SUM(E5:AI5)</f>
        <v>79108</v>
      </c>
      <c r="AL5" s="79"/>
    </row>
    <row r="6" spans="1:38" x14ac:dyDescent="0.25">
      <c r="A6" t="s">
        <v>323</v>
      </c>
      <c r="B6" t="s">
        <v>187</v>
      </c>
      <c r="C6" t="s">
        <v>229</v>
      </c>
      <c r="D6" s="11" t="s">
        <v>145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K6" s="15">
        <f t="shared" ref="AK6:AK46" si="0">SUM(E6:AI6)</f>
        <v>0</v>
      </c>
      <c r="AL6" s="79"/>
    </row>
    <row r="7" spans="1:38" x14ac:dyDescent="0.25">
      <c r="A7" t="s">
        <v>320</v>
      </c>
      <c r="B7" t="s">
        <v>188</v>
      </c>
      <c r="C7" t="s">
        <v>230</v>
      </c>
      <c r="D7" s="11" t="s">
        <v>146</v>
      </c>
      <c r="E7" s="11">
        <v>0</v>
      </c>
      <c r="F7" s="11">
        <v>0</v>
      </c>
      <c r="G7" s="11">
        <v>-4</v>
      </c>
      <c r="H7" s="11">
        <v>-42</v>
      </c>
      <c r="I7" s="11">
        <v>-153</v>
      </c>
      <c r="J7" s="11">
        <v>-307</v>
      </c>
      <c r="K7" s="11">
        <v>-443</v>
      </c>
      <c r="L7" s="11">
        <v>-659</v>
      </c>
      <c r="M7" s="11">
        <v>-920</v>
      </c>
      <c r="N7" s="11">
        <v>-1225</v>
      </c>
      <c r="O7" s="11">
        <v>-1555</v>
      </c>
      <c r="P7" s="11">
        <v>-1909</v>
      </c>
      <c r="Q7" s="11">
        <v>-2253</v>
      </c>
      <c r="R7" s="11">
        <v>-2588</v>
      </c>
      <c r="S7" s="11">
        <v>-2881</v>
      </c>
      <c r="T7" s="11">
        <v>-3197</v>
      </c>
      <c r="U7" s="11">
        <v>-3533</v>
      </c>
      <c r="V7" s="11">
        <v>-3844</v>
      </c>
      <c r="W7" s="11">
        <v>-4131</v>
      </c>
      <c r="X7" s="11">
        <v>-4339</v>
      </c>
      <c r="Y7" s="11">
        <v>-4570</v>
      </c>
      <c r="Z7" s="11">
        <v>-4739</v>
      </c>
      <c r="AA7" s="11">
        <v>-4827</v>
      </c>
      <c r="AB7" s="11">
        <v>-4939</v>
      </c>
      <c r="AC7" s="11">
        <v>-5035</v>
      </c>
      <c r="AD7" s="11">
        <v>-5052</v>
      </c>
      <c r="AE7" s="11">
        <v>-5096</v>
      </c>
      <c r="AF7" s="11">
        <v>-5081</v>
      </c>
      <c r="AG7" s="11">
        <v>-5053</v>
      </c>
      <c r="AH7" s="11">
        <v>-5041</v>
      </c>
      <c r="AI7" s="11">
        <v>-4999</v>
      </c>
      <c r="AK7" s="15">
        <f t="shared" si="0"/>
        <v>-88415</v>
      </c>
      <c r="AL7" s="79"/>
    </row>
    <row r="8" spans="1:38" x14ac:dyDescent="0.25">
      <c r="A8" t="s">
        <v>323</v>
      </c>
      <c r="B8" t="s">
        <v>189</v>
      </c>
      <c r="C8" t="s">
        <v>231</v>
      </c>
      <c r="D8" s="11" t="s">
        <v>147</v>
      </c>
      <c r="E8" s="11">
        <v>0</v>
      </c>
      <c r="F8" s="11">
        <v>0</v>
      </c>
      <c r="G8" s="11">
        <v>0</v>
      </c>
      <c r="H8" s="11">
        <v>27</v>
      </c>
      <c r="I8" s="11">
        <v>37</v>
      </c>
      <c r="J8" s="11">
        <v>18</v>
      </c>
      <c r="K8" s="11">
        <v>-27</v>
      </c>
      <c r="L8" s="11">
        <v>-45</v>
      </c>
      <c r="M8" s="11">
        <v>-38</v>
      </c>
      <c r="N8" s="11">
        <v>-34</v>
      </c>
      <c r="O8" s="11">
        <v>-40</v>
      </c>
      <c r="P8" s="11">
        <v>-48</v>
      </c>
      <c r="Q8" s="11">
        <v>-53</v>
      </c>
      <c r="R8" s="11">
        <v>-59</v>
      </c>
      <c r="S8" s="11">
        <v>-64</v>
      </c>
      <c r="T8" s="11">
        <v>-69</v>
      </c>
      <c r="U8" s="11">
        <v>-73</v>
      </c>
      <c r="V8" s="11">
        <v>-80</v>
      </c>
      <c r="W8" s="11">
        <v>-85</v>
      </c>
      <c r="X8" s="11">
        <v>-90</v>
      </c>
      <c r="Y8" s="11">
        <v>-91</v>
      </c>
      <c r="Z8" s="11">
        <v>-91</v>
      </c>
      <c r="AA8" s="11">
        <v>-88</v>
      </c>
      <c r="AB8" s="11">
        <v>-85</v>
      </c>
      <c r="AC8" s="11">
        <v>-81</v>
      </c>
      <c r="AD8" s="11">
        <v>-78</v>
      </c>
      <c r="AE8" s="11">
        <v>-75</v>
      </c>
      <c r="AF8" s="11">
        <v>-73</v>
      </c>
      <c r="AG8" s="11">
        <v>-70</v>
      </c>
      <c r="AH8" s="11">
        <v>-67</v>
      </c>
      <c r="AI8" s="11">
        <v>-65</v>
      </c>
      <c r="AK8" s="15">
        <f t="shared" si="0"/>
        <v>-1587</v>
      </c>
      <c r="AL8" s="79"/>
    </row>
    <row r="9" spans="1:38" x14ac:dyDescent="0.25">
      <c r="A9" t="s">
        <v>323</v>
      </c>
      <c r="B9" t="s">
        <v>190</v>
      </c>
      <c r="C9" t="s">
        <v>232</v>
      </c>
      <c r="D9" s="11" t="s">
        <v>148</v>
      </c>
      <c r="E9" s="11">
        <v>0</v>
      </c>
      <c r="F9" s="11">
        <v>0</v>
      </c>
      <c r="G9" s="11">
        <v>-3</v>
      </c>
      <c r="H9" s="11">
        <v>-48</v>
      </c>
      <c r="I9" s="11">
        <v>-171</v>
      </c>
      <c r="J9" s="11">
        <v>-369</v>
      </c>
      <c r="K9" s="11">
        <v>-672</v>
      </c>
      <c r="L9" s="11">
        <v>-1012</v>
      </c>
      <c r="M9" s="11">
        <v>-1391</v>
      </c>
      <c r="N9" s="11">
        <v>-1827</v>
      </c>
      <c r="O9" s="11">
        <v>-2298</v>
      </c>
      <c r="P9" s="11">
        <v>-2771</v>
      </c>
      <c r="Q9" s="11">
        <v>-3211</v>
      </c>
      <c r="R9" s="11">
        <v>-3610</v>
      </c>
      <c r="S9" s="11">
        <v>-3983</v>
      </c>
      <c r="T9" s="11">
        <v>-4362</v>
      </c>
      <c r="U9" s="11">
        <v>-4720</v>
      </c>
      <c r="V9" s="11">
        <v>-5052</v>
      </c>
      <c r="W9" s="11">
        <v>-5280</v>
      </c>
      <c r="X9" s="11">
        <v>-5446</v>
      </c>
      <c r="Y9" s="11">
        <v>-5574</v>
      </c>
      <c r="Z9" s="11">
        <v>-5616</v>
      </c>
      <c r="AA9" s="11">
        <v>-5607</v>
      </c>
      <c r="AB9" s="11">
        <v>-5604</v>
      </c>
      <c r="AC9" s="11">
        <v>-5573</v>
      </c>
      <c r="AD9" s="11">
        <v>-5524</v>
      </c>
      <c r="AE9" s="11">
        <v>-5484</v>
      </c>
      <c r="AF9" s="11">
        <v>-5415</v>
      </c>
      <c r="AG9" s="11">
        <v>-5345</v>
      </c>
      <c r="AH9" s="11">
        <v>-5304</v>
      </c>
      <c r="AI9" s="11">
        <v>-5257</v>
      </c>
      <c r="AK9" s="15">
        <f t="shared" si="0"/>
        <v>-106529</v>
      </c>
      <c r="AL9" s="79"/>
    </row>
    <row r="10" spans="1:38" x14ac:dyDescent="0.25">
      <c r="A10" t="s">
        <v>324</v>
      </c>
      <c r="B10" t="s">
        <v>191</v>
      </c>
      <c r="C10" t="s">
        <v>233</v>
      </c>
      <c r="D10" s="11" t="s">
        <v>149</v>
      </c>
      <c r="E10" s="11">
        <v>0</v>
      </c>
      <c r="F10" s="11">
        <v>0</v>
      </c>
      <c r="G10" s="11">
        <v>1</v>
      </c>
      <c r="H10" s="11">
        <v>126</v>
      </c>
      <c r="I10" s="11">
        <v>161</v>
      </c>
      <c r="J10" s="11">
        <v>272</v>
      </c>
      <c r="K10" s="11">
        <v>406</v>
      </c>
      <c r="L10" s="11">
        <v>535</v>
      </c>
      <c r="M10" s="11">
        <v>664</v>
      </c>
      <c r="N10" s="11">
        <v>827</v>
      </c>
      <c r="O10" s="11">
        <v>962</v>
      </c>
      <c r="P10" s="11">
        <v>1043</v>
      </c>
      <c r="Q10" s="11">
        <v>1096</v>
      </c>
      <c r="R10" s="11">
        <v>1142</v>
      </c>
      <c r="S10" s="11">
        <v>1184</v>
      </c>
      <c r="T10" s="11">
        <v>1216</v>
      </c>
      <c r="U10" s="11">
        <v>1234</v>
      </c>
      <c r="V10" s="11">
        <v>1223</v>
      </c>
      <c r="W10" s="11">
        <v>1190</v>
      </c>
      <c r="X10" s="11">
        <v>1144</v>
      </c>
      <c r="Y10" s="11">
        <v>1089</v>
      </c>
      <c r="Z10" s="11">
        <v>1031</v>
      </c>
      <c r="AA10" s="11">
        <v>974</v>
      </c>
      <c r="AB10" s="11">
        <v>920</v>
      </c>
      <c r="AC10" s="11">
        <v>868</v>
      </c>
      <c r="AD10" s="11">
        <v>823</v>
      </c>
      <c r="AE10" s="11">
        <v>782</v>
      </c>
      <c r="AF10" s="11">
        <v>740</v>
      </c>
      <c r="AG10" s="11">
        <v>703</v>
      </c>
      <c r="AH10" s="11">
        <v>671</v>
      </c>
      <c r="AI10" s="11">
        <v>639</v>
      </c>
      <c r="AK10" s="15">
        <f t="shared" si="0"/>
        <v>23666</v>
      </c>
      <c r="AL10" s="79"/>
    </row>
    <row r="11" spans="1:38" x14ac:dyDescent="0.25">
      <c r="A11" t="s">
        <v>324</v>
      </c>
      <c r="B11" t="s">
        <v>192</v>
      </c>
      <c r="C11" t="s">
        <v>234</v>
      </c>
      <c r="D11" s="11" t="s">
        <v>150</v>
      </c>
      <c r="E11" s="11">
        <v>0</v>
      </c>
      <c r="F11" s="11">
        <v>0</v>
      </c>
      <c r="G11" s="11">
        <v>1</v>
      </c>
      <c r="H11" s="11">
        <v>37</v>
      </c>
      <c r="I11" s="11">
        <v>37</v>
      </c>
      <c r="J11" s="11">
        <v>162</v>
      </c>
      <c r="K11" s="11">
        <v>324</v>
      </c>
      <c r="L11" s="11">
        <v>420</v>
      </c>
      <c r="M11" s="11">
        <v>488</v>
      </c>
      <c r="N11" s="11">
        <v>586</v>
      </c>
      <c r="O11" s="11">
        <v>667</v>
      </c>
      <c r="P11" s="11">
        <v>719</v>
      </c>
      <c r="Q11" s="11">
        <v>753</v>
      </c>
      <c r="R11" s="11">
        <v>782</v>
      </c>
      <c r="S11" s="11">
        <v>800</v>
      </c>
      <c r="T11" s="11">
        <v>808</v>
      </c>
      <c r="U11" s="11">
        <v>804</v>
      </c>
      <c r="V11" s="11">
        <v>781</v>
      </c>
      <c r="W11" s="11">
        <v>744</v>
      </c>
      <c r="X11" s="11">
        <v>701</v>
      </c>
      <c r="Y11" s="11">
        <v>650</v>
      </c>
      <c r="Z11" s="11">
        <v>598</v>
      </c>
      <c r="AA11" s="11">
        <v>545</v>
      </c>
      <c r="AB11" s="11">
        <v>498</v>
      </c>
      <c r="AC11" s="11">
        <v>451</v>
      </c>
      <c r="AD11" s="11">
        <v>413</v>
      </c>
      <c r="AE11" s="11">
        <v>376</v>
      </c>
      <c r="AF11" s="11">
        <v>342</v>
      </c>
      <c r="AG11" s="11">
        <v>312</v>
      </c>
      <c r="AH11" s="11">
        <v>285</v>
      </c>
      <c r="AI11" s="11">
        <v>260</v>
      </c>
      <c r="AK11" s="15">
        <f t="shared" si="0"/>
        <v>14344</v>
      </c>
      <c r="AL11" s="79"/>
    </row>
    <row r="12" spans="1:38" x14ac:dyDescent="0.25">
      <c r="A12" t="s">
        <v>324</v>
      </c>
      <c r="B12" t="s">
        <v>193</v>
      </c>
      <c r="C12" t="s">
        <v>235</v>
      </c>
      <c r="D12" s="11" t="s">
        <v>151</v>
      </c>
      <c r="E12" s="11">
        <v>0</v>
      </c>
      <c r="F12" s="11">
        <v>0</v>
      </c>
      <c r="G12" s="11">
        <v>1</v>
      </c>
      <c r="H12" s="11">
        <v>57</v>
      </c>
      <c r="I12" s="11">
        <v>77</v>
      </c>
      <c r="J12" s="11">
        <v>71</v>
      </c>
      <c r="K12" s="11">
        <v>58</v>
      </c>
      <c r="L12" s="11">
        <v>62</v>
      </c>
      <c r="M12" s="11">
        <v>68</v>
      </c>
      <c r="N12" s="11">
        <v>71</v>
      </c>
      <c r="O12" s="11">
        <v>74</v>
      </c>
      <c r="P12" s="11">
        <v>72</v>
      </c>
      <c r="Q12" s="11">
        <v>71</v>
      </c>
      <c r="R12" s="11">
        <v>68</v>
      </c>
      <c r="S12" s="11">
        <v>68</v>
      </c>
      <c r="T12" s="11">
        <v>68</v>
      </c>
      <c r="U12" s="11">
        <v>68</v>
      </c>
      <c r="V12" s="11">
        <v>60</v>
      </c>
      <c r="W12" s="11">
        <v>52</v>
      </c>
      <c r="X12" s="11">
        <v>42</v>
      </c>
      <c r="Y12" s="11">
        <v>34</v>
      </c>
      <c r="Z12" s="11">
        <v>27</v>
      </c>
      <c r="AA12" s="11">
        <v>23</v>
      </c>
      <c r="AB12" s="11">
        <v>22</v>
      </c>
      <c r="AC12" s="11">
        <v>20</v>
      </c>
      <c r="AD12" s="11">
        <v>20</v>
      </c>
      <c r="AE12" s="11">
        <v>22</v>
      </c>
      <c r="AF12" s="11">
        <v>22</v>
      </c>
      <c r="AG12" s="11">
        <v>23</v>
      </c>
      <c r="AH12" s="11">
        <v>23</v>
      </c>
      <c r="AI12" s="11">
        <v>24</v>
      </c>
      <c r="AK12" s="15">
        <f t="shared" si="0"/>
        <v>1368</v>
      </c>
      <c r="AL12" s="79"/>
    </row>
    <row r="13" spans="1:38" x14ac:dyDescent="0.25">
      <c r="A13" t="s">
        <v>324</v>
      </c>
      <c r="B13" t="s">
        <v>194</v>
      </c>
      <c r="C13" t="s">
        <v>236</v>
      </c>
      <c r="D13" s="11" t="s">
        <v>152</v>
      </c>
      <c r="E13" s="11">
        <v>0</v>
      </c>
      <c r="F13" s="11">
        <v>0</v>
      </c>
      <c r="G13" s="11">
        <v>1</v>
      </c>
      <c r="H13" s="11">
        <v>52</v>
      </c>
      <c r="I13" s="11">
        <v>62</v>
      </c>
      <c r="J13" s="11">
        <v>61</v>
      </c>
      <c r="K13" s="11">
        <v>53</v>
      </c>
      <c r="L13" s="11">
        <v>57</v>
      </c>
      <c r="M13" s="11">
        <v>68</v>
      </c>
      <c r="N13" s="11">
        <v>80</v>
      </c>
      <c r="O13" s="11">
        <v>85</v>
      </c>
      <c r="P13" s="11">
        <v>88</v>
      </c>
      <c r="Q13" s="11">
        <v>90</v>
      </c>
      <c r="R13" s="11">
        <v>92</v>
      </c>
      <c r="S13" s="11">
        <v>92</v>
      </c>
      <c r="T13" s="11">
        <v>91</v>
      </c>
      <c r="U13" s="11">
        <v>90</v>
      </c>
      <c r="V13" s="11">
        <v>83</v>
      </c>
      <c r="W13" s="11">
        <v>75</v>
      </c>
      <c r="X13" s="11">
        <v>64</v>
      </c>
      <c r="Y13" s="11">
        <v>56</v>
      </c>
      <c r="Z13" s="11">
        <v>48</v>
      </c>
      <c r="AA13" s="11">
        <v>42</v>
      </c>
      <c r="AB13" s="11">
        <v>38</v>
      </c>
      <c r="AC13" s="11">
        <v>35</v>
      </c>
      <c r="AD13" s="11">
        <v>33</v>
      </c>
      <c r="AE13" s="11">
        <v>29</v>
      </c>
      <c r="AF13" s="11">
        <v>28</v>
      </c>
      <c r="AG13" s="11">
        <v>27</v>
      </c>
      <c r="AH13" s="11">
        <v>26</v>
      </c>
      <c r="AI13" s="11">
        <v>24</v>
      </c>
      <c r="AK13" s="15">
        <f t="shared" si="0"/>
        <v>1670</v>
      </c>
      <c r="AL13" s="79"/>
    </row>
    <row r="14" spans="1:38" x14ac:dyDescent="0.25">
      <c r="A14" t="s">
        <v>321</v>
      </c>
      <c r="B14" t="s">
        <v>195</v>
      </c>
      <c r="C14" t="s">
        <v>237</v>
      </c>
      <c r="D14" s="11" t="s">
        <v>153</v>
      </c>
      <c r="E14" s="11">
        <v>0</v>
      </c>
      <c r="F14" s="11">
        <v>1</v>
      </c>
      <c r="G14" s="11">
        <v>0</v>
      </c>
      <c r="H14" s="11">
        <v>-110</v>
      </c>
      <c r="I14" s="11">
        <v>-230</v>
      </c>
      <c r="J14" s="11">
        <v>-355</v>
      </c>
      <c r="K14" s="11">
        <v>-564</v>
      </c>
      <c r="L14" s="11">
        <v>-795</v>
      </c>
      <c r="M14" s="11">
        <v>-1038</v>
      </c>
      <c r="N14" s="11">
        <v>-1297</v>
      </c>
      <c r="O14" s="11">
        <v>-1556</v>
      </c>
      <c r="P14" s="11">
        <v>-1792</v>
      </c>
      <c r="Q14" s="11">
        <v>-1993</v>
      </c>
      <c r="R14" s="11">
        <v>-2160</v>
      </c>
      <c r="S14" s="11">
        <v>-2308</v>
      </c>
      <c r="T14" s="11">
        <v>-2446</v>
      </c>
      <c r="U14" s="11">
        <v>-2565</v>
      </c>
      <c r="V14" s="11">
        <v>-2649</v>
      </c>
      <c r="W14" s="11">
        <v>-2656</v>
      </c>
      <c r="X14" s="11">
        <v>-2647</v>
      </c>
      <c r="Y14" s="11">
        <v>-2597</v>
      </c>
      <c r="Z14" s="11">
        <v>-2515</v>
      </c>
      <c r="AA14" s="11">
        <v>-2445</v>
      </c>
      <c r="AB14" s="11">
        <v>-2365</v>
      </c>
      <c r="AC14" s="11">
        <v>-2276</v>
      </c>
      <c r="AD14" s="11">
        <v>-2196</v>
      </c>
      <c r="AE14" s="11">
        <v>-2116</v>
      </c>
      <c r="AF14" s="11">
        <v>-2031</v>
      </c>
      <c r="AG14" s="11">
        <v>-1955</v>
      </c>
      <c r="AH14" s="11">
        <v>-1888</v>
      </c>
      <c r="AI14" s="11">
        <v>-1829</v>
      </c>
      <c r="AK14" s="15">
        <f t="shared" si="0"/>
        <v>-51373</v>
      </c>
      <c r="AL14" s="79"/>
    </row>
    <row r="15" spans="1:38" x14ac:dyDescent="0.25">
      <c r="A15" t="s">
        <v>324</v>
      </c>
      <c r="B15" t="s">
        <v>196</v>
      </c>
      <c r="C15" t="s">
        <v>238</v>
      </c>
      <c r="D15" s="11" t="s">
        <v>154</v>
      </c>
      <c r="E15" s="11">
        <v>0</v>
      </c>
      <c r="F15" s="11">
        <v>-1</v>
      </c>
      <c r="G15" s="11">
        <v>-5</v>
      </c>
      <c r="H15" s="11">
        <v>157</v>
      </c>
      <c r="I15" s="11">
        <v>174</v>
      </c>
      <c r="J15" s="11">
        <v>99</v>
      </c>
      <c r="K15" s="11">
        <v>-223</v>
      </c>
      <c r="L15" s="11">
        <v>-531</v>
      </c>
      <c r="M15" s="11">
        <v>-756</v>
      </c>
      <c r="N15" s="11">
        <v>-934</v>
      </c>
      <c r="O15" s="11">
        <v>-1100</v>
      </c>
      <c r="P15" s="11">
        <v>-1251</v>
      </c>
      <c r="Q15" s="11">
        <v>-1374</v>
      </c>
      <c r="R15" s="11">
        <v>-1479</v>
      </c>
      <c r="S15" s="11">
        <v>-1565</v>
      </c>
      <c r="T15" s="11">
        <v>-1638</v>
      </c>
      <c r="U15" s="11">
        <v>-1701</v>
      </c>
      <c r="V15" s="11">
        <v>-1764</v>
      </c>
      <c r="W15" s="11">
        <v>-1821</v>
      </c>
      <c r="X15" s="11">
        <v>-1867</v>
      </c>
      <c r="Y15" s="11">
        <v>-1895</v>
      </c>
      <c r="Z15" s="11">
        <v>-1897</v>
      </c>
      <c r="AA15" s="11">
        <v>-1879</v>
      </c>
      <c r="AB15" s="11">
        <v>-1853</v>
      </c>
      <c r="AC15" s="11">
        <v>-1823</v>
      </c>
      <c r="AD15" s="11">
        <v>-1787</v>
      </c>
      <c r="AE15" s="11">
        <v>-1748</v>
      </c>
      <c r="AF15" s="11">
        <v>-1702</v>
      </c>
      <c r="AG15" s="11">
        <v>-1653</v>
      </c>
      <c r="AH15" s="11">
        <v>-1604</v>
      </c>
      <c r="AI15" s="11">
        <v>-1551</v>
      </c>
      <c r="AK15" s="15">
        <f t="shared" si="0"/>
        <v>-36972</v>
      </c>
      <c r="AL15" s="79"/>
    </row>
    <row r="16" spans="1:38" x14ac:dyDescent="0.25">
      <c r="A16" t="s">
        <v>324</v>
      </c>
      <c r="B16" t="s">
        <v>197</v>
      </c>
      <c r="C16" t="s">
        <v>239</v>
      </c>
      <c r="D16" s="11" t="s">
        <v>155</v>
      </c>
      <c r="E16" s="11">
        <v>0</v>
      </c>
      <c r="F16" s="11">
        <v>0</v>
      </c>
      <c r="G16" s="11">
        <v>0</v>
      </c>
      <c r="H16" s="11">
        <v>6</v>
      </c>
      <c r="I16" s="11">
        <v>7</v>
      </c>
      <c r="J16" s="11">
        <v>30</v>
      </c>
      <c r="K16" s="11">
        <v>51</v>
      </c>
      <c r="L16" s="11">
        <v>61</v>
      </c>
      <c r="M16" s="11">
        <v>69</v>
      </c>
      <c r="N16" s="11">
        <v>86</v>
      </c>
      <c r="O16" s="11">
        <v>97</v>
      </c>
      <c r="P16" s="11">
        <v>106</v>
      </c>
      <c r="Q16" s="11">
        <v>113</v>
      </c>
      <c r="R16" s="11">
        <v>121</v>
      </c>
      <c r="S16" s="11">
        <v>127</v>
      </c>
      <c r="T16" s="11">
        <v>130</v>
      </c>
      <c r="U16" s="11">
        <v>133</v>
      </c>
      <c r="V16" s="11">
        <v>132</v>
      </c>
      <c r="W16" s="11">
        <v>129</v>
      </c>
      <c r="X16" s="11">
        <v>125</v>
      </c>
      <c r="Y16" s="11">
        <v>119</v>
      </c>
      <c r="Z16" s="11">
        <v>113</v>
      </c>
      <c r="AA16" s="11">
        <v>106</v>
      </c>
      <c r="AB16" s="11">
        <v>99</v>
      </c>
      <c r="AC16" s="11">
        <v>92</v>
      </c>
      <c r="AD16" s="11">
        <v>87</v>
      </c>
      <c r="AE16" s="11">
        <v>81</v>
      </c>
      <c r="AF16" s="11">
        <v>76</v>
      </c>
      <c r="AG16" s="11">
        <v>71</v>
      </c>
      <c r="AH16" s="11">
        <v>66</v>
      </c>
      <c r="AI16" s="11">
        <v>62</v>
      </c>
      <c r="AK16" s="15">
        <f t="shared" si="0"/>
        <v>2495</v>
      </c>
      <c r="AL16" s="79"/>
    </row>
    <row r="17" spans="1:38" x14ac:dyDescent="0.25">
      <c r="A17" t="s">
        <v>324</v>
      </c>
      <c r="B17" t="s">
        <v>198</v>
      </c>
      <c r="C17" t="s">
        <v>240</v>
      </c>
      <c r="D17" s="11" t="s">
        <v>156</v>
      </c>
      <c r="E17" s="11">
        <v>0</v>
      </c>
      <c r="F17" s="11">
        <v>0</v>
      </c>
      <c r="G17" s="11">
        <v>1</v>
      </c>
      <c r="H17" s="11">
        <v>55</v>
      </c>
      <c r="I17" s="11">
        <v>60</v>
      </c>
      <c r="J17" s="11">
        <v>26</v>
      </c>
      <c r="K17" s="11">
        <v>-21</v>
      </c>
      <c r="L17" s="11">
        <v>-43</v>
      </c>
      <c r="M17" s="11">
        <v>-56</v>
      </c>
      <c r="N17" s="11">
        <v>-71</v>
      </c>
      <c r="O17" s="11">
        <v>-87</v>
      </c>
      <c r="P17" s="11">
        <v>-99</v>
      </c>
      <c r="Q17" s="11">
        <v>-108</v>
      </c>
      <c r="R17" s="11">
        <v>-113</v>
      </c>
      <c r="S17" s="11">
        <v>-119</v>
      </c>
      <c r="T17" s="11">
        <v>-124</v>
      </c>
      <c r="U17" s="11">
        <v>-121</v>
      </c>
      <c r="V17" s="11">
        <v>-124</v>
      </c>
      <c r="W17" s="11">
        <v>-127</v>
      </c>
      <c r="X17" s="11">
        <v>-131</v>
      </c>
      <c r="Y17" s="11">
        <v>-133</v>
      </c>
      <c r="Z17" s="11">
        <v>-134</v>
      </c>
      <c r="AA17" s="11">
        <v>-133</v>
      </c>
      <c r="AB17" s="11">
        <v>-129</v>
      </c>
      <c r="AC17" s="11">
        <v>-126</v>
      </c>
      <c r="AD17" s="11">
        <v>-122</v>
      </c>
      <c r="AE17" s="11">
        <v>-119</v>
      </c>
      <c r="AF17" s="11">
        <v>-115</v>
      </c>
      <c r="AG17" s="11">
        <v>-111</v>
      </c>
      <c r="AH17" s="11">
        <v>-107</v>
      </c>
      <c r="AI17" s="11">
        <v>-104</v>
      </c>
      <c r="AK17" s="15">
        <f t="shared" si="0"/>
        <v>-2535</v>
      </c>
      <c r="AL17" s="79"/>
    </row>
    <row r="18" spans="1:38" x14ac:dyDescent="0.25">
      <c r="A18" t="s">
        <v>324</v>
      </c>
      <c r="B18" t="s">
        <v>199</v>
      </c>
      <c r="C18" t="s">
        <v>241</v>
      </c>
      <c r="D18" s="11" t="s">
        <v>157</v>
      </c>
      <c r="E18" s="11">
        <v>0</v>
      </c>
      <c r="F18" s="11">
        <v>0</v>
      </c>
      <c r="G18" s="11">
        <v>3</v>
      </c>
      <c r="H18" s="11">
        <v>87</v>
      </c>
      <c r="I18" s="11">
        <v>101</v>
      </c>
      <c r="J18" s="11">
        <v>43</v>
      </c>
      <c r="K18" s="11">
        <v>-60</v>
      </c>
      <c r="L18" s="11">
        <v>-93</v>
      </c>
      <c r="M18" s="11">
        <v>-78</v>
      </c>
      <c r="N18" s="11">
        <v>-71</v>
      </c>
      <c r="O18" s="11">
        <v>-79</v>
      </c>
      <c r="P18" s="11">
        <v>-84</v>
      </c>
      <c r="Q18" s="11">
        <v>-89</v>
      </c>
      <c r="R18" s="11">
        <v>-91</v>
      </c>
      <c r="S18" s="11">
        <v>-99</v>
      </c>
      <c r="T18" s="11">
        <v>-106</v>
      </c>
      <c r="U18" s="11">
        <v>-103</v>
      </c>
      <c r="V18" s="11">
        <v>-110</v>
      </c>
      <c r="W18" s="11">
        <v>-119</v>
      </c>
      <c r="X18" s="11">
        <v>-129</v>
      </c>
      <c r="Y18" s="11">
        <v>-133</v>
      </c>
      <c r="Z18" s="11">
        <v>-134</v>
      </c>
      <c r="AA18" s="11">
        <v>-131</v>
      </c>
      <c r="AB18" s="11">
        <v>-125</v>
      </c>
      <c r="AC18" s="11">
        <v>-120</v>
      </c>
      <c r="AD18" s="11">
        <v>-115</v>
      </c>
      <c r="AE18" s="11">
        <v>-111</v>
      </c>
      <c r="AF18" s="11">
        <v>-105</v>
      </c>
      <c r="AG18" s="11">
        <v>-101</v>
      </c>
      <c r="AH18" s="11">
        <v>-96</v>
      </c>
      <c r="AI18" s="11">
        <v>-93</v>
      </c>
      <c r="AK18" s="15">
        <f t="shared" si="0"/>
        <v>-2341</v>
      </c>
      <c r="AL18" s="79"/>
    </row>
    <row r="19" spans="1:38" x14ac:dyDescent="0.25">
      <c r="A19" t="s">
        <v>324</v>
      </c>
      <c r="B19" t="s">
        <v>200</v>
      </c>
      <c r="C19" t="s">
        <v>242</v>
      </c>
      <c r="D19" s="11" t="s">
        <v>158</v>
      </c>
      <c r="E19" s="11">
        <v>0</v>
      </c>
      <c r="F19" s="11">
        <v>0</v>
      </c>
      <c r="G19" s="11">
        <v>0</v>
      </c>
      <c r="H19" s="11">
        <v>16</v>
      </c>
      <c r="I19" s="11">
        <v>-24</v>
      </c>
      <c r="J19" s="11">
        <v>-148</v>
      </c>
      <c r="K19" s="11">
        <v>-394</v>
      </c>
      <c r="L19" s="11">
        <v>-561</v>
      </c>
      <c r="M19" s="11">
        <v>-652</v>
      </c>
      <c r="N19" s="11">
        <v>-729</v>
      </c>
      <c r="O19" s="11">
        <v>-809</v>
      </c>
      <c r="P19" s="11">
        <v>-878</v>
      </c>
      <c r="Q19" s="11">
        <v>-934</v>
      </c>
      <c r="R19" s="11">
        <v>-991</v>
      </c>
      <c r="S19" s="11">
        <v>-1041</v>
      </c>
      <c r="T19" s="11">
        <v>-1082</v>
      </c>
      <c r="U19" s="11">
        <v>-1116</v>
      </c>
      <c r="V19" s="11">
        <v>-1149</v>
      </c>
      <c r="W19" s="11">
        <v>-1187</v>
      </c>
      <c r="X19" s="11">
        <v>-1221</v>
      </c>
      <c r="Y19" s="11">
        <v>-1251</v>
      </c>
      <c r="Z19" s="11">
        <v>-1272</v>
      </c>
      <c r="AA19" s="11">
        <v>-1290</v>
      </c>
      <c r="AB19" s="11">
        <v>-1302</v>
      </c>
      <c r="AC19" s="11">
        <v>-1314</v>
      </c>
      <c r="AD19" s="11">
        <v>-1323</v>
      </c>
      <c r="AE19" s="11">
        <v>-1330</v>
      </c>
      <c r="AF19" s="11">
        <v>-1337</v>
      </c>
      <c r="AG19" s="11">
        <v>-1342</v>
      </c>
      <c r="AH19" s="11">
        <v>-1347</v>
      </c>
      <c r="AI19" s="11">
        <v>-1352</v>
      </c>
      <c r="AK19" s="15">
        <f t="shared" si="0"/>
        <v>-27360</v>
      </c>
      <c r="AL19" s="79"/>
    </row>
    <row r="20" spans="1:38" x14ac:dyDescent="0.25">
      <c r="A20" t="s">
        <v>324</v>
      </c>
      <c r="B20" t="s">
        <v>201</v>
      </c>
      <c r="C20" t="s">
        <v>243</v>
      </c>
      <c r="D20" s="11" t="s">
        <v>159</v>
      </c>
      <c r="E20" s="11">
        <v>0</v>
      </c>
      <c r="F20" s="11">
        <v>0</v>
      </c>
      <c r="G20" s="11">
        <v>3</v>
      </c>
      <c r="H20" s="11">
        <v>106</v>
      </c>
      <c r="I20" s="11">
        <v>84</v>
      </c>
      <c r="J20" s="11">
        <v>-35</v>
      </c>
      <c r="K20" s="11">
        <v>-138</v>
      </c>
      <c r="L20" s="11">
        <v>-195</v>
      </c>
      <c r="M20" s="11">
        <v>-249</v>
      </c>
      <c r="N20" s="11">
        <v>-315</v>
      </c>
      <c r="O20" s="11">
        <v>-370</v>
      </c>
      <c r="P20" s="11">
        <v>-414</v>
      </c>
      <c r="Q20" s="11">
        <v>-454</v>
      </c>
      <c r="R20" s="11">
        <v>-484</v>
      </c>
      <c r="S20" s="11">
        <v>-517</v>
      </c>
      <c r="T20" s="11">
        <v>-547</v>
      </c>
      <c r="U20" s="11">
        <v>-556</v>
      </c>
      <c r="V20" s="11">
        <v>-572</v>
      </c>
      <c r="W20" s="11">
        <v>-589</v>
      </c>
      <c r="X20" s="11">
        <v>-604</v>
      </c>
      <c r="Y20" s="11">
        <v>-616</v>
      </c>
      <c r="Z20" s="11">
        <v>-624</v>
      </c>
      <c r="AA20" s="11">
        <v>-627</v>
      </c>
      <c r="AB20" s="11">
        <v>-628</v>
      </c>
      <c r="AC20" s="11">
        <v>-628</v>
      </c>
      <c r="AD20" s="11">
        <v>-626</v>
      </c>
      <c r="AE20" s="11">
        <v>-623</v>
      </c>
      <c r="AF20" s="11">
        <v>-619</v>
      </c>
      <c r="AG20" s="11">
        <v>-613</v>
      </c>
      <c r="AH20" s="11">
        <v>-608</v>
      </c>
      <c r="AI20" s="11">
        <v>-603</v>
      </c>
      <c r="AK20" s="15">
        <f t="shared" si="0"/>
        <v>-12661</v>
      </c>
      <c r="AL20" s="79"/>
    </row>
    <row r="21" spans="1:38" x14ac:dyDescent="0.25">
      <c r="A21" t="s">
        <v>324</v>
      </c>
      <c r="B21" t="s">
        <v>202</v>
      </c>
      <c r="C21" t="s">
        <v>244</v>
      </c>
      <c r="D21" s="11" t="s">
        <v>160</v>
      </c>
      <c r="E21" s="11">
        <v>0</v>
      </c>
      <c r="F21" s="11">
        <v>0</v>
      </c>
      <c r="G21" s="11">
        <v>0</v>
      </c>
      <c r="H21" s="11">
        <v>24</v>
      </c>
      <c r="I21" s="11">
        <v>24</v>
      </c>
      <c r="J21" s="11">
        <v>9</v>
      </c>
      <c r="K21" s="11">
        <v>-3</v>
      </c>
      <c r="L21" s="11">
        <v>-5</v>
      </c>
      <c r="M21" s="11">
        <v>-4</v>
      </c>
      <c r="N21" s="11">
        <v>-5</v>
      </c>
      <c r="O21" s="11">
        <v>-6</v>
      </c>
      <c r="P21" s="11">
        <v>-8</v>
      </c>
      <c r="Q21" s="11">
        <v>-6</v>
      </c>
      <c r="R21" s="11">
        <v>-6</v>
      </c>
      <c r="S21" s="11">
        <v>-7</v>
      </c>
      <c r="T21" s="11">
        <v>-8</v>
      </c>
      <c r="U21" s="11">
        <v>-7</v>
      </c>
      <c r="V21" s="11">
        <v>-8</v>
      </c>
      <c r="W21" s="11">
        <v>-8</v>
      </c>
      <c r="X21" s="11">
        <v>-9</v>
      </c>
      <c r="Y21" s="11">
        <v>-10</v>
      </c>
      <c r="Z21" s="11">
        <v>-10</v>
      </c>
      <c r="AA21" s="11">
        <v>-11</v>
      </c>
      <c r="AB21" s="11">
        <v>-10</v>
      </c>
      <c r="AC21" s="11">
        <v>-10</v>
      </c>
      <c r="AD21" s="11">
        <v>-9</v>
      </c>
      <c r="AE21" s="11">
        <v>-9</v>
      </c>
      <c r="AF21" s="11">
        <v>-9</v>
      </c>
      <c r="AG21" s="11">
        <v>-8</v>
      </c>
      <c r="AH21" s="11">
        <v>-8</v>
      </c>
      <c r="AI21" s="11">
        <v>-7</v>
      </c>
      <c r="AK21" s="15">
        <f t="shared" si="0"/>
        <v>-134</v>
      </c>
      <c r="AL21" s="79"/>
    </row>
    <row r="22" spans="1:38" x14ac:dyDescent="0.25">
      <c r="A22" t="s">
        <v>324</v>
      </c>
      <c r="B22" t="s">
        <v>203</v>
      </c>
      <c r="C22" t="s">
        <v>245</v>
      </c>
      <c r="D22" s="11" t="s">
        <v>161</v>
      </c>
      <c r="E22" s="11">
        <v>0</v>
      </c>
      <c r="F22" s="11">
        <v>2</v>
      </c>
      <c r="G22" s="11">
        <v>69</v>
      </c>
      <c r="H22" s="11">
        <v>1062</v>
      </c>
      <c r="I22" s="11">
        <v>1278</v>
      </c>
      <c r="J22" s="11">
        <v>736</v>
      </c>
      <c r="K22" s="11">
        <v>538</v>
      </c>
      <c r="L22" s="11">
        <v>691</v>
      </c>
      <c r="M22" s="11">
        <v>696</v>
      </c>
      <c r="N22" s="11">
        <v>633</v>
      </c>
      <c r="O22" s="11">
        <v>646</v>
      </c>
      <c r="P22" s="11">
        <v>677</v>
      </c>
      <c r="Q22" s="11">
        <v>666</v>
      </c>
      <c r="R22" s="11">
        <v>649</v>
      </c>
      <c r="S22" s="11">
        <v>601</v>
      </c>
      <c r="T22" s="11">
        <v>551</v>
      </c>
      <c r="U22" s="11">
        <v>554</v>
      </c>
      <c r="V22" s="11">
        <v>435</v>
      </c>
      <c r="W22" s="11">
        <v>299</v>
      </c>
      <c r="X22" s="11">
        <v>176</v>
      </c>
      <c r="Y22" s="11">
        <v>65</v>
      </c>
      <c r="Z22" s="11">
        <v>-32</v>
      </c>
      <c r="AA22" s="11">
        <v>-111</v>
      </c>
      <c r="AB22" s="11">
        <v>-148</v>
      </c>
      <c r="AC22" s="11">
        <v>-172</v>
      </c>
      <c r="AD22" s="11">
        <v>-190</v>
      </c>
      <c r="AE22" s="11">
        <v>-206</v>
      </c>
      <c r="AF22" s="11">
        <v>-210</v>
      </c>
      <c r="AG22" s="11">
        <v>-210</v>
      </c>
      <c r="AH22" s="11">
        <v>-210</v>
      </c>
      <c r="AI22" s="11">
        <v>-212</v>
      </c>
      <c r="AK22" s="15">
        <f t="shared" si="0"/>
        <v>9323</v>
      </c>
      <c r="AL22" s="79"/>
    </row>
    <row r="23" spans="1:38" x14ac:dyDescent="0.25">
      <c r="A23" t="s">
        <v>324</v>
      </c>
      <c r="B23" t="s">
        <v>204</v>
      </c>
      <c r="C23" t="s">
        <v>246</v>
      </c>
      <c r="D23" s="11" t="s">
        <v>162</v>
      </c>
      <c r="E23" s="11">
        <v>0</v>
      </c>
      <c r="F23" s="11">
        <v>37</v>
      </c>
      <c r="G23" s="11">
        <v>288</v>
      </c>
      <c r="H23" s="11">
        <v>875</v>
      </c>
      <c r="I23" s="11">
        <v>1027</v>
      </c>
      <c r="J23" s="11">
        <v>291</v>
      </c>
      <c r="K23" s="11">
        <v>701</v>
      </c>
      <c r="L23" s="11">
        <v>1799</v>
      </c>
      <c r="M23" s="11">
        <v>2394</v>
      </c>
      <c r="N23" s="11">
        <v>2965</v>
      </c>
      <c r="O23" s="11">
        <v>3758</v>
      </c>
      <c r="P23" s="11">
        <v>4458</v>
      </c>
      <c r="Q23" s="11">
        <v>4852</v>
      </c>
      <c r="R23" s="11">
        <v>5087</v>
      </c>
      <c r="S23" s="11">
        <v>5157</v>
      </c>
      <c r="T23" s="11">
        <v>5250</v>
      </c>
      <c r="U23" s="11">
        <v>5349</v>
      </c>
      <c r="V23" s="11">
        <v>4936</v>
      </c>
      <c r="W23" s="11">
        <v>4551</v>
      </c>
      <c r="X23" s="11">
        <v>4159</v>
      </c>
      <c r="Y23" s="11">
        <v>3760</v>
      </c>
      <c r="Z23" s="11">
        <v>3377</v>
      </c>
      <c r="AA23" s="11">
        <v>3033</v>
      </c>
      <c r="AB23" s="11">
        <v>2832</v>
      </c>
      <c r="AC23" s="11">
        <v>2666</v>
      </c>
      <c r="AD23" s="11">
        <v>2519</v>
      </c>
      <c r="AE23" s="11">
        <v>2378</v>
      </c>
      <c r="AF23" s="11">
        <v>2280</v>
      </c>
      <c r="AG23" s="11">
        <v>2173</v>
      </c>
      <c r="AH23" s="11">
        <v>2088</v>
      </c>
      <c r="AI23" s="11">
        <v>2003</v>
      </c>
      <c r="AK23" s="15">
        <f t="shared" si="0"/>
        <v>87043</v>
      </c>
      <c r="AL23" s="79"/>
    </row>
    <row r="24" spans="1:38" x14ac:dyDescent="0.25">
      <c r="A24" t="s">
        <v>324</v>
      </c>
      <c r="B24" t="s">
        <v>205</v>
      </c>
      <c r="C24" t="s">
        <v>247</v>
      </c>
      <c r="D24" s="11" t="s">
        <v>163</v>
      </c>
      <c r="E24" s="11">
        <v>0</v>
      </c>
      <c r="F24" s="11">
        <v>0</v>
      </c>
      <c r="G24" s="11">
        <v>49</v>
      </c>
      <c r="H24" s="11">
        <v>7049</v>
      </c>
      <c r="I24" s="11">
        <v>4918</v>
      </c>
      <c r="J24" s="11">
        <v>1772</v>
      </c>
      <c r="K24" s="11">
        <v>823</v>
      </c>
      <c r="L24" s="11">
        <v>1264</v>
      </c>
      <c r="M24" s="11">
        <v>1309</v>
      </c>
      <c r="N24" s="11">
        <v>1220</v>
      </c>
      <c r="O24" s="11">
        <v>1292</v>
      </c>
      <c r="P24" s="11">
        <v>1445</v>
      </c>
      <c r="Q24" s="11">
        <v>1443</v>
      </c>
      <c r="R24" s="11">
        <v>1746</v>
      </c>
      <c r="S24" s="11">
        <v>1674</v>
      </c>
      <c r="T24" s="11">
        <v>1612</v>
      </c>
      <c r="U24" s="11">
        <v>1885</v>
      </c>
      <c r="V24" s="11">
        <v>1659</v>
      </c>
      <c r="W24" s="11">
        <v>1459</v>
      </c>
      <c r="X24" s="11">
        <v>1273</v>
      </c>
      <c r="Y24" s="11">
        <v>1100</v>
      </c>
      <c r="Z24" s="11">
        <v>1011</v>
      </c>
      <c r="AA24" s="11">
        <v>926</v>
      </c>
      <c r="AB24" s="11">
        <v>874</v>
      </c>
      <c r="AC24" s="11">
        <v>827</v>
      </c>
      <c r="AD24" s="11">
        <v>779</v>
      </c>
      <c r="AE24" s="11">
        <v>739</v>
      </c>
      <c r="AF24" s="11">
        <v>698</v>
      </c>
      <c r="AG24" s="11">
        <v>668</v>
      </c>
      <c r="AH24" s="11">
        <v>637</v>
      </c>
      <c r="AI24" s="11">
        <v>614</v>
      </c>
      <c r="AK24" s="15">
        <f t="shared" si="0"/>
        <v>42765</v>
      </c>
      <c r="AL24" s="79"/>
    </row>
    <row r="25" spans="1:38" x14ac:dyDescent="0.25">
      <c r="A25" t="s">
        <v>324</v>
      </c>
      <c r="B25" t="s">
        <v>206</v>
      </c>
      <c r="C25" t="s">
        <v>248</v>
      </c>
      <c r="D25" s="11" t="s">
        <v>164</v>
      </c>
      <c r="E25" s="11">
        <v>0</v>
      </c>
      <c r="F25" s="11">
        <v>6</v>
      </c>
      <c r="G25" s="11">
        <v>82</v>
      </c>
      <c r="H25" s="11">
        <v>1031</v>
      </c>
      <c r="I25" s="11">
        <v>1081</v>
      </c>
      <c r="J25" s="11">
        <v>713</v>
      </c>
      <c r="K25" s="11">
        <v>838</v>
      </c>
      <c r="L25" s="11">
        <v>1218</v>
      </c>
      <c r="M25" s="11">
        <v>1364</v>
      </c>
      <c r="N25" s="11">
        <v>1478</v>
      </c>
      <c r="O25" s="11">
        <v>1661</v>
      </c>
      <c r="P25" s="11">
        <v>1745</v>
      </c>
      <c r="Q25" s="11">
        <v>1763</v>
      </c>
      <c r="R25" s="11">
        <v>1765</v>
      </c>
      <c r="S25" s="11">
        <v>1729</v>
      </c>
      <c r="T25" s="11">
        <v>1694</v>
      </c>
      <c r="U25" s="11">
        <v>1667</v>
      </c>
      <c r="V25" s="11">
        <v>1442</v>
      </c>
      <c r="W25" s="11">
        <v>1256</v>
      </c>
      <c r="X25" s="11">
        <v>1092</v>
      </c>
      <c r="Y25" s="11">
        <v>945</v>
      </c>
      <c r="Z25" s="11">
        <v>822</v>
      </c>
      <c r="AA25" s="11">
        <v>731</v>
      </c>
      <c r="AB25" s="11">
        <v>678</v>
      </c>
      <c r="AC25" s="11">
        <v>640</v>
      </c>
      <c r="AD25" s="11">
        <v>584</v>
      </c>
      <c r="AE25" s="11">
        <v>570</v>
      </c>
      <c r="AF25" s="11">
        <v>538</v>
      </c>
      <c r="AG25" s="11">
        <v>520</v>
      </c>
      <c r="AH25" s="11">
        <v>499</v>
      </c>
      <c r="AI25" s="11">
        <v>478</v>
      </c>
      <c r="AK25" s="15">
        <f t="shared" si="0"/>
        <v>30630</v>
      </c>
      <c r="AL25" s="79"/>
    </row>
    <row r="26" spans="1:38" x14ac:dyDescent="0.25">
      <c r="A26" t="s">
        <v>324</v>
      </c>
      <c r="B26" t="s">
        <v>207</v>
      </c>
      <c r="C26" t="s">
        <v>249</v>
      </c>
      <c r="D26" s="11" t="s">
        <v>165</v>
      </c>
      <c r="E26" s="11">
        <v>0</v>
      </c>
      <c r="F26" s="11">
        <v>0</v>
      </c>
      <c r="G26" s="11">
        <v>0</v>
      </c>
      <c r="H26" s="11">
        <v>-449</v>
      </c>
      <c r="I26" s="11">
        <v>-890</v>
      </c>
      <c r="J26" s="11">
        <v>-1536</v>
      </c>
      <c r="K26" s="11">
        <v>-2169</v>
      </c>
      <c r="L26" s="11">
        <v>-2851</v>
      </c>
      <c r="M26" s="11">
        <v>-3526</v>
      </c>
      <c r="N26" s="11">
        <v>-4213</v>
      </c>
      <c r="O26" s="11">
        <v>-4720</v>
      </c>
      <c r="P26" s="11">
        <v>-5085</v>
      </c>
      <c r="Q26" s="11">
        <v>-5341</v>
      </c>
      <c r="R26" s="11">
        <v>-5558</v>
      </c>
      <c r="S26" s="11">
        <v>-5739</v>
      </c>
      <c r="T26" s="11">
        <v>-5896</v>
      </c>
      <c r="U26" s="11">
        <v>-5713</v>
      </c>
      <c r="V26" s="11">
        <v>-5514</v>
      </c>
      <c r="W26" s="11">
        <v>-5337</v>
      </c>
      <c r="X26" s="11">
        <v>-5163</v>
      </c>
      <c r="Y26" s="11">
        <v>-4998</v>
      </c>
      <c r="Z26" s="11">
        <v>-4842</v>
      </c>
      <c r="AA26" s="11">
        <v>-4688</v>
      </c>
      <c r="AB26" s="11">
        <v>-4544</v>
      </c>
      <c r="AC26" s="11">
        <v>-4425</v>
      </c>
      <c r="AD26" s="11">
        <v>-4308</v>
      </c>
      <c r="AE26" s="11">
        <v>-4193</v>
      </c>
      <c r="AF26" s="11">
        <v>-4083</v>
      </c>
      <c r="AG26" s="11">
        <v>-3973</v>
      </c>
      <c r="AH26" s="11">
        <v>-3865</v>
      </c>
      <c r="AI26" s="11">
        <v>-3762</v>
      </c>
      <c r="AK26" s="15">
        <f t="shared" si="0"/>
        <v>-117381</v>
      </c>
      <c r="AL26" s="79"/>
    </row>
    <row r="27" spans="1:38" x14ac:dyDescent="0.25">
      <c r="A27" t="s">
        <v>324</v>
      </c>
      <c r="B27" t="s">
        <v>208</v>
      </c>
      <c r="C27" t="s">
        <v>250</v>
      </c>
      <c r="D27" s="11" t="s">
        <v>166</v>
      </c>
      <c r="E27" s="11">
        <v>0</v>
      </c>
      <c r="F27" s="11">
        <v>0</v>
      </c>
      <c r="G27" s="11">
        <v>1</v>
      </c>
      <c r="H27" s="11">
        <v>548</v>
      </c>
      <c r="I27" s="11">
        <v>1079</v>
      </c>
      <c r="J27" s="11">
        <v>1558</v>
      </c>
      <c r="K27" s="11">
        <v>1938</v>
      </c>
      <c r="L27" s="11">
        <v>2331</v>
      </c>
      <c r="M27" s="11">
        <v>2746</v>
      </c>
      <c r="N27" s="11">
        <v>3167</v>
      </c>
      <c r="O27" s="11">
        <v>3509</v>
      </c>
      <c r="P27" s="11">
        <v>3841</v>
      </c>
      <c r="Q27" s="11">
        <v>4160</v>
      </c>
      <c r="R27" s="11">
        <v>4467</v>
      </c>
      <c r="S27" s="11">
        <v>4767</v>
      </c>
      <c r="T27" s="11">
        <v>5037</v>
      </c>
      <c r="U27" s="11">
        <v>5065</v>
      </c>
      <c r="V27" s="11">
        <v>4839</v>
      </c>
      <c r="W27" s="11">
        <v>4719</v>
      </c>
      <c r="X27" s="11">
        <v>4605</v>
      </c>
      <c r="Y27" s="11">
        <v>4590</v>
      </c>
      <c r="Z27" s="11">
        <v>4392</v>
      </c>
      <c r="AA27" s="11">
        <v>4291</v>
      </c>
      <c r="AB27" s="11">
        <v>4173</v>
      </c>
      <c r="AC27" s="11">
        <v>4077</v>
      </c>
      <c r="AD27" s="11">
        <v>3991</v>
      </c>
      <c r="AE27" s="11">
        <v>3881</v>
      </c>
      <c r="AF27" s="11">
        <v>3787</v>
      </c>
      <c r="AG27" s="11">
        <v>3782</v>
      </c>
      <c r="AH27" s="11">
        <v>3616</v>
      </c>
      <c r="AI27" s="11">
        <v>3521</v>
      </c>
      <c r="AK27" s="15">
        <f t="shared" si="0"/>
        <v>102478</v>
      </c>
      <c r="AL27" s="79"/>
    </row>
    <row r="28" spans="1:38" x14ac:dyDescent="0.25">
      <c r="A28" t="s">
        <v>324</v>
      </c>
      <c r="B28" t="s">
        <v>325</v>
      </c>
      <c r="C28" t="s">
        <v>326</v>
      </c>
      <c r="D28" s="11" t="s">
        <v>167</v>
      </c>
      <c r="E28" s="11">
        <v>0</v>
      </c>
      <c r="F28" s="11">
        <v>-19</v>
      </c>
      <c r="G28" s="11">
        <v>-31</v>
      </c>
      <c r="H28" s="11">
        <v>115</v>
      </c>
      <c r="I28" s="11">
        <v>134</v>
      </c>
      <c r="J28" s="11">
        <v>254</v>
      </c>
      <c r="K28" s="11">
        <v>333</v>
      </c>
      <c r="L28" s="11">
        <v>397</v>
      </c>
      <c r="M28" s="11">
        <v>432</v>
      </c>
      <c r="N28" s="11">
        <v>463</v>
      </c>
      <c r="O28" s="11">
        <v>470</v>
      </c>
      <c r="P28" s="11">
        <v>451</v>
      </c>
      <c r="Q28" s="11">
        <v>440</v>
      </c>
      <c r="R28" s="11">
        <v>452</v>
      </c>
      <c r="S28" s="11">
        <v>500</v>
      </c>
      <c r="T28" s="11">
        <v>535</v>
      </c>
      <c r="U28" s="11">
        <v>564</v>
      </c>
      <c r="V28" s="11">
        <v>553</v>
      </c>
      <c r="W28" s="11">
        <v>531</v>
      </c>
      <c r="X28" s="11">
        <v>502</v>
      </c>
      <c r="Y28" s="11">
        <v>471</v>
      </c>
      <c r="Z28" s="11">
        <v>461</v>
      </c>
      <c r="AA28" s="11">
        <v>440</v>
      </c>
      <c r="AB28" s="11">
        <v>432</v>
      </c>
      <c r="AC28" s="11">
        <v>421</v>
      </c>
      <c r="AD28" s="11">
        <v>417</v>
      </c>
      <c r="AE28" s="11">
        <v>414</v>
      </c>
      <c r="AF28" s="11">
        <v>409</v>
      </c>
      <c r="AG28" s="11">
        <v>405</v>
      </c>
      <c r="AH28" s="11">
        <v>402</v>
      </c>
      <c r="AI28" s="11">
        <v>398</v>
      </c>
      <c r="AK28" s="15">
        <f t="shared" si="0"/>
        <v>11746</v>
      </c>
      <c r="AL28" s="79"/>
    </row>
    <row r="29" spans="1:38" x14ac:dyDescent="0.25">
      <c r="A29" t="s">
        <v>327</v>
      </c>
      <c r="B29" t="s">
        <v>209</v>
      </c>
      <c r="C29" t="s">
        <v>252</v>
      </c>
      <c r="D29" s="11" t="s">
        <v>168</v>
      </c>
      <c r="E29" s="11">
        <v>0</v>
      </c>
      <c r="F29" s="11">
        <v>95</v>
      </c>
      <c r="G29" s="11">
        <v>26</v>
      </c>
      <c r="H29" s="11">
        <v>268</v>
      </c>
      <c r="I29" s="11">
        <v>3315</v>
      </c>
      <c r="J29" s="11">
        <v>3367</v>
      </c>
      <c r="K29" s="11">
        <v>1878</v>
      </c>
      <c r="L29" s="11">
        <v>2022</v>
      </c>
      <c r="M29" s="11">
        <v>3286</v>
      </c>
      <c r="N29" s="11">
        <v>3792</v>
      </c>
      <c r="O29" s="11">
        <v>4094</v>
      </c>
      <c r="P29" s="11">
        <v>4515</v>
      </c>
      <c r="Q29" s="11">
        <v>5018</v>
      </c>
      <c r="R29" s="11">
        <v>5248</v>
      </c>
      <c r="S29" s="11">
        <v>5686</v>
      </c>
      <c r="T29" s="11">
        <v>6030</v>
      </c>
      <c r="U29" s="11">
        <v>6308</v>
      </c>
      <c r="V29" s="11">
        <v>6741</v>
      </c>
      <c r="W29" s="11">
        <v>6541</v>
      </c>
      <c r="X29" s="11">
        <v>6355</v>
      </c>
      <c r="Y29" s="11">
        <v>6171</v>
      </c>
      <c r="Z29" s="11">
        <v>5901</v>
      </c>
      <c r="AA29" s="11">
        <v>5779</v>
      </c>
      <c r="AB29" s="11">
        <v>5590</v>
      </c>
      <c r="AC29" s="11">
        <v>5499</v>
      </c>
      <c r="AD29" s="11">
        <v>5407</v>
      </c>
      <c r="AE29" s="11">
        <v>5372</v>
      </c>
      <c r="AF29" s="11">
        <v>5318</v>
      </c>
      <c r="AG29" s="11">
        <v>5294</v>
      </c>
      <c r="AH29" s="11">
        <v>5258</v>
      </c>
      <c r="AI29" s="11">
        <v>5238</v>
      </c>
      <c r="AK29" s="15">
        <f t="shared" si="0"/>
        <v>135412</v>
      </c>
      <c r="AL29" s="79"/>
    </row>
    <row r="30" spans="1:38" x14ac:dyDescent="0.25">
      <c r="A30" t="s">
        <v>322</v>
      </c>
      <c r="B30" t="s">
        <v>210</v>
      </c>
      <c r="C30" t="s">
        <v>253</v>
      </c>
      <c r="D30" s="11" t="s">
        <v>169</v>
      </c>
      <c r="E30" s="11">
        <v>0</v>
      </c>
      <c r="F30" s="11">
        <v>-326</v>
      </c>
      <c r="G30" s="11">
        <v>-606</v>
      </c>
      <c r="H30" s="11">
        <v>2086</v>
      </c>
      <c r="I30" s="11">
        <v>7182</v>
      </c>
      <c r="J30" s="11">
        <v>8958</v>
      </c>
      <c r="K30" s="11">
        <v>9786</v>
      </c>
      <c r="L30" s="11">
        <v>10146</v>
      </c>
      <c r="M30" s="11">
        <v>9554</v>
      </c>
      <c r="N30" s="11">
        <v>8310</v>
      </c>
      <c r="O30" s="11">
        <v>6623</v>
      </c>
      <c r="P30" s="11">
        <v>5295</v>
      </c>
      <c r="Q30" s="11">
        <v>3718</v>
      </c>
      <c r="R30" s="11">
        <v>2529</v>
      </c>
      <c r="S30" s="11">
        <v>1873</v>
      </c>
      <c r="T30" s="11">
        <v>1079</v>
      </c>
      <c r="U30" s="11">
        <v>684</v>
      </c>
      <c r="V30" s="11">
        <v>-350</v>
      </c>
      <c r="W30" s="11">
        <v>-1149</v>
      </c>
      <c r="X30" s="11">
        <v>-2060</v>
      </c>
      <c r="Y30" s="11">
        <v>-2943</v>
      </c>
      <c r="Z30" s="11">
        <v>-3516</v>
      </c>
      <c r="AA30" s="11">
        <v>-4040</v>
      </c>
      <c r="AB30" s="11">
        <v>-4429</v>
      </c>
      <c r="AC30" s="11">
        <v>-4657</v>
      </c>
      <c r="AD30" s="11">
        <v>-5169</v>
      </c>
      <c r="AE30" s="11">
        <v>-5358</v>
      </c>
      <c r="AF30" s="11">
        <v>-5675</v>
      </c>
      <c r="AG30" s="11">
        <v>-6017</v>
      </c>
      <c r="AH30" s="11">
        <v>-6382</v>
      </c>
      <c r="AI30" s="11">
        <v>-6774</v>
      </c>
      <c r="AK30" s="15">
        <f t="shared" si="0"/>
        <v>18372</v>
      </c>
      <c r="AL30" s="79"/>
    </row>
    <row r="31" spans="1:38" x14ac:dyDescent="0.25">
      <c r="A31" t="s">
        <v>323</v>
      </c>
      <c r="B31" t="s">
        <v>211</v>
      </c>
      <c r="C31" t="s">
        <v>254</v>
      </c>
      <c r="D31" s="11" t="s">
        <v>170</v>
      </c>
      <c r="E31" s="11">
        <v>0</v>
      </c>
      <c r="F31" s="11">
        <v>0</v>
      </c>
      <c r="G31" s="11">
        <v>-3</v>
      </c>
      <c r="H31" s="11">
        <v>117</v>
      </c>
      <c r="I31" s="11">
        <v>198</v>
      </c>
      <c r="J31" s="11">
        <v>239</v>
      </c>
      <c r="K31" s="11">
        <v>231</v>
      </c>
      <c r="L31" s="11">
        <v>224</v>
      </c>
      <c r="M31" s="11">
        <v>235</v>
      </c>
      <c r="N31" s="11">
        <v>239</v>
      </c>
      <c r="O31" s="11">
        <v>228</v>
      </c>
      <c r="P31" s="11">
        <v>215</v>
      </c>
      <c r="Q31" s="11">
        <v>203</v>
      </c>
      <c r="R31" s="11">
        <v>191</v>
      </c>
      <c r="S31" s="11">
        <v>185</v>
      </c>
      <c r="T31" s="11">
        <v>175</v>
      </c>
      <c r="U31" s="11">
        <v>165</v>
      </c>
      <c r="V31" s="11">
        <v>145</v>
      </c>
      <c r="W31" s="11">
        <v>116</v>
      </c>
      <c r="X31" s="11">
        <v>86</v>
      </c>
      <c r="Y31" s="11">
        <v>55</v>
      </c>
      <c r="Z31" s="11">
        <v>28</v>
      </c>
      <c r="AA31" s="11">
        <v>5</v>
      </c>
      <c r="AB31" s="11">
        <v>-14</v>
      </c>
      <c r="AC31" s="11">
        <v>-31</v>
      </c>
      <c r="AD31" s="11">
        <v>-43</v>
      </c>
      <c r="AE31" s="11">
        <v>-54</v>
      </c>
      <c r="AF31" s="11">
        <v>-62</v>
      </c>
      <c r="AG31" s="11">
        <v>-67</v>
      </c>
      <c r="AH31" s="11">
        <v>-74</v>
      </c>
      <c r="AI31" s="11">
        <v>-79</v>
      </c>
      <c r="AK31" s="15">
        <f t="shared" si="0"/>
        <v>2853</v>
      </c>
      <c r="AL31" s="79"/>
    </row>
    <row r="32" spans="1:38" x14ac:dyDescent="0.25">
      <c r="A32" t="s">
        <v>324</v>
      </c>
      <c r="B32" t="s">
        <v>212</v>
      </c>
      <c r="C32" t="s">
        <v>255</v>
      </c>
      <c r="D32" s="11" t="s">
        <v>171</v>
      </c>
      <c r="E32" s="11">
        <v>0</v>
      </c>
      <c r="F32" s="11">
        <v>21</v>
      </c>
      <c r="G32" s="11">
        <v>190</v>
      </c>
      <c r="H32" s="11">
        <v>2542</v>
      </c>
      <c r="I32" s="11">
        <v>2688</v>
      </c>
      <c r="J32" s="11">
        <v>2187</v>
      </c>
      <c r="K32" s="11">
        <v>2596</v>
      </c>
      <c r="L32" s="11">
        <v>3648</v>
      </c>
      <c r="M32" s="11">
        <v>4058</v>
      </c>
      <c r="N32" s="11">
        <v>4615</v>
      </c>
      <c r="O32" s="11">
        <v>5325</v>
      </c>
      <c r="P32" s="11">
        <v>5889</v>
      </c>
      <c r="Q32" s="11">
        <v>6206</v>
      </c>
      <c r="R32" s="11">
        <v>6507</v>
      </c>
      <c r="S32" s="11">
        <v>6629</v>
      </c>
      <c r="T32" s="11">
        <v>6895</v>
      </c>
      <c r="U32" s="11">
        <v>7132</v>
      </c>
      <c r="V32" s="11">
        <v>6763</v>
      </c>
      <c r="W32" s="11">
        <v>6458</v>
      </c>
      <c r="X32" s="11">
        <v>6139</v>
      </c>
      <c r="Y32" s="11">
        <v>5832</v>
      </c>
      <c r="Z32" s="11">
        <v>5574</v>
      </c>
      <c r="AA32" s="11">
        <v>5392</v>
      </c>
      <c r="AB32" s="11">
        <v>5395</v>
      </c>
      <c r="AC32" s="11">
        <v>5431</v>
      </c>
      <c r="AD32" s="11">
        <v>5472</v>
      </c>
      <c r="AE32" s="11">
        <v>5580</v>
      </c>
      <c r="AF32" s="11">
        <v>5695</v>
      </c>
      <c r="AG32" s="11">
        <v>5836</v>
      </c>
      <c r="AH32" s="11">
        <v>5969</v>
      </c>
      <c r="AI32" s="11">
        <v>6108</v>
      </c>
      <c r="AK32" s="15">
        <f t="shared" si="0"/>
        <v>148772</v>
      </c>
      <c r="AL32" s="79"/>
    </row>
    <row r="33" spans="1:38" x14ac:dyDescent="0.25">
      <c r="A33" t="s">
        <v>323</v>
      </c>
      <c r="B33" t="s">
        <v>213</v>
      </c>
      <c r="C33" t="s">
        <v>256</v>
      </c>
      <c r="D33" s="11" t="s">
        <v>172</v>
      </c>
      <c r="E33" s="11">
        <v>0</v>
      </c>
      <c r="F33" s="11">
        <v>-2</v>
      </c>
      <c r="G33" s="11">
        <v>15</v>
      </c>
      <c r="H33" s="11">
        <v>413</v>
      </c>
      <c r="I33" s="11">
        <v>203</v>
      </c>
      <c r="J33" s="11">
        <v>309</v>
      </c>
      <c r="K33" s="11">
        <v>507</v>
      </c>
      <c r="L33" s="11">
        <v>494</v>
      </c>
      <c r="M33" s="11">
        <v>368</v>
      </c>
      <c r="N33" s="11">
        <v>363</v>
      </c>
      <c r="O33" s="11">
        <v>303</v>
      </c>
      <c r="P33" s="11">
        <v>194</v>
      </c>
      <c r="Q33" s="11">
        <v>84</v>
      </c>
      <c r="R33" s="11">
        <v>39</v>
      </c>
      <c r="S33" s="11">
        <v>-20</v>
      </c>
      <c r="T33" s="11">
        <v>-78</v>
      </c>
      <c r="U33" s="11">
        <v>-89</v>
      </c>
      <c r="V33" s="11">
        <v>-150</v>
      </c>
      <c r="W33" s="11">
        <v>-112</v>
      </c>
      <c r="X33" s="11">
        <v>-28</v>
      </c>
      <c r="Y33" s="11">
        <v>91</v>
      </c>
      <c r="Z33" s="11">
        <v>272</v>
      </c>
      <c r="AA33" s="11">
        <v>494</v>
      </c>
      <c r="AB33" s="11">
        <v>761</v>
      </c>
      <c r="AC33" s="11">
        <v>1016</v>
      </c>
      <c r="AD33" s="11">
        <v>1297</v>
      </c>
      <c r="AE33" s="11">
        <v>1551</v>
      </c>
      <c r="AF33" s="11">
        <v>1804</v>
      </c>
      <c r="AG33" s="11">
        <v>2063</v>
      </c>
      <c r="AH33" s="11">
        <v>2306</v>
      </c>
      <c r="AI33" s="11">
        <v>2536</v>
      </c>
      <c r="AK33" s="15">
        <f t="shared" si="0"/>
        <v>17004</v>
      </c>
      <c r="AL33" s="79"/>
    </row>
    <row r="34" spans="1:38" x14ac:dyDescent="0.25">
      <c r="A34" t="s">
        <v>323</v>
      </c>
      <c r="B34" s="114" t="s">
        <v>214</v>
      </c>
      <c r="C34" s="114" t="s">
        <v>257</v>
      </c>
      <c r="D34" s="114" t="s">
        <v>173</v>
      </c>
      <c r="E34" s="137">
        <v>0</v>
      </c>
      <c r="F34" s="137">
        <v>6</v>
      </c>
      <c r="G34" s="137">
        <v>82</v>
      </c>
      <c r="H34" s="137">
        <v>4905</v>
      </c>
      <c r="I34" s="137">
        <v>8914</v>
      </c>
      <c r="J34" s="137">
        <v>12743</v>
      </c>
      <c r="K34" s="137">
        <v>16856</v>
      </c>
      <c r="L34" s="137">
        <v>20912</v>
      </c>
      <c r="M34" s="137">
        <v>24222</v>
      </c>
      <c r="N34" s="137">
        <v>27485</v>
      </c>
      <c r="O34" s="137">
        <v>30593</v>
      </c>
      <c r="P34" s="137">
        <v>33480</v>
      </c>
      <c r="Q34" s="137">
        <v>36195</v>
      </c>
      <c r="R34" s="137">
        <v>38977</v>
      </c>
      <c r="S34" s="137">
        <v>41487</v>
      </c>
      <c r="T34" s="137">
        <v>43897</v>
      </c>
      <c r="U34" s="137">
        <v>42049</v>
      </c>
      <c r="V34" s="137">
        <v>40091</v>
      </c>
      <c r="W34" s="137">
        <v>38921</v>
      </c>
      <c r="X34" s="137">
        <v>37858</v>
      </c>
      <c r="Y34" s="137">
        <v>36960</v>
      </c>
      <c r="Z34" s="137">
        <v>36366</v>
      </c>
      <c r="AA34" s="137">
        <v>35791</v>
      </c>
      <c r="AB34" s="137">
        <v>35430</v>
      </c>
      <c r="AC34" s="137">
        <v>35104</v>
      </c>
      <c r="AD34" s="137">
        <v>34841</v>
      </c>
      <c r="AE34" s="137">
        <v>34656</v>
      </c>
      <c r="AF34" s="137">
        <v>34596</v>
      </c>
      <c r="AG34" s="137">
        <v>34591</v>
      </c>
      <c r="AH34" s="137">
        <v>34527</v>
      </c>
      <c r="AI34" s="137">
        <v>34422</v>
      </c>
      <c r="AK34" s="15">
        <f t="shared" si="0"/>
        <v>886957</v>
      </c>
      <c r="AL34" s="79"/>
    </row>
    <row r="35" spans="1:38" x14ac:dyDescent="0.25">
      <c r="A35" t="s">
        <v>323</v>
      </c>
      <c r="B35" t="s">
        <v>215</v>
      </c>
      <c r="C35" t="s">
        <v>258</v>
      </c>
      <c r="D35" s="11" t="s">
        <v>174</v>
      </c>
      <c r="E35" s="11">
        <v>0</v>
      </c>
      <c r="F35" s="11">
        <v>-6</v>
      </c>
      <c r="G35" s="11">
        <v>3</v>
      </c>
      <c r="H35" s="11">
        <v>239</v>
      </c>
      <c r="I35" s="11">
        <v>335</v>
      </c>
      <c r="J35" s="11">
        <v>1306</v>
      </c>
      <c r="K35" s="11">
        <v>2284</v>
      </c>
      <c r="L35" s="11">
        <v>2817</v>
      </c>
      <c r="M35" s="11">
        <v>3308</v>
      </c>
      <c r="N35" s="11">
        <v>4087</v>
      </c>
      <c r="O35" s="11">
        <v>4662</v>
      </c>
      <c r="P35" s="11">
        <v>5148</v>
      </c>
      <c r="Q35" s="11">
        <v>5574</v>
      </c>
      <c r="R35" s="11">
        <v>6020</v>
      </c>
      <c r="S35" s="11">
        <v>6422</v>
      </c>
      <c r="T35" s="11">
        <v>6747</v>
      </c>
      <c r="U35" s="11">
        <v>6978</v>
      </c>
      <c r="V35" s="11">
        <v>6989</v>
      </c>
      <c r="W35" s="11">
        <v>6933</v>
      </c>
      <c r="X35" s="11">
        <v>6786</v>
      </c>
      <c r="Y35" s="11">
        <v>6524</v>
      </c>
      <c r="Z35" s="11">
        <v>6246</v>
      </c>
      <c r="AA35" s="11">
        <v>5918</v>
      </c>
      <c r="AB35" s="11">
        <v>5633</v>
      </c>
      <c r="AC35" s="11">
        <v>5324</v>
      </c>
      <c r="AD35" s="11">
        <v>5092</v>
      </c>
      <c r="AE35" s="11">
        <v>4825</v>
      </c>
      <c r="AF35" s="11">
        <v>4574</v>
      </c>
      <c r="AG35" s="11">
        <v>4347</v>
      </c>
      <c r="AH35" s="11">
        <v>4149</v>
      </c>
      <c r="AI35" s="11">
        <v>3956</v>
      </c>
      <c r="AK35" s="15">
        <f t="shared" si="0"/>
        <v>133220</v>
      </c>
      <c r="AL35" s="79"/>
    </row>
    <row r="36" spans="1:38" x14ac:dyDescent="0.25">
      <c r="A36" t="s">
        <v>323</v>
      </c>
      <c r="B36" t="s">
        <v>216</v>
      </c>
      <c r="C36" t="s">
        <v>259</v>
      </c>
      <c r="D36" s="11" t="s">
        <v>175</v>
      </c>
      <c r="E36" s="11">
        <v>0</v>
      </c>
      <c r="F36" s="11">
        <v>-3</v>
      </c>
      <c r="G36" s="11">
        <v>0</v>
      </c>
      <c r="H36" s="11">
        <v>65</v>
      </c>
      <c r="I36" s="11">
        <v>39</v>
      </c>
      <c r="J36" s="11">
        <v>344</v>
      </c>
      <c r="K36" s="11">
        <v>638</v>
      </c>
      <c r="L36" s="11">
        <v>754</v>
      </c>
      <c r="M36" s="11">
        <v>833</v>
      </c>
      <c r="N36" s="11">
        <v>987</v>
      </c>
      <c r="O36" s="11">
        <v>1074</v>
      </c>
      <c r="P36" s="11">
        <v>1128</v>
      </c>
      <c r="Q36" s="11">
        <v>1161</v>
      </c>
      <c r="R36" s="11">
        <v>1193</v>
      </c>
      <c r="S36" s="11">
        <v>1208</v>
      </c>
      <c r="T36" s="11">
        <v>1205</v>
      </c>
      <c r="U36" s="11">
        <v>1183</v>
      </c>
      <c r="V36" s="11">
        <v>1124</v>
      </c>
      <c r="W36" s="11">
        <v>1062</v>
      </c>
      <c r="X36" s="11">
        <v>990</v>
      </c>
      <c r="Y36" s="11">
        <v>905</v>
      </c>
      <c r="Z36" s="11">
        <v>826</v>
      </c>
      <c r="AA36" s="11">
        <v>744</v>
      </c>
      <c r="AB36" s="11">
        <v>674</v>
      </c>
      <c r="AC36" s="11">
        <v>606</v>
      </c>
      <c r="AD36" s="11">
        <v>551</v>
      </c>
      <c r="AE36" s="11">
        <v>496</v>
      </c>
      <c r="AF36" s="11">
        <v>447</v>
      </c>
      <c r="AG36" s="11">
        <v>403</v>
      </c>
      <c r="AH36" s="11">
        <v>365</v>
      </c>
      <c r="AI36" s="11">
        <v>331</v>
      </c>
      <c r="AK36" s="15">
        <f t="shared" si="0"/>
        <v>21333</v>
      </c>
      <c r="AL36" s="79"/>
    </row>
    <row r="37" spans="1:38" x14ac:dyDescent="0.25">
      <c r="A37" t="s">
        <v>323</v>
      </c>
      <c r="B37" t="s">
        <v>217</v>
      </c>
      <c r="C37" t="s">
        <v>260</v>
      </c>
      <c r="D37" s="11" t="s">
        <v>176</v>
      </c>
      <c r="E37" s="11">
        <v>0</v>
      </c>
      <c r="F37" s="11">
        <v>0</v>
      </c>
      <c r="G37" s="11">
        <v>0</v>
      </c>
      <c r="H37" s="11">
        <v>14</v>
      </c>
      <c r="I37" s="11">
        <v>17</v>
      </c>
      <c r="J37" s="11">
        <v>33</v>
      </c>
      <c r="K37" s="11">
        <v>48</v>
      </c>
      <c r="L37" s="11">
        <v>55</v>
      </c>
      <c r="M37" s="11">
        <v>60</v>
      </c>
      <c r="N37" s="11">
        <v>68</v>
      </c>
      <c r="O37" s="11">
        <v>72</v>
      </c>
      <c r="P37" s="11">
        <v>74</v>
      </c>
      <c r="Q37" s="11">
        <v>75</v>
      </c>
      <c r="R37" s="11">
        <v>75</v>
      </c>
      <c r="S37" s="11">
        <v>75</v>
      </c>
      <c r="T37" s="11">
        <v>73</v>
      </c>
      <c r="U37" s="11">
        <v>70</v>
      </c>
      <c r="V37" s="11">
        <v>65</v>
      </c>
      <c r="W37" s="11">
        <v>59</v>
      </c>
      <c r="X37" s="11">
        <v>54</v>
      </c>
      <c r="Y37" s="11">
        <v>48</v>
      </c>
      <c r="Z37" s="11">
        <v>43</v>
      </c>
      <c r="AA37" s="11">
        <v>37</v>
      </c>
      <c r="AB37" s="11">
        <v>34</v>
      </c>
      <c r="AC37" s="11">
        <v>30</v>
      </c>
      <c r="AD37" s="11">
        <v>27</v>
      </c>
      <c r="AE37" s="11">
        <v>24</v>
      </c>
      <c r="AF37" s="11">
        <v>22</v>
      </c>
      <c r="AG37" s="11">
        <v>20</v>
      </c>
      <c r="AH37" s="11">
        <v>18</v>
      </c>
      <c r="AI37" s="11">
        <v>16</v>
      </c>
      <c r="AK37" s="15">
        <f t="shared" si="0"/>
        <v>1306</v>
      </c>
      <c r="AL37" s="79"/>
    </row>
    <row r="38" spans="1:38" x14ac:dyDescent="0.25">
      <c r="A38" t="s">
        <v>323</v>
      </c>
      <c r="B38" t="s">
        <v>218</v>
      </c>
      <c r="C38" t="s">
        <v>261</v>
      </c>
      <c r="D38" s="11" t="s">
        <v>177</v>
      </c>
      <c r="E38" s="11">
        <v>0</v>
      </c>
      <c r="F38" s="11">
        <v>0</v>
      </c>
      <c r="G38" s="11">
        <v>-1</v>
      </c>
      <c r="H38" s="11">
        <v>17</v>
      </c>
      <c r="I38" s="11">
        <v>19</v>
      </c>
      <c r="J38" s="11">
        <v>50</v>
      </c>
      <c r="K38" s="11">
        <v>80</v>
      </c>
      <c r="L38" s="11">
        <v>91</v>
      </c>
      <c r="M38" s="11">
        <v>94</v>
      </c>
      <c r="N38" s="11">
        <v>103</v>
      </c>
      <c r="O38" s="11">
        <v>103</v>
      </c>
      <c r="P38" s="11">
        <v>105</v>
      </c>
      <c r="Q38" s="11">
        <v>103</v>
      </c>
      <c r="R38" s="11">
        <v>105</v>
      </c>
      <c r="S38" s="11">
        <v>105</v>
      </c>
      <c r="T38" s="11">
        <v>105</v>
      </c>
      <c r="U38" s="11">
        <v>100</v>
      </c>
      <c r="V38" s="11">
        <v>91</v>
      </c>
      <c r="W38" s="11">
        <v>83</v>
      </c>
      <c r="X38" s="11">
        <v>74</v>
      </c>
      <c r="Y38" s="11">
        <v>63</v>
      </c>
      <c r="Z38" s="11">
        <v>54</v>
      </c>
      <c r="AA38" s="11">
        <v>44</v>
      </c>
      <c r="AB38" s="11">
        <v>37</v>
      </c>
      <c r="AC38" s="11">
        <v>30</v>
      </c>
      <c r="AD38" s="11">
        <v>25</v>
      </c>
      <c r="AE38" s="11">
        <v>21</v>
      </c>
      <c r="AF38" s="11">
        <v>16</v>
      </c>
      <c r="AG38" s="11">
        <v>12</v>
      </c>
      <c r="AH38" s="11">
        <v>9</v>
      </c>
      <c r="AI38" s="11">
        <v>6</v>
      </c>
      <c r="AK38" s="15">
        <f t="shared" si="0"/>
        <v>1744</v>
      </c>
      <c r="AL38" s="79"/>
    </row>
    <row r="39" spans="1:38" x14ac:dyDescent="0.25">
      <c r="A39" t="s">
        <v>323</v>
      </c>
      <c r="B39" t="s">
        <v>219</v>
      </c>
      <c r="C39" t="s">
        <v>262</v>
      </c>
      <c r="D39" s="11" t="s">
        <v>178</v>
      </c>
      <c r="E39" s="11">
        <v>0</v>
      </c>
      <c r="F39" s="11">
        <v>0</v>
      </c>
      <c r="G39" s="11">
        <v>3</v>
      </c>
      <c r="H39" s="11">
        <v>95</v>
      </c>
      <c r="I39" s="11">
        <v>71</v>
      </c>
      <c r="J39" s="11">
        <v>61</v>
      </c>
      <c r="K39" s="11">
        <v>45</v>
      </c>
      <c r="L39" s="11">
        <v>-12</v>
      </c>
      <c r="M39" s="11">
        <v>-102</v>
      </c>
      <c r="N39" s="11">
        <v>-194</v>
      </c>
      <c r="O39" s="11">
        <v>-321</v>
      </c>
      <c r="P39" s="11">
        <v>-474</v>
      </c>
      <c r="Q39" s="11">
        <v>-644</v>
      </c>
      <c r="R39" s="11">
        <v>-822</v>
      </c>
      <c r="S39" s="11">
        <v>-1016</v>
      </c>
      <c r="T39" s="11">
        <v>-1224</v>
      </c>
      <c r="U39" s="11">
        <v>-1428</v>
      </c>
      <c r="V39" s="11">
        <v>-1631</v>
      </c>
      <c r="W39" s="11">
        <v>-1808</v>
      </c>
      <c r="X39" s="11">
        <v>-1966</v>
      </c>
      <c r="Y39" s="11">
        <v>-2106</v>
      </c>
      <c r="Z39" s="11">
        <v>-2220</v>
      </c>
      <c r="AA39" s="11">
        <v>-2313</v>
      </c>
      <c r="AB39" s="11">
        <v>-2382</v>
      </c>
      <c r="AC39" s="11">
        <v>-2430</v>
      </c>
      <c r="AD39" s="11">
        <v>-2454</v>
      </c>
      <c r="AE39" s="11">
        <v>-2464</v>
      </c>
      <c r="AF39" s="11">
        <v>-2455</v>
      </c>
      <c r="AG39" s="11">
        <v>-2428</v>
      </c>
      <c r="AH39" s="11">
        <v>-2402</v>
      </c>
      <c r="AI39" s="11">
        <v>-2375</v>
      </c>
      <c r="AK39" s="15">
        <f t="shared" si="0"/>
        <v>-37396</v>
      </c>
      <c r="AL39" s="79"/>
    </row>
    <row r="40" spans="1:38" x14ac:dyDescent="0.25">
      <c r="A40" t="s">
        <v>323</v>
      </c>
      <c r="B40" t="s">
        <v>220</v>
      </c>
      <c r="C40" t="s">
        <v>263</v>
      </c>
      <c r="D40" s="11" t="s">
        <v>179</v>
      </c>
      <c r="E40" s="11">
        <v>0</v>
      </c>
      <c r="F40" s="11">
        <v>-4</v>
      </c>
      <c r="G40" s="11">
        <v>10</v>
      </c>
      <c r="H40" s="11">
        <v>307</v>
      </c>
      <c r="I40" s="11">
        <v>327</v>
      </c>
      <c r="J40" s="11">
        <v>1072</v>
      </c>
      <c r="K40" s="11">
        <v>1884</v>
      </c>
      <c r="L40" s="11">
        <v>2327</v>
      </c>
      <c r="M40" s="11">
        <v>2712</v>
      </c>
      <c r="N40" s="11">
        <v>3342</v>
      </c>
      <c r="O40" s="11">
        <v>3828</v>
      </c>
      <c r="P40" s="11">
        <v>4202</v>
      </c>
      <c r="Q40" s="11">
        <v>4519</v>
      </c>
      <c r="R40" s="11">
        <v>4847</v>
      </c>
      <c r="S40" s="11">
        <v>5120</v>
      </c>
      <c r="T40" s="11">
        <v>5340</v>
      </c>
      <c r="U40" s="11">
        <v>5472</v>
      </c>
      <c r="V40" s="11">
        <v>5438</v>
      </c>
      <c r="W40" s="11">
        <v>5377</v>
      </c>
      <c r="X40" s="11">
        <v>5258</v>
      </c>
      <c r="Y40" s="11">
        <v>5066</v>
      </c>
      <c r="Z40" s="11">
        <v>4868</v>
      </c>
      <c r="AA40" s="11">
        <v>4641</v>
      </c>
      <c r="AB40" s="11">
        <v>4447</v>
      </c>
      <c r="AC40" s="11">
        <v>4237</v>
      </c>
      <c r="AD40" s="11">
        <v>4078</v>
      </c>
      <c r="AE40" s="11">
        <v>3899</v>
      </c>
      <c r="AF40" s="11">
        <v>3737</v>
      </c>
      <c r="AG40" s="11">
        <v>3588</v>
      </c>
      <c r="AH40" s="11">
        <v>3458</v>
      </c>
      <c r="AI40" s="11">
        <v>3333</v>
      </c>
      <c r="AK40" s="15">
        <f t="shared" si="0"/>
        <v>106730</v>
      </c>
      <c r="AL40" s="79"/>
    </row>
    <row r="41" spans="1:38" x14ac:dyDescent="0.25">
      <c r="A41" t="s">
        <v>323</v>
      </c>
      <c r="B41" t="s">
        <v>221</v>
      </c>
      <c r="C41" t="s">
        <v>264</v>
      </c>
      <c r="D41" s="11" t="s">
        <v>180</v>
      </c>
      <c r="E41" s="11">
        <v>0</v>
      </c>
      <c r="F41" s="11">
        <v>-9</v>
      </c>
      <c r="G41" s="11">
        <v>278</v>
      </c>
      <c r="H41" s="11">
        <v>3286</v>
      </c>
      <c r="I41" s="11">
        <v>3195</v>
      </c>
      <c r="J41" s="11">
        <v>3240</v>
      </c>
      <c r="K41" s="11">
        <v>5145</v>
      </c>
      <c r="L41" s="11">
        <v>7193</v>
      </c>
      <c r="M41" s="11">
        <v>8099</v>
      </c>
      <c r="N41" s="11">
        <v>9290</v>
      </c>
      <c r="O41" s="11">
        <v>10366</v>
      </c>
      <c r="P41" s="11">
        <v>10982</v>
      </c>
      <c r="Q41" s="11">
        <v>11215</v>
      </c>
      <c r="R41" s="11">
        <v>11469</v>
      </c>
      <c r="S41" s="11">
        <v>11463</v>
      </c>
      <c r="T41" s="11">
        <v>11404</v>
      </c>
      <c r="U41" s="11">
        <v>11295</v>
      </c>
      <c r="V41" s="11">
        <v>10109</v>
      </c>
      <c r="W41" s="11">
        <v>9169</v>
      </c>
      <c r="X41" s="11">
        <v>8223</v>
      </c>
      <c r="Y41" s="11">
        <v>7249</v>
      </c>
      <c r="Z41" s="11">
        <v>6436</v>
      </c>
      <c r="AA41" s="11">
        <v>5693</v>
      </c>
      <c r="AB41" s="11">
        <v>5231</v>
      </c>
      <c r="AC41" s="11">
        <v>4790</v>
      </c>
      <c r="AD41" s="11">
        <v>4487</v>
      </c>
      <c r="AE41" s="11">
        <v>4169</v>
      </c>
      <c r="AF41" s="11">
        <v>3921</v>
      </c>
      <c r="AG41" s="11">
        <v>3729</v>
      </c>
      <c r="AH41" s="11">
        <v>3537</v>
      </c>
      <c r="AI41" s="11">
        <v>3351</v>
      </c>
      <c r="AK41" s="15">
        <f t="shared" si="0"/>
        <v>198005</v>
      </c>
      <c r="AL41" s="79"/>
    </row>
    <row r="42" spans="1:38" x14ac:dyDescent="0.25">
      <c r="A42" t="s">
        <v>323</v>
      </c>
      <c r="B42" s="137" t="s">
        <v>222</v>
      </c>
      <c r="C42" s="137" t="s">
        <v>265</v>
      </c>
      <c r="D42" s="137" t="s">
        <v>181</v>
      </c>
      <c r="E42" s="137">
        <v>0</v>
      </c>
      <c r="F42" s="137">
        <v>1</v>
      </c>
      <c r="G42" s="137">
        <v>37</v>
      </c>
      <c r="H42" s="137">
        <v>176</v>
      </c>
      <c r="I42" s="137">
        <v>266</v>
      </c>
      <c r="J42" s="137">
        <v>220</v>
      </c>
      <c r="K42" s="137">
        <v>390</v>
      </c>
      <c r="L42" s="137">
        <v>654</v>
      </c>
      <c r="M42" s="137">
        <v>792</v>
      </c>
      <c r="N42" s="137">
        <v>926</v>
      </c>
      <c r="O42" s="137">
        <v>1101</v>
      </c>
      <c r="P42" s="137">
        <v>1253</v>
      </c>
      <c r="Q42" s="137">
        <v>1347</v>
      </c>
      <c r="R42" s="137">
        <v>1419</v>
      </c>
      <c r="S42" s="137">
        <v>1459</v>
      </c>
      <c r="T42" s="137">
        <v>1495</v>
      </c>
      <c r="U42" s="137">
        <v>1492</v>
      </c>
      <c r="V42" s="137">
        <v>1360</v>
      </c>
      <c r="W42" s="137">
        <v>1250</v>
      </c>
      <c r="X42" s="137">
        <v>1143</v>
      </c>
      <c r="Y42" s="137">
        <v>1034</v>
      </c>
      <c r="Z42" s="137">
        <v>935</v>
      </c>
      <c r="AA42" s="137">
        <v>844</v>
      </c>
      <c r="AB42" s="137">
        <v>789</v>
      </c>
      <c r="AC42" s="137">
        <v>744</v>
      </c>
      <c r="AD42" s="137">
        <v>709</v>
      </c>
      <c r="AE42" s="137">
        <v>674</v>
      </c>
      <c r="AF42" s="137">
        <v>655</v>
      </c>
      <c r="AG42" s="137">
        <v>634</v>
      </c>
      <c r="AH42" s="137">
        <v>616</v>
      </c>
      <c r="AI42" s="137">
        <v>599</v>
      </c>
      <c r="AK42" s="15">
        <f t="shared" si="0"/>
        <v>25014</v>
      </c>
      <c r="AL42" s="79"/>
    </row>
    <row r="43" spans="1:38" x14ac:dyDescent="0.25">
      <c r="A43" t="s">
        <v>323</v>
      </c>
      <c r="B43" t="s">
        <v>223</v>
      </c>
      <c r="C43" t="s">
        <v>266</v>
      </c>
      <c r="D43" s="11" t="s">
        <v>182</v>
      </c>
      <c r="E43" s="11">
        <v>0</v>
      </c>
      <c r="F43" s="11">
        <v>-3</v>
      </c>
      <c r="G43" s="11">
        <v>9</v>
      </c>
      <c r="H43" s="11">
        <v>217</v>
      </c>
      <c r="I43" s="11">
        <v>189</v>
      </c>
      <c r="J43" s="11">
        <v>643</v>
      </c>
      <c r="K43" s="11">
        <v>1170</v>
      </c>
      <c r="L43" s="11">
        <v>1467</v>
      </c>
      <c r="M43" s="11">
        <v>1713</v>
      </c>
      <c r="N43" s="11">
        <v>2125</v>
      </c>
      <c r="O43" s="11">
        <v>2453</v>
      </c>
      <c r="P43" s="11">
        <v>2699</v>
      </c>
      <c r="Q43" s="11">
        <v>2909</v>
      </c>
      <c r="R43" s="11">
        <v>3135</v>
      </c>
      <c r="S43" s="11">
        <v>3320</v>
      </c>
      <c r="T43" s="11">
        <v>3474</v>
      </c>
      <c r="U43" s="11">
        <v>3569</v>
      </c>
      <c r="V43" s="11">
        <v>3546</v>
      </c>
      <c r="W43" s="11">
        <v>3521</v>
      </c>
      <c r="X43" s="11">
        <v>3458</v>
      </c>
      <c r="Y43" s="11">
        <v>3351</v>
      </c>
      <c r="Z43" s="11">
        <v>3240</v>
      </c>
      <c r="AA43" s="11">
        <v>3111</v>
      </c>
      <c r="AB43" s="11">
        <v>3007</v>
      </c>
      <c r="AC43" s="11">
        <v>2890</v>
      </c>
      <c r="AD43" s="11">
        <v>2808</v>
      </c>
      <c r="AE43" s="11">
        <v>2710</v>
      </c>
      <c r="AF43" s="11">
        <v>2622</v>
      </c>
      <c r="AG43" s="11">
        <v>2547</v>
      </c>
      <c r="AH43" s="11">
        <v>2480</v>
      </c>
      <c r="AI43" s="11">
        <v>2414</v>
      </c>
      <c r="AK43" s="15">
        <f t="shared" si="0"/>
        <v>70794</v>
      </c>
      <c r="AL43" s="79"/>
    </row>
    <row r="44" spans="1:38" x14ac:dyDescent="0.25">
      <c r="A44" t="s">
        <v>323</v>
      </c>
      <c r="B44" t="s">
        <v>224</v>
      </c>
      <c r="C44" t="s">
        <v>267</v>
      </c>
      <c r="D44" s="11" t="s">
        <v>183</v>
      </c>
      <c r="E44" s="11">
        <v>0</v>
      </c>
      <c r="F44" s="11">
        <v>-16</v>
      </c>
      <c r="G44" s="11">
        <v>-6</v>
      </c>
      <c r="H44" s="11">
        <v>104</v>
      </c>
      <c r="I44" s="11">
        <v>-57</v>
      </c>
      <c r="J44" s="11">
        <v>1494</v>
      </c>
      <c r="K44" s="11">
        <v>3122</v>
      </c>
      <c r="L44" s="11">
        <v>3900</v>
      </c>
      <c r="M44" s="11">
        <v>4583</v>
      </c>
      <c r="N44" s="11">
        <v>5804</v>
      </c>
      <c r="O44" s="11">
        <v>6717</v>
      </c>
      <c r="P44" s="11">
        <v>7521</v>
      </c>
      <c r="Q44" s="11">
        <v>8250</v>
      </c>
      <c r="R44" s="11">
        <v>9041</v>
      </c>
      <c r="S44" s="11">
        <v>9771</v>
      </c>
      <c r="T44" s="11">
        <v>10392</v>
      </c>
      <c r="U44" s="11">
        <v>10885</v>
      </c>
      <c r="V44" s="11">
        <v>11053</v>
      </c>
      <c r="W44" s="11">
        <v>11135</v>
      </c>
      <c r="X44" s="11">
        <v>11056</v>
      </c>
      <c r="Y44" s="11">
        <v>10762</v>
      </c>
      <c r="Z44" s="11">
        <v>10432</v>
      </c>
      <c r="AA44" s="11">
        <v>9977</v>
      </c>
      <c r="AB44" s="11">
        <v>9582</v>
      </c>
      <c r="AC44" s="11">
        <v>9120</v>
      </c>
      <c r="AD44" s="11">
        <v>8793</v>
      </c>
      <c r="AE44" s="11">
        <v>8377</v>
      </c>
      <c r="AF44" s="11">
        <v>7980</v>
      </c>
      <c r="AG44" s="11">
        <v>7608</v>
      </c>
      <c r="AH44" s="11">
        <v>7294</v>
      </c>
      <c r="AI44" s="11">
        <v>6982</v>
      </c>
      <c r="AK44" s="15">
        <f t="shared" si="0"/>
        <v>211656</v>
      </c>
      <c r="AL44" s="79"/>
    </row>
    <row r="45" spans="1:38" x14ac:dyDescent="0.25">
      <c r="A45" t="s">
        <v>323</v>
      </c>
      <c r="B45" t="s">
        <v>225</v>
      </c>
      <c r="C45" t="s">
        <v>268</v>
      </c>
      <c r="D45" s="11" t="s">
        <v>184</v>
      </c>
      <c r="E45" s="11">
        <v>0</v>
      </c>
      <c r="F45" s="11">
        <v>-2</v>
      </c>
      <c r="G45" s="11">
        <v>2</v>
      </c>
      <c r="H45" s="11">
        <v>70</v>
      </c>
      <c r="I45" s="11">
        <v>37</v>
      </c>
      <c r="J45" s="11">
        <v>474</v>
      </c>
      <c r="K45" s="11">
        <v>942</v>
      </c>
      <c r="L45" s="11">
        <v>1181</v>
      </c>
      <c r="M45" s="11">
        <v>1397</v>
      </c>
      <c r="N45" s="11">
        <v>1767</v>
      </c>
      <c r="O45" s="11">
        <v>2058</v>
      </c>
      <c r="P45" s="11">
        <v>2297</v>
      </c>
      <c r="Q45" s="11">
        <v>2512</v>
      </c>
      <c r="R45" s="11">
        <v>2737</v>
      </c>
      <c r="S45" s="11">
        <v>2934</v>
      </c>
      <c r="T45" s="11">
        <v>3102</v>
      </c>
      <c r="U45" s="11">
        <v>3228</v>
      </c>
      <c r="V45" s="11">
        <v>3261</v>
      </c>
      <c r="W45" s="11">
        <v>3270</v>
      </c>
      <c r="X45" s="11">
        <v>3234</v>
      </c>
      <c r="Y45" s="11">
        <v>3145</v>
      </c>
      <c r="Z45" s="11">
        <v>3042</v>
      </c>
      <c r="AA45" s="11">
        <v>2910</v>
      </c>
      <c r="AB45" s="11">
        <v>2795</v>
      </c>
      <c r="AC45" s="11">
        <v>2664</v>
      </c>
      <c r="AD45" s="11">
        <v>2564</v>
      </c>
      <c r="AE45" s="11">
        <v>2449</v>
      </c>
      <c r="AF45" s="11">
        <v>2339</v>
      </c>
      <c r="AG45" s="11">
        <v>2238</v>
      </c>
      <c r="AH45" s="11">
        <v>2151</v>
      </c>
      <c r="AI45" s="11">
        <v>2063</v>
      </c>
      <c r="AK45" s="15">
        <f t="shared" si="0"/>
        <v>62861</v>
      </c>
      <c r="AL45" s="79"/>
    </row>
    <row r="46" spans="1:38" x14ac:dyDescent="0.25">
      <c r="A46" t="s">
        <v>323</v>
      </c>
      <c r="B46" t="s">
        <v>226</v>
      </c>
      <c r="C46" t="s">
        <v>269</v>
      </c>
      <c r="D46" s="11" t="s">
        <v>185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K46" s="15">
        <f t="shared" si="0"/>
        <v>0</v>
      </c>
      <c r="AL46" s="79"/>
    </row>
    <row r="47" spans="1:38" x14ac:dyDescent="0.25">
      <c r="B47" t="s">
        <v>85</v>
      </c>
      <c r="AL47" s="79"/>
    </row>
    <row r="48" spans="1:38" x14ac:dyDescent="0.25">
      <c r="E48" s="15">
        <f t="shared" ref="E48:AH48" si="1">SUM(E5:E46)</f>
        <v>0</v>
      </c>
      <c r="F48" s="15">
        <f t="shared" si="1"/>
        <v>-215</v>
      </c>
      <c r="G48" s="15">
        <f t="shared" si="1"/>
        <v>482</v>
      </c>
      <c r="H48" s="15">
        <f t="shared" si="1"/>
        <v>25995</v>
      </c>
      <c r="I48" s="15">
        <f t="shared" si="1"/>
        <v>36321</v>
      </c>
      <c r="J48" s="15">
        <f t="shared" si="1"/>
        <v>40965</v>
      </c>
      <c r="K48" s="15">
        <f t="shared" si="1"/>
        <v>50015</v>
      </c>
      <c r="L48" s="15">
        <f t="shared" si="1"/>
        <v>61621</v>
      </c>
      <c r="M48" s="15">
        <f t="shared" si="1"/>
        <v>69429</v>
      </c>
      <c r="N48" s="15">
        <f t="shared" si="1"/>
        <v>77332</v>
      </c>
      <c r="O48" s="15">
        <f t="shared" si="1"/>
        <v>83659</v>
      </c>
      <c r="P48" s="15">
        <f t="shared" si="1"/>
        <v>88442</v>
      </c>
      <c r="Q48" s="15">
        <f t="shared" si="1"/>
        <v>91470</v>
      </c>
      <c r="R48" s="15">
        <f t="shared" si="1"/>
        <v>95223</v>
      </c>
      <c r="S48" s="15">
        <f t="shared" si="1"/>
        <v>98304</v>
      </c>
      <c r="T48" s="15">
        <f t="shared" si="1"/>
        <v>100858</v>
      </c>
      <c r="U48" s="15">
        <f t="shared" si="1"/>
        <v>99557</v>
      </c>
      <c r="V48" s="15">
        <f t="shared" si="1"/>
        <v>93190</v>
      </c>
      <c r="W48" s="15">
        <f t="shared" si="1"/>
        <v>87746</v>
      </c>
      <c r="X48" s="15">
        <f t="shared" si="1"/>
        <v>82114</v>
      </c>
      <c r="Y48" s="15">
        <f t="shared" si="1"/>
        <v>76419</v>
      </c>
      <c r="Z48" s="15">
        <f t="shared" si="1"/>
        <v>71691</v>
      </c>
      <c r="AA48" s="15">
        <f t="shared" si="1"/>
        <v>67486</v>
      </c>
      <c r="AB48" s="15">
        <f t="shared" si="1"/>
        <v>64602</v>
      </c>
      <c r="AC48" s="15">
        <f t="shared" si="1"/>
        <v>62065</v>
      </c>
      <c r="AD48" s="15">
        <f t="shared" si="1"/>
        <v>60004</v>
      </c>
      <c r="AE48" s="15">
        <f t="shared" si="1"/>
        <v>58289</v>
      </c>
      <c r="AF48" s="15">
        <f t="shared" si="1"/>
        <v>56889</v>
      </c>
      <c r="AG48" s="15">
        <f t="shared" si="1"/>
        <v>55861</v>
      </c>
      <c r="AH48" s="15">
        <f t="shared" si="1"/>
        <v>54657</v>
      </c>
      <c r="AI48" s="15">
        <f>SUM(AI5:AI46)</f>
        <v>53514</v>
      </c>
      <c r="AK48" s="15">
        <f>SUM(AK5:AK46)</f>
        <v>1963985</v>
      </c>
    </row>
    <row r="49" spans="1:38" x14ac:dyDescent="0.25">
      <c r="E49" s="15"/>
      <c r="F49" s="15"/>
      <c r="G49" s="79"/>
      <c r="AL49" s="81">
        <f>SUM(AL5:AL47)</f>
        <v>0</v>
      </c>
    </row>
    <row r="50" spans="1:38" x14ac:dyDescent="0.25">
      <c r="E50" s="15"/>
      <c r="F50" s="15"/>
      <c r="G50" s="79"/>
    </row>
    <row r="51" spans="1:38" x14ac:dyDescent="0.25">
      <c r="E51" s="15"/>
      <c r="F51" s="15"/>
      <c r="G51" s="79"/>
    </row>
    <row r="52" spans="1:38" s="84" customFormat="1" x14ac:dyDescent="0.25">
      <c r="A52" s="84" t="s">
        <v>328</v>
      </c>
      <c r="E52" s="85"/>
      <c r="F52" s="85"/>
      <c r="G52" s="141"/>
    </row>
    <row r="53" spans="1:38" x14ac:dyDescent="0.25">
      <c r="E53" s="142">
        <f>E4</f>
        <v>2020</v>
      </c>
      <c r="F53" s="142">
        <f t="shared" ref="F53:AI53" si="2">F4</f>
        <v>2021</v>
      </c>
      <c r="G53" s="142">
        <f t="shared" si="2"/>
        <v>2022</v>
      </c>
      <c r="H53" s="142">
        <f t="shared" si="2"/>
        <v>2023</v>
      </c>
      <c r="I53" s="142">
        <f t="shared" si="2"/>
        <v>2024</v>
      </c>
      <c r="J53" s="142">
        <f t="shared" si="2"/>
        <v>2025</v>
      </c>
      <c r="K53" s="142">
        <f t="shared" si="2"/>
        <v>2026</v>
      </c>
      <c r="L53" s="142">
        <f t="shared" si="2"/>
        <v>2027</v>
      </c>
      <c r="M53" s="142">
        <f t="shared" si="2"/>
        <v>2028</v>
      </c>
      <c r="N53" s="142">
        <f t="shared" si="2"/>
        <v>2029</v>
      </c>
      <c r="O53" s="142">
        <f t="shared" si="2"/>
        <v>2030</v>
      </c>
      <c r="P53" s="142">
        <f t="shared" si="2"/>
        <v>2031</v>
      </c>
      <c r="Q53" s="142">
        <f t="shared" si="2"/>
        <v>2032</v>
      </c>
      <c r="R53" s="142">
        <f t="shared" si="2"/>
        <v>2033</v>
      </c>
      <c r="S53" s="142">
        <f t="shared" si="2"/>
        <v>2034</v>
      </c>
      <c r="T53" s="142">
        <f t="shared" si="2"/>
        <v>2035</v>
      </c>
      <c r="U53" s="142">
        <f t="shared" si="2"/>
        <v>2036</v>
      </c>
      <c r="V53" s="142">
        <f t="shared" si="2"/>
        <v>2037</v>
      </c>
      <c r="W53" s="142">
        <f t="shared" si="2"/>
        <v>2038</v>
      </c>
      <c r="X53" s="142">
        <f t="shared" si="2"/>
        <v>2039</v>
      </c>
      <c r="Y53" s="142">
        <f t="shared" si="2"/>
        <v>2040</v>
      </c>
      <c r="Z53" s="142">
        <f t="shared" si="2"/>
        <v>2041</v>
      </c>
      <c r="AA53" s="142">
        <f t="shared" si="2"/>
        <v>2042</v>
      </c>
      <c r="AB53" s="142">
        <f t="shared" si="2"/>
        <v>2043</v>
      </c>
      <c r="AC53" s="142">
        <f t="shared" si="2"/>
        <v>2044</v>
      </c>
      <c r="AD53" s="142">
        <f t="shared" si="2"/>
        <v>2045</v>
      </c>
      <c r="AE53" s="142">
        <f t="shared" si="2"/>
        <v>2046</v>
      </c>
      <c r="AF53" s="142">
        <f t="shared" si="2"/>
        <v>2047</v>
      </c>
      <c r="AG53" s="142">
        <f t="shared" si="2"/>
        <v>2048</v>
      </c>
      <c r="AH53" s="142">
        <f t="shared" si="2"/>
        <v>2049</v>
      </c>
      <c r="AI53" s="142">
        <f t="shared" si="2"/>
        <v>2050</v>
      </c>
    </row>
    <row r="54" spans="1:38" x14ac:dyDescent="0.25">
      <c r="D54" t="s">
        <v>323</v>
      </c>
      <c r="E54" s="15">
        <f>SUMIFS(E$5:E$46,$A$5:$A$46,$D54)</f>
        <v>0</v>
      </c>
      <c r="F54" s="15">
        <f t="shared" ref="F54:AI59" si="3">SUMIFS(F$5:F$46,$A$5:$A$46,$D54)</f>
        <v>-31</v>
      </c>
      <c r="G54" s="15">
        <f t="shared" si="3"/>
        <v>412</v>
      </c>
      <c r="H54" s="15">
        <f t="shared" si="3"/>
        <v>10297</v>
      </c>
      <c r="I54" s="15">
        <f t="shared" si="3"/>
        <v>14129</v>
      </c>
      <c r="J54" s="15">
        <f t="shared" si="3"/>
        <v>22737</v>
      </c>
      <c r="K54" s="15">
        <f t="shared" si="3"/>
        <v>33707</v>
      </c>
      <c r="L54" s="15">
        <f t="shared" si="3"/>
        <v>42703</v>
      </c>
      <c r="M54" s="15">
        <f t="shared" si="3"/>
        <v>49512</v>
      </c>
      <c r="N54" s="15">
        <f t="shared" si="3"/>
        <v>57899</v>
      </c>
      <c r="O54" s="15">
        <f t="shared" si="3"/>
        <v>64678</v>
      </c>
      <c r="P54" s="15">
        <f t="shared" si="3"/>
        <v>69618</v>
      </c>
      <c r="Q54" s="15">
        <f t="shared" si="3"/>
        <v>73633</v>
      </c>
      <c r="R54" s="15">
        <f t="shared" si="3"/>
        <v>78038</v>
      </c>
      <c r="S54" s="15">
        <f t="shared" si="3"/>
        <v>81693</v>
      </c>
      <c r="T54" s="15">
        <f t="shared" si="3"/>
        <v>84906</v>
      </c>
      <c r="U54" s="15">
        <f t="shared" si="3"/>
        <v>83435</v>
      </c>
      <c r="V54" s="15">
        <f t="shared" si="3"/>
        <v>79627</v>
      </c>
      <c r="W54" s="15">
        <f t="shared" si="3"/>
        <v>76866</v>
      </c>
      <c r="X54" s="15">
        <f t="shared" si="3"/>
        <v>73907</v>
      </c>
      <c r="Y54" s="15">
        <f t="shared" si="3"/>
        <v>70683</v>
      </c>
      <c r="Z54" s="15">
        <f t="shared" si="3"/>
        <v>68051</v>
      </c>
      <c r="AA54" s="15">
        <f t="shared" si="3"/>
        <v>65386</v>
      </c>
      <c r="AB54" s="15">
        <f t="shared" si="3"/>
        <v>63523</v>
      </c>
      <c r="AC54" s="15">
        <f t="shared" si="3"/>
        <v>61624</v>
      </c>
      <c r="AD54" s="15">
        <f t="shared" si="3"/>
        <v>60356</v>
      </c>
      <c r="AE54" s="15">
        <f t="shared" si="3"/>
        <v>58974</v>
      </c>
      <c r="AF54" s="15">
        <f t="shared" si="3"/>
        <v>57923</v>
      </c>
      <c r="AG54" s="15">
        <f t="shared" si="3"/>
        <v>57083</v>
      </c>
      <c r="AH54" s="15">
        <f t="shared" si="3"/>
        <v>56273</v>
      </c>
      <c r="AI54" s="15">
        <f t="shared" si="3"/>
        <v>55431</v>
      </c>
    </row>
    <row r="55" spans="1:38" x14ac:dyDescent="0.25">
      <c r="D55" t="s">
        <v>320</v>
      </c>
      <c r="E55" s="15">
        <f t="shared" ref="E55:T59" si="4">SUMIFS(E$5:E$46,$A$5:$A$46,$D55)</f>
        <v>0</v>
      </c>
      <c r="F55" s="15">
        <f t="shared" si="4"/>
        <v>0</v>
      </c>
      <c r="G55" s="15">
        <f t="shared" si="4"/>
        <v>-4</v>
      </c>
      <c r="H55" s="15">
        <f t="shared" si="4"/>
        <v>-42</v>
      </c>
      <c r="I55" s="15">
        <f t="shared" si="4"/>
        <v>-153</v>
      </c>
      <c r="J55" s="15">
        <f t="shared" si="4"/>
        <v>-307</v>
      </c>
      <c r="K55" s="15">
        <f t="shared" si="4"/>
        <v>-443</v>
      </c>
      <c r="L55" s="15">
        <f t="shared" si="4"/>
        <v>-659</v>
      </c>
      <c r="M55" s="15">
        <f t="shared" si="4"/>
        <v>-920</v>
      </c>
      <c r="N55" s="15">
        <f t="shared" si="4"/>
        <v>-1225</v>
      </c>
      <c r="O55" s="15">
        <f t="shared" si="4"/>
        <v>-1555</v>
      </c>
      <c r="P55" s="15">
        <f t="shared" si="4"/>
        <v>-1909</v>
      </c>
      <c r="Q55" s="15">
        <f t="shared" si="4"/>
        <v>-2253</v>
      </c>
      <c r="R55" s="15">
        <f t="shared" si="4"/>
        <v>-2588</v>
      </c>
      <c r="S55" s="15">
        <f t="shared" si="4"/>
        <v>-2881</v>
      </c>
      <c r="T55" s="15">
        <f t="shared" si="4"/>
        <v>-3197</v>
      </c>
      <c r="U55" s="15">
        <f t="shared" si="3"/>
        <v>-3533</v>
      </c>
      <c r="V55" s="15">
        <f t="shared" si="3"/>
        <v>-3844</v>
      </c>
      <c r="W55" s="15">
        <f t="shared" si="3"/>
        <v>-4131</v>
      </c>
      <c r="X55" s="15">
        <f t="shared" si="3"/>
        <v>-4339</v>
      </c>
      <c r="Y55" s="15">
        <f t="shared" si="3"/>
        <v>-4570</v>
      </c>
      <c r="Z55" s="15">
        <f t="shared" si="3"/>
        <v>-4739</v>
      </c>
      <c r="AA55" s="15">
        <f t="shared" si="3"/>
        <v>-4827</v>
      </c>
      <c r="AB55" s="15">
        <f t="shared" si="3"/>
        <v>-4939</v>
      </c>
      <c r="AC55" s="15">
        <f t="shared" si="3"/>
        <v>-5035</v>
      </c>
      <c r="AD55" s="15">
        <f t="shared" si="3"/>
        <v>-5052</v>
      </c>
      <c r="AE55" s="15">
        <f t="shared" si="3"/>
        <v>-5096</v>
      </c>
      <c r="AF55" s="15">
        <f t="shared" si="3"/>
        <v>-5081</v>
      </c>
      <c r="AG55" s="15">
        <f t="shared" si="3"/>
        <v>-5053</v>
      </c>
      <c r="AH55" s="15">
        <f t="shared" si="3"/>
        <v>-5041</v>
      </c>
      <c r="AI55" s="15">
        <f t="shared" si="3"/>
        <v>-4999</v>
      </c>
    </row>
    <row r="56" spans="1:38" x14ac:dyDescent="0.25">
      <c r="D56" t="s">
        <v>324</v>
      </c>
      <c r="E56" s="15">
        <f t="shared" si="4"/>
        <v>0</v>
      </c>
      <c r="F56" s="15">
        <f t="shared" si="3"/>
        <v>46</v>
      </c>
      <c r="G56" s="15">
        <f t="shared" si="3"/>
        <v>654</v>
      </c>
      <c r="H56" s="15">
        <f t="shared" si="3"/>
        <v>13496</v>
      </c>
      <c r="I56" s="15">
        <f t="shared" si="3"/>
        <v>12078</v>
      </c>
      <c r="J56" s="15">
        <f t="shared" si="3"/>
        <v>6565</v>
      </c>
      <c r="K56" s="15">
        <f t="shared" si="3"/>
        <v>5651</v>
      </c>
      <c r="L56" s="15">
        <f t="shared" si="3"/>
        <v>8204</v>
      </c>
      <c r="M56" s="15">
        <f t="shared" si="3"/>
        <v>9035</v>
      </c>
      <c r="N56" s="15">
        <f t="shared" si="3"/>
        <v>9853</v>
      </c>
      <c r="O56" s="15">
        <f t="shared" si="3"/>
        <v>11375</v>
      </c>
      <c r="P56" s="15">
        <f t="shared" si="3"/>
        <v>12715</v>
      </c>
      <c r="Q56" s="15">
        <f t="shared" si="3"/>
        <v>13347</v>
      </c>
      <c r="R56" s="15">
        <f t="shared" si="3"/>
        <v>14156</v>
      </c>
      <c r="S56" s="15">
        <f t="shared" si="3"/>
        <v>14241</v>
      </c>
      <c r="T56" s="15">
        <f t="shared" si="3"/>
        <v>14486</v>
      </c>
      <c r="U56" s="15">
        <f t="shared" si="3"/>
        <v>15228</v>
      </c>
      <c r="V56" s="15">
        <f t="shared" si="3"/>
        <v>13665</v>
      </c>
      <c r="W56" s="15">
        <f t="shared" si="3"/>
        <v>12275</v>
      </c>
      <c r="X56" s="15">
        <f t="shared" si="3"/>
        <v>10898</v>
      </c>
      <c r="Y56" s="15">
        <f t="shared" si="3"/>
        <v>9675</v>
      </c>
      <c r="Z56" s="15">
        <f t="shared" si="3"/>
        <v>8509</v>
      </c>
      <c r="AA56" s="15">
        <f t="shared" si="3"/>
        <v>7633</v>
      </c>
      <c r="AB56" s="15">
        <f t="shared" si="3"/>
        <v>7222</v>
      </c>
      <c r="AC56" s="15">
        <f t="shared" si="3"/>
        <v>6910</v>
      </c>
      <c r="AD56" s="15">
        <f t="shared" si="3"/>
        <v>6658</v>
      </c>
      <c r="AE56" s="15">
        <f t="shared" si="3"/>
        <v>6513</v>
      </c>
      <c r="AF56" s="15">
        <f t="shared" si="3"/>
        <v>6435</v>
      </c>
      <c r="AG56" s="15">
        <f t="shared" si="3"/>
        <v>6509</v>
      </c>
      <c r="AH56" s="15">
        <f t="shared" si="3"/>
        <v>6437</v>
      </c>
      <c r="AI56" s="15">
        <f t="shared" si="3"/>
        <v>6447</v>
      </c>
    </row>
    <row r="57" spans="1:38" x14ac:dyDescent="0.25">
      <c r="D57" t="s">
        <v>321</v>
      </c>
      <c r="E57" s="15">
        <f t="shared" si="4"/>
        <v>0</v>
      </c>
      <c r="F57" s="15">
        <f t="shared" si="3"/>
        <v>1</v>
      </c>
      <c r="G57" s="15">
        <f t="shared" si="3"/>
        <v>0</v>
      </c>
      <c r="H57" s="15">
        <f t="shared" si="3"/>
        <v>-110</v>
      </c>
      <c r="I57" s="15">
        <f t="shared" si="3"/>
        <v>-230</v>
      </c>
      <c r="J57" s="15">
        <f t="shared" si="3"/>
        <v>-355</v>
      </c>
      <c r="K57" s="15">
        <f t="shared" si="3"/>
        <v>-564</v>
      </c>
      <c r="L57" s="15">
        <f t="shared" si="3"/>
        <v>-795</v>
      </c>
      <c r="M57" s="15">
        <f t="shared" si="3"/>
        <v>-1038</v>
      </c>
      <c r="N57" s="15">
        <f t="shared" si="3"/>
        <v>-1297</v>
      </c>
      <c r="O57" s="15">
        <f t="shared" si="3"/>
        <v>-1556</v>
      </c>
      <c r="P57" s="15">
        <f t="shared" si="3"/>
        <v>-1792</v>
      </c>
      <c r="Q57" s="15">
        <f t="shared" si="3"/>
        <v>-1993</v>
      </c>
      <c r="R57" s="15">
        <f t="shared" si="3"/>
        <v>-2160</v>
      </c>
      <c r="S57" s="15">
        <f t="shared" si="3"/>
        <v>-2308</v>
      </c>
      <c r="T57" s="15">
        <f t="shared" si="3"/>
        <v>-2446</v>
      </c>
      <c r="U57" s="15">
        <f t="shared" si="3"/>
        <v>-2565</v>
      </c>
      <c r="V57" s="15">
        <f t="shared" si="3"/>
        <v>-2649</v>
      </c>
      <c r="W57" s="15">
        <f t="shared" si="3"/>
        <v>-2656</v>
      </c>
      <c r="X57" s="15">
        <f t="shared" si="3"/>
        <v>-2647</v>
      </c>
      <c r="Y57" s="15">
        <f t="shared" si="3"/>
        <v>-2597</v>
      </c>
      <c r="Z57" s="15">
        <f t="shared" si="3"/>
        <v>-2515</v>
      </c>
      <c r="AA57" s="15">
        <f t="shared" si="3"/>
        <v>-2445</v>
      </c>
      <c r="AB57" s="15">
        <f t="shared" si="3"/>
        <v>-2365</v>
      </c>
      <c r="AC57" s="15">
        <f t="shared" si="3"/>
        <v>-2276</v>
      </c>
      <c r="AD57" s="15">
        <f t="shared" si="3"/>
        <v>-2196</v>
      </c>
      <c r="AE57" s="15">
        <f t="shared" si="3"/>
        <v>-2116</v>
      </c>
      <c r="AF57" s="15">
        <f t="shared" si="3"/>
        <v>-2031</v>
      </c>
      <c r="AG57" s="15">
        <f t="shared" si="3"/>
        <v>-1955</v>
      </c>
      <c r="AH57" s="15">
        <f t="shared" si="3"/>
        <v>-1888</v>
      </c>
      <c r="AI57" s="15">
        <f t="shared" si="3"/>
        <v>-1829</v>
      </c>
    </row>
    <row r="58" spans="1:38" x14ac:dyDescent="0.25">
      <c r="D58" t="s">
        <v>327</v>
      </c>
      <c r="E58" s="15">
        <f t="shared" si="4"/>
        <v>0</v>
      </c>
      <c r="F58" s="15">
        <f t="shared" si="3"/>
        <v>95</v>
      </c>
      <c r="G58" s="15">
        <f t="shared" si="3"/>
        <v>26</v>
      </c>
      <c r="H58" s="15">
        <f t="shared" si="3"/>
        <v>268</v>
      </c>
      <c r="I58" s="15">
        <f t="shared" si="3"/>
        <v>3315</v>
      </c>
      <c r="J58" s="15">
        <f t="shared" si="3"/>
        <v>3367</v>
      </c>
      <c r="K58" s="15">
        <f t="shared" si="3"/>
        <v>1878</v>
      </c>
      <c r="L58" s="15">
        <f t="shared" si="3"/>
        <v>2022</v>
      </c>
      <c r="M58" s="15">
        <f t="shared" si="3"/>
        <v>3286</v>
      </c>
      <c r="N58" s="15">
        <f t="shared" si="3"/>
        <v>3792</v>
      </c>
      <c r="O58" s="15">
        <f t="shared" si="3"/>
        <v>4094</v>
      </c>
      <c r="P58" s="15">
        <f t="shared" si="3"/>
        <v>4515</v>
      </c>
      <c r="Q58" s="15">
        <f t="shared" si="3"/>
        <v>5018</v>
      </c>
      <c r="R58" s="15">
        <f t="shared" si="3"/>
        <v>5248</v>
      </c>
      <c r="S58" s="15">
        <f t="shared" si="3"/>
        <v>5686</v>
      </c>
      <c r="T58" s="15">
        <f t="shared" si="3"/>
        <v>6030</v>
      </c>
      <c r="U58" s="15">
        <f t="shared" si="3"/>
        <v>6308</v>
      </c>
      <c r="V58" s="15">
        <f t="shared" si="3"/>
        <v>6741</v>
      </c>
      <c r="W58" s="15">
        <f t="shared" si="3"/>
        <v>6541</v>
      </c>
      <c r="X58" s="15">
        <f t="shared" si="3"/>
        <v>6355</v>
      </c>
      <c r="Y58" s="15">
        <f t="shared" si="3"/>
        <v>6171</v>
      </c>
      <c r="Z58" s="15">
        <f t="shared" si="3"/>
        <v>5901</v>
      </c>
      <c r="AA58" s="15">
        <f t="shared" si="3"/>
        <v>5779</v>
      </c>
      <c r="AB58" s="15">
        <f t="shared" si="3"/>
        <v>5590</v>
      </c>
      <c r="AC58" s="15">
        <f t="shared" si="3"/>
        <v>5499</v>
      </c>
      <c r="AD58" s="15">
        <f t="shared" si="3"/>
        <v>5407</v>
      </c>
      <c r="AE58" s="15">
        <f t="shared" si="3"/>
        <v>5372</v>
      </c>
      <c r="AF58" s="15">
        <f t="shared" si="3"/>
        <v>5318</v>
      </c>
      <c r="AG58" s="15">
        <f t="shared" si="3"/>
        <v>5294</v>
      </c>
      <c r="AH58" s="15">
        <f t="shared" si="3"/>
        <v>5258</v>
      </c>
      <c r="AI58" s="15">
        <f t="shared" si="3"/>
        <v>5238</v>
      </c>
    </row>
    <row r="59" spans="1:38" x14ac:dyDescent="0.25">
      <c r="D59" t="s">
        <v>322</v>
      </c>
      <c r="E59" s="15">
        <f t="shared" si="4"/>
        <v>0</v>
      </c>
      <c r="F59" s="15">
        <f t="shared" si="3"/>
        <v>-326</v>
      </c>
      <c r="G59" s="15">
        <f t="shared" si="3"/>
        <v>-606</v>
      </c>
      <c r="H59" s="15">
        <f t="shared" si="3"/>
        <v>2086</v>
      </c>
      <c r="I59" s="15">
        <f t="shared" si="3"/>
        <v>7182</v>
      </c>
      <c r="J59" s="15">
        <f t="shared" si="3"/>
        <v>8958</v>
      </c>
      <c r="K59" s="15">
        <f t="shared" si="3"/>
        <v>9786</v>
      </c>
      <c r="L59" s="15">
        <f t="shared" si="3"/>
        <v>10146</v>
      </c>
      <c r="M59" s="15">
        <f t="shared" si="3"/>
        <v>9554</v>
      </c>
      <c r="N59" s="15">
        <f t="shared" si="3"/>
        <v>8310</v>
      </c>
      <c r="O59" s="15">
        <f t="shared" si="3"/>
        <v>6623</v>
      </c>
      <c r="P59" s="15">
        <f t="shared" si="3"/>
        <v>5295</v>
      </c>
      <c r="Q59" s="15">
        <f t="shared" si="3"/>
        <v>3718</v>
      </c>
      <c r="R59" s="15">
        <f t="shared" si="3"/>
        <v>2529</v>
      </c>
      <c r="S59" s="15">
        <f t="shared" si="3"/>
        <v>1873</v>
      </c>
      <c r="T59" s="15">
        <f t="shared" si="3"/>
        <v>1079</v>
      </c>
      <c r="U59" s="15">
        <f t="shared" si="3"/>
        <v>684</v>
      </c>
      <c r="V59" s="15">
        <f t="shared" si="3"/>
        <v>-350</v>
      </c>
      <c r="W59" s="15">
        <f t="shared" si="3"/>
        <v>-1149</v>
      </c>
      <c r="X59" s="15">
        <f t="shared" si="3"/>
        <v>-2060</v>
      </c>
      <c r="Y59" s="15">
        <f t="shared" si="3"/>
        <v>-2943</v>
      </c>
      <c r="Z59" s="15">
        <f t="shared" si="3"/>
        <v>-3516</v>
      </c>
      <c r="AA59" s="15">
        <f t="shared" si="3"/>
        <v>-4040</v>
      </c>
      <c r="AB59" s="15">
        <f t="shared" si="3"/>
        <v>-4429</v>
      </c>
      <c r="AC59" s="15">
        <f t="shared" si="3"/>
        <v>-4657</v>
      </c>
      <c r="AD59" s="15">
        <f t="shared" si="3"/>
        <v>-5169</v>
      </c>
      <c r="AE59" s="15">
        <f t="shared" si="3"/>
        <v>-5358</v>
      </c>
      <c r="AF59" s="15">
        <f t="shared" si="3"/>
        <v>-5675</v>
      </c>
      <c r="AG59" s="15">
        <f t="shared" si="3"/>
        <v>-6017</v>
      </c>
      <c r="AH59" s="15">
        <f t="shared" si="3"/>
        <v>-6382</v>
      </c>
      <c r="AI59" s="15">
        <f t="shared" si="3"/>
        <v>-6774</v>
      </c>
    </row>
    <row r="60" spans="1:38" x14ac:dyDescent="0.25">
      <c r="D60" s="131" t="s">
        <v>115</v>
      </c>
      <c r="E60" s="148">
        <f>SUM(E54:E59)</f>
        <v>0</v>
      </c>
      <c r="F60" s="148">
        <f t="shared" ref="F60:AI60" si="5">SUM(F54:F59)</f>
        <v>-215</v>
      </c>
      <c r="G60" s="148">
        <f t="shared" si="5"/>
        <v>482</v>
      </c>
      <c r="H60" s="148">
        <f t="shared" si="5"/>
        <v>25995</v>
      </c>
      <c r="I60" s="148">
        <f t="shared" si="5"/>
        <v>36321</v>
      </c>
      <c r="J60" s="148">
        <f t="shared" si="5"/>
        <v>40965</v>
      </c>
      <c r="K60" s="148">
        <f t="shared" si="5"/>
        <v>50015</v>
      </c>
      <c r="L60" s="148">
        <f t="shared" si="5"/>
        <v>61621</v>
      </c>
      <c r="M60" s="148">
        <f t="shared" si="5"/>
        <v>69429</v>
      </c>
      <c r="N60" s="148">
        <f t="shared" si="5"/>
        <v>77332</v>
      </c>
      <c r="O60" s="148">
        <f t="shared" si="5"/>
        <v>83659</v>
      </c>
      <c r="P60" s="148">
        <f t="shared" si="5"/>
        <v>88442</v>
      </c>
      <c r="Q60" s="148">
        <f t="shared" si="5"/>
        <v>91470</v>
      </c>
      <c r="R60" s="148">
        <f t="shared" si="5"/>
        <v>95223</v>
      </c>
      <c r="S60" s="148">
        <f t="shared" si="5"/>
        <v>98304</v>
      </c>
      <c r="T60" s="148">
        <f t="shared" si="5"/>
        <v>100858</v>
      </c>
      <c r="U60" s="148">
        <f t="shared" si="5"/>
        <v>99557</v>
      </c>
      <c r="V60" s="148">
        <f t="shared" si="5"/>
        <v>93190</v>
      </c>
      <c r="W60" s="148">
        <f t="shared" si="5"/>
        <v>87746</v>
      </c>
      <c r="X60" s="148">
        <f t="shared" si="5"/>
        <v>82114</v>
      </c>
      <c r="Y60" s="148">
        <f t="shared" si="5"/>
        <v>76419</v>
      </c>
      <c r="Z60" s="148">
        <f t="shared" si="5"/>
        <v>71691</v>
      </c>
      <c r="AA60" s="148">
        <f t="shared" si="5"/>
        <v>67486</v>
      </c>
      <c r="AB60" s="148">
        <f t="shared" si="5"/>
        <v>64602</v>
      </c>
      <c r="AC60" s="148">
        <f t="shared" si="5"/>
        <v>62065</v>
      </c>
      <c r="AD60" s="148">
        <f t="shared" si="5"/>
        <v>60004</v>
      </c>
      <c r="AE60" s="148">
        <f t="shared" si="5"/>
        <v>58289</v>
      </c>
      <c r="AF60" s="148">
        <f t="shared" si="5"/>
        <v>56889</v>
      </c>
      <c r="AG60" s="148">
        <f t="shared" si="5"/>
        <v>55861</v>
      </c>
      <c r="AH60" s="148">
        <f t="shared" si="5"/>
        <v>54657</v>
      </c>
      <c r="AI60" s="148">
        <f t="shared" si="5"/>
        <v>53514</v>
      </c>
    </row>
    <row r="61" spans="1:38" x14ac:dyDescent="0.25">
      <c r="E61" s="15"/>
      <c r="F61" s="15"/>
      <c r="G61" s="79"/>
    </row>
    <row r="62" spans="1:38" x14ac:dyDescent="0.25">
      <c r="E62" s="15"/>
      <c r="F62" s="15"/>
      <c r="G62" s="79"/>
    </row>
    <row r="63" spans="1:38" x14ac:dyDescent="0.25">
      <c r="E63" s="15"/>
      <c r="F63" s="15"/>
      <c r="G63" s="79"/>
    </row>
    <row r="64" spans="1:38" x14ac:dyDescent="0.25">
      <c r="E64" s="15"/>
      <c r="F64" s="15"/>
      <c r="G64" s="79"/>
    </row>
    <row r="65" spans="5:8" x14ac:dyDescent="0.25">
      <c r="E65" s="15"/>
      <c r="F65" s="15"/>
      <c r="G65" s="79"/>
    </row>
    <row r="66" spans="5:8" x14ac:dyDescent="0.25">
      <c r="E66" s="15"/>
      <c r="F66" s="15"/>
      <c r="G66" s="79"/>
    </row>
    <row r="67" spans="5:8" x14ac:dyDescent="0.25">
      <c r="E67" s="15"/>
      <c r="F67" s="15"/>
      <c r="G67" s="79"/>
    </row>
    <row r="68" spans="5:8" x14ac:dyDescent="0.25">
      <c r="E68" s="15"/>
      <c r="F68" s="15"/>
      <c r="G68" s="79"/>
    </row>
    <row r="69" spans="5:8" x14ac:dyDescent="0.25">
      <c r="E69" s="15"/>
      <c r="F69" s="15"/>
      <c r="G69" s="79"/>
    </row>
    <row r="70" spans="5:8" x14ac:dyDescent="0.25">
      <c r="E70" s="15"/>
      <c r="F70" s="15"/>
      <c r="G70" s="79"/>
    </row>
    <row r="71" spans="5:8" x14ac:dyDescent="0.25">
      <c r="E71" s="15"/>
      <c r="F71" s="15"/>
      <c r="G71" s="79"/>
    </row>
    <row r="72" spans="5:8" x14ac:dyDescent="0.25">
      <c r="E72" s="15"/>
      <c r="F72" s="15"/>
      <c r="G72" s="79"/>
    </row>
    <row r="73" spans="5:8" x14ac:dyDescent="0.25">
      <c r="E73" s="15"/>
      <c r="F73" s="15"/>
      <c r="G73" s="79"/>
      <c r="H73" s="47"/>
    </row>
    <row r="74" spans="5:8" x14ac:dyDescent="0.25">
      <c r="E74" s="15"/>
      <c r="F74" s="15"/>
      <c r="G74" s="79"/>
    </row>
    <row r="75" spans="5:8" x14ac:dyDescent="0.25">
      <c r="E75" s="15"/>
      <c r="F75" s="15"/>
      <c r="G75" s="79"/>
    </row>
    <row r="76" spans="5:8" x14ac:dyDescent="0.25">
      <c r="E76" s="15"/>
      <c r="F76" s="15"/>
      <c r="G76" s="79"/>
    </row>
    <row r="77" spans="5:8" x14ac:dyDescent="0.25">
      <c r="E77" s="15"/>
      <c r="F77" s="15"/>
      <c r="G77" s="79"/>
    </row>
    <row r="78" spans="5:8" x14ac:dyDescent="0.25">
      <c r="E78" s="15"/>
      <c r="F78" s="15"/>
      <c r="G78" s="79"/>
    </row>
    <row r="79" spans="5:8" x14ac:dyDescent="0.25">
      <c r="E79" s="15"/>
      <c r="F79" s="15"/>
      <c r="G79" s="79"/>
    </row>
    <row r="80" spans="5:8" x14ac:dyDescent="0.25">
      <c r="E80" s="15"/>
      <c r="F80" s="15"/>
      <c r="G80" s="79"/>
    </row>
    <row r="81" spans="5:7" x14ac:dyDescent="0.25">
      <c r="E81" s="15"/>
      <c r="F81" s="15"/>
      <c r="G81" s="79"/>
    </row>
    <row r="82" spans="5:7" x14ac:dyDescent="0.25">
      <c r="E82" s="15"/>
      <c r="F82" s="15"/>
      <c r="G82" s="79"/>
    </row>
    <row r="83" spans="5:7" x14ac:dyDescent="0.25">
      <c r="E83" s="15"/>
      <c r="F83" s="15"/>
      <c r="G83" s="79"/>
    </row>
    <row r="84" spans="5:7" x14ac:dyDescent="0.25">
      <c r="E84" s="15"/>
      <c r="F84" s="15"/>
      <c r="G84" s="79"/>
    </row>
    <row r="85" spans="5:7" x14ac:dyDescent="0.25">
      <c r="E85" s="15"/>
      <c r="F85" s="15"/>
      <c r="G85" s="79"/>
    </row>
    <row r="86" spans="5:7" x14ac:dyDescent="0.25">
      <c r="E86" s="15"/>
      <c r="F86" s="15"/>
      <c r="G86" s="79"/>
    </row>
    <row r="87" spans="5:7" x14ac:dyDescent="0.25">
      <c r="E87" s="15"/>
      <c r="F87" s="15"/>
      <c r="G87" s="79"/>
    </row>
    <row r="88" spans="5:7" x14ac:dyDescent="0.25">
      <c r="E88" s="15"/>
      <c r="F88" s="15"/>
      <c r="G88" s="79"/>
    </row>
    <row r="89" spans="5:7" x14ac:dyDescent="0.25">
      <c r="E89" s="15"/>
      <c r="F89" s="15"/>
      <c r="G89" s="79"/>
    </row>
    <row r="90" spans="5:7" x14ac:dyDescent="0.25">
      <c r="E90" s="15"/>
      <c r="F90" s="15"/>
      <c r="G90" s="79"/>
    </row>
  </sheetData>
  <conditionalFormatting sqref="AK5:AK46 AK4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E750-40B5-4A7B-A61D-CCBDD152B694}">
  <dimension ref="A1:F43"/>
  <sheetViews>
    <sheetView workbookViewId="0">
      <selection activeCell="A2" sqref="A2"/>
    </sheetView>
  </sheetViews>
  <sheetFormatPr defaultRowHeight="15" x14ac:dyDescent="0.25"/>
  <cols>
    <col min="1" max="1" width="68.28515625" bestFit="1" customWidth="1"/>
    <col min="5" max="5" width="101.28515625" bestFit="1" customWidth="1"/>
  </cols>
  <sheetData>
    <row r="1" spans="1:6" x14ac:dyDescent="0.25">
      <c r="A1" s="15"/>
      <c r="B1" s="15"/>
      <c r="C1" s="15" t="s">
        <v>315</v>
      </c>
    </row>
    <row r="2" spans="1:6" x14ac:dyDescent="0.25">
      <c r="A2" t="s">
        <v>228</v>
      </c>
      <c r="B2" t="s">
        <v>273</v>
      </c>
      <c r="C2" s="15">
        <v>30801.102683243698</v>
      </c>
    </row>
    <row r="3" spans="1:6" x14ac:dyDescent="0.25">
      <c r="A3" s="140" t="s">
        <v>229</v>
      </c>
      <c r="B3" s="114" t="s">
        <v>274</v>
      </c>
      <c r="C3" s="137">
        <v>26462</v>
      </c>
      <c r="E3" t="s">
        <v>316</v>
      </c>
      <c r="F3" s="69">
        <f>SUM(C4,C11,C27)</f>
        <v>29797.493753325187</v>
      </c>
    </row>
    <row r="4" spans="1:6" x14ac:dyDescent="0.25">
      <c r="A4" s="138" t="s">
        <v>230</v>
      </c>
      <c r="B4" s="138" t="s">
        <v>275</v>
      </c>
      <c r="C4" s="139">
        <v>4779.0974377843904</v>
      </c>
      <c r="E4" t="s">
        <v>317</v>
      </c>
      <c r="F4" s="69">
        <f>F3+C3</f>
        <v>56259.493753325187</v>
      </c>
    </row>
    <row r="5" spans="1:6" x14ac:dyDescent="0.25">
      <c r="A5" t="s">
        <v>231</v>
      </c>
      <c r="B5" t="s">
        <v>276</v>
      </c>
      <c r="C5" s="15">
        <v>5556.5227422442103</v>
      </c>
    </row>
    <row r="6" spans="1:6" x14ac:dyDescent="0.25">
      <c r="A6" t="s">
        <v>232</v>
      </c>
      <c r="B6" t="s">
        <v>277</v>
      </c>
      <c r="C6" s="15">
        <v>7256.6765799646701</v>
      </c>
      <c r="E6" t="s">
        <v>318</v>
      </c>
      <c r="F6">
        <v>152000</v>
      </c>
    </row>
    <row r="7" spans="1:6" x14ac:dyDescent="0.25">
      <c r="A7" t="s">
        <v>233</v>
      </c>
      <c r="B7" t="s">
        <v>278</v>
      </c>
      <c r="C7" s="15">
        <v>239203.05404644099</v>
      </c>
      <c r="E7" t="s">
        <v>319</v>
      </c>
    </row>
    <row r="8" spans="1:6" x14ac:dyDescent="0.25">
      <c r="A8" t="s">
        <v>234</v>
      </c>
      <c r="B8" t="s">
        <v>279</v>
      </c>
      <c r="C8" s="15">
        <v>44931.576532245403</v>
      </c>
    </row>
    <row r="9" spans="1:6" x14ac:dyDescent="0.25">
      <c r="A9" t="s">
        <v>235</v>
      </c>
      <c r="B9" t="s">
        <v>280</v>
      </c>
      <c r="C9" s="15">
        <v>24122.457195953801</v>
      </c>
    </row>
    <row r="10" spans="1:6" x14ac:dyDescent="0.25">
      <c r="A10" t="s">
        <v>236</v>
      </c>
      <c r="B10" t="s">
        <v>281</v>
      </c>
      <c r="C10" s="15">
        <v>63452.965470556301</v>
      </c>
    </row>
    <row r="11" spans="1:6" x14ac:dyDescent="0.25">
      <c r="A11" s="138" t="s">
        <v>237</v>
      </c>
      <c r="B11" s="138" t="s">
        <v>282</v>
      </c>
      <c r="C11" s="139">
        <v>13589</v>
      </c>
    </row>
    <row r="12" spans="1:6" x14ac:dyDescent="0.25">
      <c r="A12" t="s">
        <v>238</v>
      </c>
      <c r="B12" t="s">
        <v>283</v>
      </c>
      <c r="C12" s="15">
        <v>32814.135736265198</v>
      </c>
    </row>
    <row r="13" spans="1:6" x14ac:dyDescent="0.25">
      <c r="A13" t="s">
        <v>239</v>
      </c>
      <c r="B13" t="s">
        <v>284</v>
      </c>
      <c r="C13" s="15">
        <v>51460.676360696503</v>
      </c>
    </row>
    <row r="14" spans="1:6" x14ac:dyDescent="0.25">
      <c r="A14" t="s">
        <v>240</v>
      </c>
      <c r="B14" t="s">
        <v>285</v>
      </c>
      <c r="C14" s="15">
        <v>55821.894439739903</v>
      </c>
    </row>
    <row r="15" spans="1:6" x14ac:dyDescent="0.25">
      <c r="A15" t="s">
        <v>241</v>
      </c>
      <c r="B15" t="s">
        <v>286</v>
      </c>
      <c r="C15" s="15">
        <v>8449.8600281465206</v>
      </c>
    </row>
    <row r="16" spans="1:6" x14ac:dyDescent="0.25">
      <c r="A16" t="s">
        <v>242</v>
      </c>
      <c r="B16" t="s">
        <v>287</v>
      </c>
      <c r="C16" s="15">
        <v>28428.5236845035</v>
      </c>
    </row>
    <row r="17" spans="1:3" x14ac:dyDescent="0.25">
      <c r="A17" t="s">
        <v>243</v>
      </c>
      <c r="B17" t="s">
        <v>288</v>
      </c>
      <c r="C17" s="15">
        <v>4156.5208297108302</v>
      </c>
    </row>
    <row r="18" spans="1:3" x14ac:dyDescent="0.25">
      <c r="A18" t="s">
        <v>244</v>
      </c>
      <c r="B18" t="s">
        <v>289</v>
      </c>
      <c r="C18" s="15">
        <v>5929.8565855864399</v>
      </c>
    </row>
    <row r="19" spans="1:3" x14ac:dyDescent="0.25">
      <c r="A19" t="s">
        <v>245</v>
      </c>
      <c r="B19" t="s">
        <v>290</v>
      </c>
      <c r="C19" s="15">
        <v>140288.67649591999</v>
      </c>
    </row>
    <row r="20" spans="1:3" x14ac:dyDescent="0.25">
      <c r="A20" t="s">
        <v>246</v>
      </c>
      <c r="B20" t="s">
        <v>291</v>
      </c>
      <c r="C20" s="15">
        <v>171265.84002574001</v>
      </c>
    </row>
    <row r="21" spans="1:3" x14ac:dyDescent="0.25">
      <c r="A21" t="s">
        <v>247</v>
      </c>
      <c r="B21" t="s">
        <v>292</v>
      </c>
      <c r="C21" s="15">
        <v>33516.257907550898</v>
      </c>
    </row>
    <row r="22" spans="1:3" x14ac:dyDescent="0.25">
      <c r="A22" t="s">
        <v>248</v>
      </c>
      <c r="B22" t="s">
        <v>293</v>
      </c>
      <c r="C22" s="15">
        <v>71508.279505170707</v>
      </c>
    </row>
    <row r="23" spans="1:3" x14ac:dyDescent="0.25">
      <c r="A23" t="s">
        <v>249</v>
      </c>
      <c r="B23" t="s">
        <v>294</v>
      </c>
      <c r="C23" s="15">
        <v>41744.450966213</v>
      </c>
    </row>
    <row r="24" spans="1:3" x14ac:dyDescent="0.25">
      <c r="A24" t="s">
        <v>250</v>
      </c>
      <c r="B24" t="s">
        <v>295</v>
      </c>
      <c r="C24" s="15">
        <v>75978.740157691995</v>
      </c>
    </row>
    <row r="25" spans="1:3" x14ac:dyDescent="0.25">
      <c r="A25" t="s">
        <v>251</v>
      </c>
      <c r="B25" t="s">
        <v>296</v>
      </c>
      <c r="C25" s="15">
        <v>122464.106691347</v>
      </c>
    </row>
    <row r="26" spans="1:3" x14ac:dyDescent="0.25">
      <c r="A26" t="s">
        <v>252</v>
      </c>
      <c r="B26" t="s">
        <v>297</v>
      </c>
      <c r="C26" s="15">
        <v>43391.435994331601</v>
      </c>
    </row>
    <row r="27" spans="1:3" x14ac:dyDescent="0.25">
      <c r="A27" s="138" t="s">
        <v>253</v>
      </c>
      <c r="B27" s="138" t="s">
        <v>298</v>
      </c>
      <c r="C27" s="139">
        <v>11429.3963155408</v>
      </c>
    </row>
    <row r="28" spans="1:3" x14ac:dyDescent="0.25">
      <c r="A28" t="s">
        <v>254</v>
      </c>
      <c r="B28" t="s">
        <v>299</v>
      </c>
      <c r="C28" s="15">
        <v>137555.88889263701</v>
      </c>
    </row>
    <row r="29" spans="1:3" x14ac:dyDescent="0.25">
      <c r="A29" t="s">
        <v>255</v>
      </c>
      <c r="B29" t="s">
        <v>300</v>
      </c>
      <c r="C29" s="15">
        <v>854988.59223669895</v>
      </c>
    </row>
    <row r="30" spans="1:3" x14ac:dyDescent="0.25">
      <c r="A30" t="s">
        <v>256</v>
      </c>
      <c r="B30" t="s">
        <v>301</v>
      </c>
      <c r="C30" s="15">
        <v>891229.55083614297</v>
      </c>
    </row>
    <row r="31" spans="1:3" x14ac:dyDescent="0.25">
      <c r="A31" t="s">
        <v>257</v>
      </c>
      <c r="B31" t="s">
        <v>302</v>
      </c>
      <c r="C31" s="15">
        <v>1262299</v>
      </c>
    </row>
    <row r="32" spans="1:3" x14ac:dyDescent="0.25">
      <c r="A32" t="s">
        <v>258</v>
      </c>
      <c r="B32" t="s">
        <v>303</v>
      </c>
      <c r="C32" s="15">
        <v>1888412.73126332</v>
      </c>
    </row>
    <row r="33" spans="1:3" x14ac:dyDescent="0.25">
      <c r="A33" t="s">
        <v>259</v>
      </c>
      <c r="B33" t="s">
        <v>304</v>
      </c>
      <c r="C33" s="15">
        <v>500524.017095891</v>
      </c>
    </row>
    <row r="34" spans="1:3" x14ac:dyDescent="0.25">
      <c r="A34" t="s">
        <v>260</v>
      </c>
      <c r="B34" t="s">
        <v>305</v>
      </c>
      <c r="C34" s="15">
        <v>93305</v>
      </c>
    </row>
    <row r="35" spans="1:3" x14ac:dyDescent="0.25">
      <c r="A35" t="s">
        <v>261</v>
      </c>
      <c r="B35" t="s">
        <v>306</v>
      </c>
      <c r="C35" s="15">
        <v>60655</v>
      </c>
    </row>
    <row r="36" spans="1:3" x14ac:dyDescent="0.25">
      <c r="A36" t="s">
        <v>262</v>
      </c>
      <c r="B36" t="s">
        <v>307</v>
      </c>
      <c r="C36" s="15">
        <v>1068051</v>
      </c>
    </row>
    <row r="37" spans="1:3" x14ac:dyDescent="0.25">
      <c r="A37" t="s">
        <v>263</v>
      </c>
      <c r="B37" t="s">
        <v>308</v>
      </c>
      <c r="C37" s="15">
        <v>327176.20452901197</v>
      </c>
    </row>
    <row r="38" spans="1:3" x14ac:dyDescent="0.25">
      <c r="A38" t="s">
        <v>264</v>
      </c>
      <c r="B38" t="s">
        <v>309</v>
      </c>
      <c r="C38" s="15">
        <v>1701808.3854352599</v>
      </c>
    </row>
    <row r="39" spans="1:3" x14ac:dyDescent="0.25">
      <c r="A39" t="s">
        <v>265</v>
      </c>
      <c r="B39" t="s">
        <v>310</v>
      </c>
      <c r="C39" s="15">
        <v>2804262</v>
      </c>
    </row>
    <row r="40" spans="1:3" x14ac:dyDescent="0.25">
      <c r="A40" t="s">
        <v>266</v>
      </c>
      <c r="B40" t="s">
        <v>311</v>
      </c>
      <c r="C40" s="15">
        <v>544368</v>
      </c>
    </row>
    <row r="41" spans="1:3" x14ac:dyDescent="0.25">
      <c r="A41" t="s">
        <v>267</v>
      </c>
      <c r="B41" t="s">
        <v>312</v>
      </c>
      <c r="C41" s="15">
        <v>2720560</v>
      </c>
    </row>
    <row r="42" spans="1:3" x14ac:dyDescent="0.25">
      <c r="A42" t="s">
        <v>268</v>
      </c>
      <c r="B42" t="s">
        <v>313</v>
      </c>
      <c r="C42" s="15">
        <v>371442.78015280399</v>
      </c>
    </row>
    <row r="43" spans="1:3" x14ac:dyDescent="0.25">
      <c r="A43" t="s">
        <v>269</v>
      </c>
      <c r="B43" t="s">
        <v>314</v>
      </c>
      <c r="C43" s="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8790-1A11-4EF5-92CD-F3B051927C7B}">
  <sheetPr>
    <tabColor theme="0" tint="-0.499984740745262"/>
  </sheetPr>
  <dimension ref="A1:AH42"/>
  <sheetViews>
    <sheetView showGridLines="0" topLeftCell="B34" workbookViewId="0">
      <selection activeCell="B47" sqref="B47"/>
    </sheetView>
  </sheetViews>
  <sheetFormatPr defaultRowHeight="15" x14ac:dyDescent="0.25"/>
  <cols>
    <col min="2" max="2" width="42.7109375" customWidth="1"/>
    <col min="3" max="3" width="38.7109375" customWidth="1"/>
  </cols>
  <sheetData>
    <row r="1" spans="1:7" x14ac:dyDescent="0.25">
      <c r="A1" t="s">
        <v>43</v>
      </c>
    </row>
    <row r="2" spans="1:7" x14ac:dyDescent="0.25">
      <c r="C2" s="1" t="s">
        <v>0</v>
      </c>
      <c r="D2" s="1" t="s">
        <v>116</v>
      </c>
      <c r="E2" s="1" t="s">
        <v>117</v>
      </c>
      <c r="F2" s="1" t="s">
        <v>118</v>
      </c>
      <c r="G2" s="1" t="s">
        <v>119</v>
      </c>
    </row>
    <row r="3" spans="1:7" x14ac:dyDescent="0.25">
      <c r="C3" s="1">
        <v>2020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C4" s="1">
        <v>2021</v>
      </c>
      <c r="D4" s="1">
        <v>9.3348399999999998E-2</v>
      </c>
      <c r="E4" s="1">
        <v>1.3528699999999999E-2</v>
      </c>
      <c r="F4" s="1">
        <v>8.92897E-2</v>
      </c>
      <c r="G4" s="1">
        <v>0.19616700000000001</v>
      </c>
    </row>
    <row r="5" spans="1:7" x14ac:dyDescent="0.25">
      <c r="C5" s="1">
        <v>2022</v>
      </c>
      <c r="D5" s="1">
        <v>-0.10191699999999999</v>
      </c>
      <c r="E5" s="1">
        <v>0.11634700000000001</v>
      </c>
      <c r="F5" s="1">
        <v>3.9684299999999999E-2</v>
      </c>
      <c r="G5" s="1">
        <v>5.4115000000000003E-2</v>
      </c>
    </row>
    <row r="6" spans="1:7" x14ac:dyDescent="0.25">
      <c r="C6" s="1">
        <v>2023</v>
      </c>
      <c r="D6" s="1">
        <v>0.933033</v>
      </c>
      <c r="E6" s="1">
        <v>2.7724899999999999</v>
      </c>
      <c r="F6" s="1">
        <v>5.2356299999999996</v>
      </c>
      <c r="G6" s="1">
        <v>8.9411500000000004</v>
      </c>
    </row>
    <row r="7" spans="1:7" x14ac:dyDescent="0.25">
      <c r="C7" s="1">
        <v>2024</v>
      </c>
      <c r="D7" s="1">
        <v>7.7893999999999997</v>
      </c>
      <c r="E7" s="1">
        <v>4.1190499999999997</v>
      </c>
      <c r="F7" s="1">
        <v>16.3306</v>
      </c>
      <c r="G7" s="1">
        <v>28.239000000000001</v>
      </c>
    </row>
    <row r="8" spans="1:7" x14ac:dyDescent="0.25">
      <c r="C8" s="1">
        <v>2025</v>
      </c>
      <c r="D8" s="1">
        <v>8.4608799999999995</v>
      </c>
      <c r="E8" s="1">
        <v>3.8484799999999999</v>
      </c>
      <c r="F8" s="1">
        <v>20.870799999999999</v>
      </c>
      <c r="G8" s="1">
        <v>33.180199999999999</v>
      </c>
    </row>
    <row r="9" spans="1:7" x14ac:dyDescent="0.25">
      <c r="C9" s="1">
        <v>2026</v>
      </c>
      <c r="D9" s="1">
        <v>6.0919999999999996</v>
      </c>
      <c r="E9" s="1">
        <v>3.7321300000000002</v>
      </c>
      <c r="F9" s="1">
        <v>21.484999999999999</v>
      </c>
      <c r="G9" s="1">
        <v>31.309100000000001</v>
      </c>
    </row>
    <row r="10" spans="1:7" x14ac:dyDescent="0.25">
      <c r="C10" s="1">
        <v>2027</v>
      </c>
      <c r="D10" s="1">
        <v>6.3278499999999998</v>
      </c>
      <c r="E10" s="1">
        <v>4.5113899999999996</v>
      </c>
      <c r="F10" s="1">
        <v>24.894300000000001</v>
      </c>
      <c r="G10" s="1">
        <v>35.733499999999999</v>
      </c>
    </row>
    <row r="11" spans="1:7" x14ac:dyDescent="0.25">
      <c r="C11" s="1">
        <v>2028</v>
      </c>
      <c r="D11" s="1">
        <v>8.4802700000000009</v>
      </c>
      <c r="E11" s="1">
        <v>5.3894000000000002</v>
      </c>
      <c r="F11" s="1">
        <v>31.1599</v>
      </c>
      <c r="G11" s="1">
        <v>45.029499999999999</v>
      </c>
    </row>
    <row r="12" spans="1:7" x14ac:dyDescent="0.25">
      <c r="C12" s="1">
        <v>2029</v>
      </c>
      <c r="D12" s="1">
        <v>9.0232200000000002</v>
      </c>
      <c r="E12" s="1">
        <v>6.26065</v>
      </c>
      <c r="F12" s="1">
        <v>36.915399999999998</v>
      </c>
      <c r="G12" s="1">
        <v>52.199300000000001</v>
      </c>
    </row>
    <row r="13" spans="1:7" x14ac:dyDescent="0.25">
      <c r="C13" s="1">
        <v>2030</v>
      </c>
      <c r="D13" s="1">
        <v>9.1860199999999992</v>
      </c>
      <c r="E13" s="1">
        <v>7.1508500000000002</v>
      </c>
      <c r="F13" s="1">
        <v>41.927799999999998</v>
      </c>
      <c r="G13" s="1">
        <v>58.264699999999998</v>
      </c>
    </row>
    <row r="14" spans="1:7" x14ac:dyDescent="0.25">
      <c r="C14" s="1">
        <v>2031</v>
      </c>
      <c r="D14" s="1">
        <v>9.6401299999999992</v>
      </c>
      <c r="E14" s="1">
        <v>8.0139800000000001</v>
      </c>
      <c r="F14" s="1">
        <v>46.551099999999998</v>
      </c>
      <c r="G14" s="1">
        <v>64.205200000000005</v>
      </c>
    </row>
    <row r="15" spans="1:7" x14ac:dyDescent="0.25">
      <c r="C15" s="1">
        <v>2032</v>
      </c>
      <c r="D15" s="1">
        <v>10.193</v>
      </c>
      <c r="E15" s="1">
        <v>8.7228899999999996</v>
      </c>
      <c r="F15" s="1">
        <v>51.027299999999997</v>
      </c>
      <c r="G15" s="1">
        <v>69.943200000000004</v>
      </c>
    </row>
    <row r="16" spans="1:7" x14ac:dyDescent="0.25">
      <c r="C16" s="1">
        <v>2033</v>
      </c>
      <c r="D16" s="1">
        <v>10.414400000000001</v>
      </c>
      <c r="E16" s="1">
        <v>9.4223199999999991</v>
      </c>
      <c r="F16" s="1">
        <v>55.191400000000002</v>
      </c>
      <c r="G16" s="1">
        <v>75.028199999999998</v>
      </c>
    </row>
    <row r="17" spans="3:7" x14ac:dyDescent="0.25">
      <c r="C17" s="1">
        <v>2034</v>
      </c>
      <c r="D17" s="1">
        <v>11.218500000000001</v>
      </c>
      <c r="E17" s="1">
        <v>10.014900000000001</v>
      </c>
      <c r="F17" s="1">
        <v>59.693300000000001</v>
      </c>
      <c r="G17" s="1">
        <v>80.926699999999997</v>
      </c>
    </row>
    <row r="18" spans="3:7" x14ac:dyDescent="0.25">
      <c r="C18" s="1">
        <v>2035</v>
      </c>
      <c r="D18" s="1">
        <v>11.8886</v>
      </c>
      <c r="E18" s="1">
        <v>10.683199999999999</v>
      </c>
      <c r="F18" s="1">
        <v>63.653199999999998</v>
      </c>
      <c r="G18" s="1">
        <v>86.224999999999994</v>
      </c>
    </row>
    <row r="19" spans="3:7" x14ac:dyDescent="0.25">
      <c r="C19" s="1">
        <v>2036</v>
      </c>
      <c r="D19" s="1">
        <v>12.5723</v>
      </c>
      <c r="E19" s="1">
        <v>11.4183</v>
      </c>
      <c r="F19" s="1">
        <v>67.569299999999998</v>
      </c>
      <c r="G19" s="1">
        <v>91.559899999999999</v>
      </c>
    </row>
    <row r="20" spans="3:7" x14ac:dyDescent="0.25">
      <c r="C20" s="1">
        <v>2037</v>
      </c>
      <c r="D20" s="1">
        <v>13.3118</v>
      </c>
      <c r="E20" s="1">
        <v>11.585100000000001</v>
      </c>
      <c r="F20" s="1">
        <v>70.594800000000006</v>
      </c>
      <c r="G20" s="1">
        <v>95.491799999999998</v>
      </c>
    </row>
    <row r="21" spans="3:7" x14ac:dyDescent="0.25">
      <c r="C21" s="1">
        <v>2038</v>
      </c>
      <c r="D21" s="1">
        <v>12.853199999999999</v>
      </c>
      <c r="E21" s="1">
        <v>11.520200000000001</v>
      </c>
      <c r="F21" s="1">
        <v>71.731700000000004</v>
      </c>
      <c r="G21" s="1">
        <v>96.105099999999993</v>
      </c>
    </row>
    <row r="22" spans="3:7" x14ac:dyDescent="0.25">
      <c r="C22" s="1">
        <v>2039</v>
      </c>
      <c r="D22" s="1">
        <v>12.3477</v>
      </c>
      <c r="E22" s="1">
        <v>11.2591</v>
      </c>
      <c r="F22" s="1">
        <v>71.668999999999997</v>
      </c>
      <c r="G22" s="1">
        <v>95.275800000000004</v>
      </c>
    </row>
    <row r="23" spans="3:7" x14ac:dyDescent="0.25">
      <c r="C23" s="1">
        <v>2040</v>
      </c>
      <c r="D23" s="1">
        <v>11.7835</v>
      </c>
      <c r="E23" s="1">
        <v>10.8771</v>
      </c>
      <c r="F23" s="1">
        <v>70.803600000000003</v>
      </c>
      <c r="G23" s="1">
        <v>93.464299999999994</v>
      </c>
    </row>
    <row r="24" spans="3:7" x14ac:dyDescent="0.25">
      <c r="C24" s="1">
        <v>2041</v>
      </c>
      <c r="D24" s="1">
        <v>11.162100000000001</v>
      </c>
      <c r="E24" s="1">
        <v>10.4762</v>
      </c>
      <c r="F24" s="1">
        <v>69.568399999999997</v>
      </c>
      <c r="G24" s="1">
        <v>91.206800000000001</v>
      </c>
    </row>
    <row r="25" spans="3:7" x14ac:dyDescent="0.25">
      <c r="C25" s="1">
        <v>2042</v>
      </c>
      <c r="D25" s="1">
        <v>10.750400000000001</v>
      </c>
      <c r="E25" s="1">
        <v>10.1182</v>
      </c>
      <c r="F25" s="1">
        <v>68.400000000000006</v>
      </c>
      <c r="G25" s="1">
        <v>89.268500000000003</v>
      </c>
    </row>
    <row r="26" spans="3:7" x14ac:dyDescent="0.25">
      <c r="C26" s="1">
        <v>2043</v>
      </c>
      <c r="D26" s="1">
        <v>10.168200000000001</v>
      </c>
      <c r="E26" s="1">
        <v>9.8277300000000007</v>
      </c>
      <c r="F26" s="1">
        <v>67.2483</v>
      </c>
      <c r="G26" s="1">
        <v>87.244200000000006</v>
      </c>
    </row>
    <row r="27" spans="3:7" x14ac:dyDescent="0.25">
      <c r="C27" s="1">
        <v>2044</v>
      </c>
      <c r="D27" s="1">
        <v>9.82864</v>
      </c>
      <c r="E27" s="1">
        <v>9.5517500000000002</v>
      </c>
      <c r="F27" s="1">
        <v>66.204700000000003</v>
      </c>
      <c r="G27" s="1">
        <v>85.585099999999997</v>
      </c>
    </row>
    <row r="28" spans="3:7" x14ac:dyDescent="0.25">
      <c r="C28" s="1">
        <v>2045</v>
      </c>
      <c r="D28" s="1">
        <v>9.2180400000000002</v>
      </c>
      <c r="E28" s="1">
        <v>9.2491500000000002</v>
      </c>
      <c r="F28" s="1">
        <v>65.0124</v>
      </c>
      <c r="G28" s="1">
        <v>83.479600000000005</v>
      </c>
    </row>
    <row r="29" spans="3:7" x14ac:dyDescent="0.25">
      <c r="C29" s="1">
        <v>2046</v>
      </c>
      <c r="D29" s="1">
        <v>8.9736200000000004</v>
      </c>
      <c r="E29" s="1">
        <v>8.9691100000000006</v>
      </c>
      <c r="F29" s="1">
        <v>64.043300000000002</v>
      </c>
      <c r="G29" s="1">
        <v>81.986000000000004</v>
      </c>
    </row>
    <row r="30" spans="3:7" x14ac:dyDescent="0.25">
      <c r="C30" s="1">
        <v>2047</v>
      </c>
      <c r="D30" s="1">
        <v>8.6678700000000006</v>
      </c>
      <c r="E30" s="1">
        <v>8.7513000000000005</v>
      </c>
      <c r="F30" s="1">
        <v>63.209899999999998</v>
      </c>
      <c r="G30" s="1">
        <v>80.629099999999994</v>
      </c>
    </row>
    <row r="31" spans="3:7" x14ac:dyDescent="0.25">
      <c r="C31" s="1">
        <v>2048</v>
      </c>
      <c r="D31" s="1">
        <v>8.4699000000000009</v>
      </c>
      <c r="E31" s="1">
        <v>8.5893999999999995</v>
      </c>
      <c r="F31" s="1">
        <v>62.676900000000003</v>
      </c>
      <c r="G31" s="1">
        <v>79.736199999999997</v>
      </c>
    </row>
    <row r="32" spans="3:7" x14ac:dyDescent="0.25">
      <c r="C32" s="1">
        <v>2049</v>
      </c>
      <c r="D32" s="1">
        <v>8.2376500000000004</v>
      </c>
      <c r="E32" s="1">
        <v>8.4252500000000001</v>
      </c>
      <c r="F32" s="1">
        <v>62.29</v>
      </c>
      <c r="G32" s="1">
        <v>78.9529</v>
      </c>
    </row>
    <row r="33" spans="1:34" x14ac:dyDescent="0.25">
      <c r="C33" s="1">
        <v>2050</v>
      </c>
      <c r="D33" s="1">
        <v>8.0581700000000005</v>
      </c>
      <c r="E33" s="1">
        <v>8.2971800000000009</v>
      </c>
      <c r="F33" s="1">
        <v>62.048699999999997</v>
      </c>
      <c r="G33" s="1">
        <v>78.4041</v>
      </c>
    </row>
    <row r="36" spans="1:34" x14ac:dyDescent="0.25">
      <c r="A36" s="2" t="s">
        <v>40</v>
      </c>
    </row>
    <row r="37" spans="1:34" x14ac:dyDescent="0.25">
      <c r="D37" s="5">
        <v>2020</v>
      </c>
      <c r="E37" s="5">
        <v>2021</v>
      </c>
      <c r="F37" s="5">
        <v>2022</v>
      </c>
      <c r="G37" s="5">
        <v>2023</v>
      </c>
      <c r="H37" s="5">
        <v>2024</v>
      </c>
      <c r="I37" s="5">
        <v>2025</v>
      </c>
      <c r="J37" s="5">
        <v>2026</v>
      </c>
      <c r="K37" s="5">
        <v>2027</v>
      </c>
      <c r="L37" s="5">
        <v>2028</v>
      </c>
      <c r="M37" s="5">
        <v>2029</v>
      </c>
      <c r="N37" s="5">
        <v>2030</v>
      </c>
      <c r="O37" s="5">
        <v>2031</v>
      </c>
      <c r="P37" s="5">
        <v>2032</v>
      </c>
      <c r="Q37" s="5">
        <v>2033</v>
      </c>
      <c r="R37" s="5">
        <v>2034</v>
      </c>
      <c r="S37" s="5">
        <v>2035</v>
      </c>
      <c r="T37" s="5">
        <v>2036</v>
      </c>
      <c r="U37" s="5">
        <v>2037</v>
      </c>
      <c r="V37" s="5">
        <v>2038</v>
      </c>
      <c r="W37" s="5">
        <v>2039</v>
      </c>
      <c r="X37" s="5">
        <v>2040</v>
      </c>
      <c r="Y37" s="5">
        <v>2041</v>
      </c>
      <c r="Z37" s="5">
        <v>2042</v>
      </c>
      <c r="AA37" s="5">
        <v>2043</v>
      </c>
      <c r="AB37" s="5">
        <v>2044</v>
      </c>
      <c r="AC37" s="5">
        <v>2045</v>
      </c>
      <c r="AD37" s="5">
        <v>2046</v>
      </c>
      <c r="AE37" s="5">
        <v>2047</v>
      </c>
      <c r="AF37" s="5">
        <v>2048</v>
      </c>
      <c r="AG37" s="5">
        <v>2049</v>
      </c>
      <c r="AH37" s="5">
        <v>2050</v>
      </c>
    </row>
    <row r="38" spans="1:34" x14ac:dyDescent="0.25">
      <c r="D38" s="2">
        <v>2020</v>
      </c>
      <c r="E38" s="2"/>
      <c r="F38" s="2"/>
      <c r="G38" s="2"/>
      <c r="H38" s="2"/>
      <c r="I38" s="2">
        <v>2025</v>
      </c>
      <c r="J38" s="2"/>
      <c r="K38" s="2"/>
      <c r="L38" s="2"/>
      <c r="M38" s="2"/>
      <c r="N38" s="2">
        <v>2030</v>
      </c>
      <c r="O38" s="2"/>
      <c r="P38" s="2"/>
      <c r="Q38" s="2"/>
      <c r="R38" s="2"/>
      <c r="S38" s="2">
        <v>2035</v>
      </c>
      <c r="T38" s="2"/>
      <c r="U38" s="2"/>
      <c r="V38" s="2"/>
      <c r="W38" s="2"/>
      <c r="X38" s="2">
        <v>2040</v>
      </c>
      <c r="Y38" s="2"/>
      <c r="Z38" s="2"/>
      <c r="AA38" s="2"/>
      <c r="AB38" s="2"/>
      <c r="AC38" s="2">
        <v>2045</v>
      </c>
      <c r="AD38" s="2"/>
      <c r="AE38" s="2"/>
      <c r="AF38" s="2"/>
      <c r="AG38" s="2"/>
      <c r="AH38" s="2">
        <v>2050</v>
      </c>
    </row>
    <row r="39" spans="1:34" s="46" customFormat="1" x14ac:dyDescent="0.25">
      <c r="B39" s="1" t="s">
        <v>116</v>
      </c>
      <c r="C39" s="46" t="str">
        <f>LEFT(B39,LEN(B39)-29)</f>
        <v xml:space="preserve">Fossil Fuels and Utilities </v>
      </c>
      <c r="D39" s="46">
        <f>INDEX($D$3:$G$33,MATCH(D$37,$C$3:$C$33,0),MATCH($B39,$D$2:$G$2,0))</f>
        <v>0</v>
      </c>
      <c r="E39" s="46">
        <f t="shared" ref="E39:AH42" si="0">INDEX($D$3:$G$33,MATCH(E$37,$C$3:$C$33,0),MATCH($B39,$D$2:$G$2,0))</f>
        <v>9.3348399999999998E-2</v>
      </c>
      <c r="F39" s="46">
        <f t="shared" si="0"/>
        <v>-0.10191699999999999</v>
      </c>
      <c r="G39" s="46">
        <f t="shared" si="0"/>
        <v>0.933033</v>
      </c>
      <c r="H39" s="46">
        <f t="shared" si="0"/>
        <v>7.7893999999999997</v>
      </c>
      <c r="I39" s="46">
        <f t="shared" si="0"/>
        <v>8.4608799999999995</v>
      </c>
      <c r="J39" s="46">
        <f t="shared" si="0"/>
        <v>6.0919999999999996</v>
      </c>
      <c r="K39" s="46">
        <f t="shared" si="0"/>
        <v>6.3278499999999998</v>
      </c>
      <c r="L39" s="46">
        <f t="shared" si="0"/>
        <v>8.4802700000000009</v>
      </c>
      <c r="M39" s="46">
        <f t="shared" si="0"/>
        <v>9.0232200000000002</v>
      </c>
      <c r="N39" s="46">
        <f t="shared" si="0"/>
        <v>9.1860199999999992</v>
      </c>
      <c r="O39" s="46">
        <f t="shared" si="0"/>
        <v>9.6401299999999992</v>
      </c>
      <c r="P39" s="46">
        <f t="shared" si="0"/>
        <v>10.193</v>
      </c>
      <c r="Q39" s="46">
        <f t="shared" si="0"/>
        <v>10.414400000000001</v>
      </c>
      <c r="R39" s="46">
        <f t="shared" si="0"/>
        <v>11.218500000000001</v>
      </c>
      <c r="S39" s="46">
        <f t="shared" si="0"/>
        <v>11.8886</v>
      </c>
      <c r="T39" s="46">
        <f t="shared" si="0"/>
        <v>12.5723</v>
      </c>
      <c r="U39" s="46">
        <f t="shared" si="0"/>
        <v>13.3118</v>
      </c>
      <c r="V39" s="46">
        <f t="shared" si="0"/>
        <v>12.853199999999999</v>
      </c>
      <c r="W39" s="46">
        <f t="shared" si="0"/>
        <v>12.3477</v>
      </c>
      <c r="X39" s="46">
        <f t="shared" si="0"/>
        <v>11.7835</v>
      </c>
      <c r="Y39" s="46">
        <f t="shared" si="0"/>
        <v>11.162100000000001</v>
      </c>
      <c r="Z39" s="46">
        <f t="shared" si="0"/>
        <v>10.750400000000001</v>
      </c>
      <c r="AA39" s="46">
        <f t="shared" si="0"/>
        <v>10.168200000000001</v>
      </c>
      <c r="AB39" s="46">
        <f t="shared" si="0"/>
        <v>9.82864</v>
      </c>
      <c r="AC39" s="46">
        <f t="shared" si="0"/>
        <v>9.2180400000000002</v>
      </c>
      <c r="AD39" s="46">
        <f t="shared" si="0"/>
        <v>8.9736200000000004</v>
      </c>
      <c r="AE39" s="46">
        <f t="shared" si="0"/>
        <v>8.6678700000000006</v>
      </c>
      <c r="AF39" s="46">
        <f t="shared" si="0"/>
        <v>8.4699000000000009</v>
      </c>
      <c r="AG39" s="46">
        <f t="shared" si="0"/>
        <v>8.2376500000000004</v>
      </c>
      <c r="AH39" s="46">
        <f t="shared" si="0"/>
        <v>8.0581700000000005</v>
      </c>
    </row>
    <row r="40" spans="1:34" s="46" customFormat="1" x14ac:dyDescent="0.25">
      <c r="B40" s="1" t="s">
        <v>117</v>
      </c>
      <c r="C40" s="46" t="str">
        <f t="shared" ref="C40:C42" si="1">LEFT(B40,LEN(B40)-29)</f>
        <v xml:space="preserve">Manufacturing and Construction </v>
      </c>
      <c r="D40" s="46">
        <f t="shared" ref="D40:S42" si="2">INDEX($D$3:$G$33,MATCH(D$37,$C$3:$C$33,0),MATCH($B40,$D$2:$G$2,0))</f>
        <v>0</v>
      </c>
      <c r="E40" s="46">
        <f t="shared" si="2"/>
        <v>1.3528699999999999E-2</v>
      </c>
      <c r="F40" s="46">
        <f t="shared" si="2"/>
        <v>0.11634700000000001</v>
      </c>
      <c r="G40" s="46">
        <f t="shared" si="2"/>
        <v>2.7724899999999999</v>
      </c>
      <c r="H40" s="46">
        <f t="shared" si="2"/>
        <v>4.1190499999999997</v>
      </c>
      <c r="I40" s="46">
        <f t="shared" si="2"/>
        <v>3.8484799999999999</v>
      </c>
      <c r="J40" s="46">
        <f t="shared" si="2"/>
        <v>3.7321300000000002</v>
      </c>
      <c r="K40" s="46">
        <f t="shared" si="2"/>
        <v>4.5113899999999996</v>
      </c>
      <c r="L40" s="46">
        <f t="shared" si="2"/>
        <v>5.3894000000000002</v>
      </c>
      <c r="M40" s="46">
        <f t="shared" si="2"/>
        <v>6.26065</v>
      </c>
      <c r="N40" s="46">
        <f t="shared" si="2"/>
        <v>7.1508500000000002</v>
      </c>
      <c r="O40" s="46">
        <f t="shared" si="2"/>
        <v>8.0139800000000001</v>
      </c>
      <c r="P40" s="46">
        <f t="shared" si="2"/>
        <v>8.7228899999999996</v>
      </c>
      <c r="Q40" s="46">
        <f t="shared" si="2"/>
        <v>9.4223199999999991</v>
      </c>
      <c r="R40" s="46">
        <f t="shared" si="2"/>
        <v>10.014900000000001</v>
      </c>
      <c r="S40" s="46">
        <f t="shared" si="2"/>
        <v>10.683199999999999</v>
      </c>
      <c r="T40" s="46">
        <f t="shared" si="0"/>
        <v>11.4183</v>
      </c>
      <c r="U40" s="46">
        <f t="shared" si="0"/>
        <v>11.585100000000001</v>
      </c>
      <c r="V40" s="46">
        <f t="shared" si="0"/>
        <v>11.520200000000001</v>
      </c>
      <c r="W40" s="46">
        <f t="shared" si="0"/>
        <v>11.2591</v>
      </c>
      <c r="X40" s="46">
        <f t="shared" si="0"/>
        <v>10.8771</v>
      </c>
      <c r="Y40" s="46">
        <f t="shared" si="0"/>
        <v>10.4762</v>
      </c>
      <c r="Z40" s="46">
        <f t="shared" si="0"/>
        <v>10.1182</v>
      </c>
      <c r="AA40" s="46">
        <f t="shared" si="0"/>
        <v>9.8277300000000007</v>
      </c>
      <c r="AB40" s="46">
        <f t="shared" si="0"/>
        <v>9.5517500000000002</v>
      </c>
      <c r="AC40" s="46">
        <f t="shared" si="0"/>
        <v>9.2491500000000002</v>
      </c>
      <c r="AD40" s="46">
        <f t="shared" si="0"/>
        <v>8.9691100000000006</v>
      </c>
      <c r="AE40" s="46">
        <f t="shared" si="0"/>
        <v>8.7513000000000005</v>
      </c>
      <c r="AF40" s="46">
        <f t="shared" si="0"/>
        <v>8.5893999999999995</v>
      </c>
      <c r="AG40" s="46">
        <f t="shared" si="0"/>
        <v>8.4252500000000001</v>
      </c>
      <c r="AH40" s="46">
        <f t="shared" si="0"/>
        <v>8.2971800000000009</v>
      </c>
    </row>
    <row r="41" spans="1:34" s="46" customFormat="1" x14ac:dyDescent="0.25">
      <c r="B41" s="1" t="s">
        <v>118</v>
      </c>
      <c r="C41" s="46" t="str">
        <f>LEFT(B41,LEN(B41)-29)</f>
        <v xml:space="preserve">Other Contributors </v>
      </c>
      <c r="D41" s="46">
        <f t="shared" si="2"/>
        <v>0</v>
      </c>
      <c r="E41" s="46">
        <f t="shared" si="0"/>
        <v>8.92897E-2</v>
      </c>
      <c r="F41" s="46">
        <f t="shared" si="0"/>
        <v>3.9684299999999999E-2</v>
      </c>
      <c r="G41" s="46">
        <f t="shared" si="0"/>
        <v>5.2356299999999996</v>
      </c>
      <c r="H41" s="46">
        <f t="shared" si="0"/>
        <v>16.3306</v>
      </c>
      <c r="I41" s="46">
        <f t="shared" si="0"/>
        <v>20.870799999999999</v>
      </c>
      <c r="J41" s="46">
        <f t="shared" si="0"/>
        <v>21.484999999999999</v>
      </c>
      <c r="K41" s="46">
        <f t="shared" si="0"/>
        <v>24.894300000000001</v>
      </c>
      <c r="L41" s="46">
        <f t="shared" si="0"/>
        <v>31.1599</v>
      </c>
      <c r="M41" s="46">
        <f t="shared" si="0"/>
        <v>36.915399999999998</v>
      </c>
      <c r="N41" s="46">
        <f t="shared" si="0"/>
        <v>41.927799999999998</v>
      </c>
      <c r="O41" s="46">
        <f t="shared" si="0"/>
        <v>46.551099999999998</v>
      </c>
      <c r="P41" s="46">
        <f t="shared" si="0"/>
        <v>51.027299999999997</v>
      </c>
      <c r="Q41" s="46">
        <f t="shared" si="0"/>
        <v>55.191400000000002</v>
      </c>
      <c r="R41" s="46">
        <f t="shared" si="0"/>
        <v>59.693300000000001</v>
      </c>
      <c r="S41" s="46">
        <f t="shared" si="0"/>
        <v>63.653199999999998</v>
      </c>
      <c r="T41" s="46">
        <f t="shared" si="0"/>
        <v>67.569299999999998</v>
      </c>
      <c r="U41" s="46">
        <f t="shared" si="0"/>
        <v>70.594800000000006</v>
      </c>
      <c r="V41" s="46">
        <f t="shared" si="0"/>
        <v>71.731700000000004</v>
      </c>
      <c r="W41" s="46">
        <f t="shared" si="0"/>
        <v>71.668999999999997</v>
      </c>
      <c r="X41" s="46">
        <f t="shared" si="0"/>
        <v>70.803600000000003</v>
      </c>
      <c r="Y41" s="46">
        <f t="shared" si="0"/>
        <v>69.568399999999997</v>
      </c>
      <c r="Z41" s="46">
        <f t="shared" si="0"/>
        <v>68.400000000000006</v>
      </c>
      <c r="AA41" s="46">
        <f t="shared" si="0"/>
        <v>67.2483</v>
      </c>
      <c r="AB41" s="46">
        <f t="shared" si="0"/>
        <v>66.204700000000003</v>
      </c>
      <c r="AC41" s="46">
        <f t="shared" si="0"/>
        <v>65.0124</v>
      </c>
      <c r="AD41" s="46">
        <f t="shared" si="0"/>
        <v>64.043300000000002</v>
      </c>
      <c r="AE41" s="46">
        <f t="shared" si="0"/>
        <v>63.209899999999998</v>
      </c>
      <c r="AF41" s="46">
        <f t="shared" si="0"/>
        <v>62.676900000000003</v>
      </c>
      <c r="AG41" s="46">
        <f t="shared" si="0"/>
        <v>62.29</v>
      </c>
      <c r="AH41" s="46">
        <f t="shared" si="0"/>
        <v>62.048699999999997</v>
      </c>
    </row>
    <row r="42" spans="1:34" s="46" customFormat="1" x14ac:dyDescent="0.25">
      <c r="B42" s="1" t="s">
        <v>119</v>
      </c>
      <c r="C42" s="46" t="str">
        <f t="shared" si="1"/>
        <v xml:space="preserve">Total </v>
      </c>
      <c r="D42" s="46">
        <f t="shared" si="2"/>
        <v>0</v>
      </c>
      <c r="E42" s="46">
        <f t="shared" si="0"/>
        <v>0.19616700000000001</v>
      </c>
      <c r="F42" s="46">
        <f t="shared" si="0"/>
        <v>5.4115000000000003E-2</v>
      </c>
      <c r="G42" s="46">
        <f t="shared" si="0"/>
        <v>8.9411500000000004</v>
      </c>
      <c r="H42" s="46">
        <f t="shared" si="0"/>
        <v>28.239000000000001</v>
      </c>
      <c r="I42" s="46">
        <f t="shared" si="0"/>
        <v>33.180199999999999</v>
      </c>
      <c r="J42" s="46">
        <f t="shared" si="0"/>
        <v>31.309100000000001</v>
      </c>
      <c r="K42" s="46">
        <f t="shared" si="0"/>
        <v>35.733499999999999</v>
      </c>
      <c r="L42" s="46">
        <f t="shared" si="0"/>
        <v>45.029499999999999</v>
      </c>
      <c r="M42" s="46">
        <f t="shared" si="0"/>
        <v>52.199300000000001</v>
      </c>
      <c r="N42" s="46">
        <f t="shared" si="0"/>
        <v>58.264699999999998</v>
      </c>
      <c r="O42" s="46">
        <f t="shared" si="0"/>
        <v>64.205200000000005</v>
      </c>
      <c r="P42" s="46">
        <f t="shared" si="0"/>
        <v>69.943200000000004</v>
      </c>
      <c r="Q42" s="46">
        <f t="shared" si="0"/>
        <v>75.028199999999998</v>
      </c>
      <c r="R42" s="46">
        <f t="shared" si="0"/>
        <v>80.926699999999997</v>
      </c>
      <c r="S42" s="46">
        <f t="shared" si="0"/>
        <v>86.224999999999994</v>
      </c>
      <c r="T42" s="46">
        <f t="shared" si="0"/>
        <v>91.559899999999999</v>
      </c>
      <c r="U42" s="46">
        <f t="shared" si="0"/>
        <v>95.491799999999998</v>
      </c>
      <c r="V42" s="46">
        <f t="shared" si="0"/>
        <v>96.105099999999993</v>
      </c>
      <c r="W42" s="46">
        <f t="shared" si="0"/>
        <v>95.275800000000004</v>
      </c>
      <c r="X42" s="46">
        <f t="shared" si="0"/>
        <v>93.464299999999994</v>
      </c>
      <c r="Y42" s="46">
        <f t="shared" si="0"/>
        <v>91.206800000000001</v>
      </c>
      <c r="Z42" s="46">
        <f t="shared" si="0"/>
        <v>89.268500000000003</v>
      </c>
      <c r="AA42" s="46">
        <f t="shared" si="0"/>
        <v>87.244200000000006</v>
      </c>
      <c r="AB42" s="46">
        <f t="shared" si="0"/>
        <v>85.585099999999997</v>
      </c>
      <c r="AC42" s="46">
        <f t="shared" si="0"/>
        <v>83.479600000000005</v>
      </c>
      <c r="AD42" s="46">
        <f t="shared" si="0"/>
        <v>81.986000000000004</v>
      </c>
      <c r="AE42" s="46">
        <f t="shared" si="0"/>
        <v>80.629099999999994</v>
      </c>
      <c r="AF42" s="46">
        <f t="shared" si="0"/>
        <v>79.736199999999997</v>
      </c>
      <c r="AG42" s="46">
        <f t="shared" si="0"/>
        <v>78.9529</v>
      </c>
      <c r="AH42" s="46">
        <f t="shared" si="0"/>
        <v>78.4041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 tint="-0.499984740745262"/>
  </sheetPr>
  <dimension ref="A1:AH42"/>
  <sheetViews>
    <sheetView showGridLines="0" topLeftCell="A36" workbookViewId="0">
      <selection activeCell="I53" sqref="I53"/>
    </sheetView>
  </sheetViews>
  <sheetFormatPr defaultRowHeight="15" x14ac:dyDescent="0.25"/>
  <cols>
    <col min="2" max="2" width="43.140625" customWidth="1"/>
    <col min="3" max="3" width="38.7109375" customWidth="1"/>
    <col min="4" max="5" width="9.140625" bestFit="1" customWidth="1"/>
    <col min="6" max="7" width="10.85546875" bestFit="1" customWidth="1"/>
    <col min="8" max="35" width="12.28515625" bestFit="1" customWidth="1"/>
  </cols>
  <sheetData>
    <row r="1" spans="1:7" x14ac:dyDescent="0.25">
      <c r="A1" t="s">
        <v>43</v>
      </c>
    </row>
    <row r="2" spans="1:7" x14ac:dyDescent="0.25">
      <c r="C2" s="1" t="s">
        <v>0</v>
      </c>
      <c r="D2" s="1" t="s">
        <v>26</v>
      </c>
      <c r="E2" s="1" t="s">
        <v>25</v>
      </c>
      <c r="F2" s="1" t="s">
        <v>24</v>
      </c>
      <c r="G2" s="1" t="s">
        <v>23</v>
      </c>
    </row>
    <row r="3" spans="1:7" x14ac:dyDescent="0.25">
      <c r="C3" s="1">
        <v>2020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C4" s="1">
        <v>2021</v>
      </c>
      <c r="D4" s="1">
        <v>125</v>
      </c>
      <c r="E4" s="1">
        <v>74</v>
      </c>
      <c r="F4" s="1">
        <v>642</v>
      </c>
      <c r="G4" s="1">
        <v>841</v>
      </c>
    </row>
    <row r="5" spans="1:7" x14ac:dyDescent="0.25">
      <c r="C5" s="1">
        <v>2022</v>
      </c>
      <c r="D5" s="1">
        <v>-148</v>
      </c>
      <c r="E5" s="1">
        <v>622</v>
      </c>
      <c r="F5" s="1">
        <v>512</v>
      </c>
      <c r="G5" s="1">
        <v>986</v>
      </c>
    </row>
    <row r="6" spans="1:7" x14ac:dyDescent="0.25">
      <c r="C6" s="1">
        <v>2023</v>
      </c>
      <c r="D6" s="1">
        <v>1325</v>
      </c>
      <c r="E6" s="1">
        <v>15378</v>
      </c>
      <c r="F6" s="1">
        <v>40401</v>
      </c>
      <c r="G6" s="1">
        <v>57104</v>
      </c>
    </row>
    <row r="7" spans="1:7" x14ac:dyDescent="0.25">
      <c r="C7" s="1">
        <v>2024</v>
      </c>
      <c r="D7" s="1">
        <v>10585</v>
      </c>
      <c r="E7" s="1">
        <v>18682</v>
      </c>
      <c r="F7" s="1">
        <v>107398</v>
      </c>
      <c r="G7" s="1">
        <v>136665</v>
      </c>
    </row>
    <row r="8" spans="1:7" x14ac:dyDescent="0.25">
      <c r="C8" s="1">
        <v>2025</v>
      </c>
      <c r="D8" s="1">
        <v>11315</v>
      </c>
      <c r="E8" s="1">
        <v>16949</v>
      </c>
      <c r="F8" s="1">
        <v>145964</v>
      </c>
      <c r="G8" s="1">
        <v>174228</v>
      </c>
    </row>
    <row r="9" spans="1:7" x14ac:dyDescent="0.25">
      <c r="C9" s="1">
        <v>2026</v>
      </c>
      <c r="D9" s="1">
        <v>7952</v>
      </c>
      <c r="E9" s="1">
        <v>16937</v>
      </c>
      <c r="F9" s="1">
        <v>159834</v>
      </c>
      <c r="G9" s="1">
        <v>184723</v>
      </c>
    </row>
    <row r="10" spans="1:7" x14ac:dyDescent="0.25">
      <c r="C10" s="1">
        <v>2027</v>
      </c>
      <c r="D10" s="1">
        <v>8229</v>
      </c>
      <c r="E10" s="1">
        <v>20123</v>
      </c>
      <c r="F10" s="1">
        <v>183944</v>
      </c>
      <c r="G10" s="1">
        <v>212296</v>
      </c>
    </row>
    <row r="11" spans="1:7" x14ac:dyDescent="0.25">
      <c r="C11" s="1">
        <v>2028</v>
      </c>
      <c r="D11" s="1">
        <v>11105</v>
      </c>
      <c r="E11" s="1">
        <v>22945</v>
      </c>
      <c r="F11" s="1">
        <v>222747</v>
      </c>
      <c r="G11" s="1">
        <v>256797</v>
      </c>
    </row>
    <row r="12" spans="1:7" x14ac:dyDescent="0.25">
      <c r="C12" s="1">
        <v>2029</v>
      </c>
      <c r="D12" s="1">
        <v>11829</v>
      </c>
      <c r="E12" s="1">
        <v>26135</v>
      </c>
      <c r="F12" s="1">
        <v>260764</v>
      </c>
      <c r="G12" s="1">
        <v>298728</v>
      </c>
    </row>
    <row r="13" spans="1:7" x14ac:dyDescent="0.25">
      <c r="C13" s="1">
        <v>2030</v>
      </c>
      <c r="D13" s="1">
        <v>12144</v>
      </c>
      <c r="E13" s="1">
        <v>29302</v>
      </c>
      <c r="F13" s="1">
        <v>293737</v>
      </c>
      <c r="G13" s="1">
        <v>335183</v>
      </c>
    </row>
    <row r="14" spans="1:7" x14ac:dyDescent="0.25">
      <c r="C14" s="1">
        <v>2031</v>
      </c>
      <c r="D14" s="1">
        <v>12890</v>
      </c>
      <c r="E14" s="1">
        <v>32044</v>
      </c>
      <c r="F14" s="1">
        <v>326133</v>
      </c>
      <c r="G14" s="1">
        <v>371067</v>
      </c>
    </row>
    <row r="15" spans="1:7" x14ac:dyDescent="0.25">
      <c r="C15" s="1">
        <v>2032</v>
      </c>
      <c r="D15" s="1">
        <v>13844</v>
      </c>
      <c r="E15" s="1">
        <v>33999</v>
      </c>
      <c r="F15" s="1">
        <v>356758</v>
      </c>
      <c r="G15" s="1">
        <v>404601</v>
      </c>
    </row>
    <row r="16" spans="1:7" x14ac:dyDescent="0.25">
      <c r="C16" s="1">
        <v>2033</v>
      </c>
      <c r="D16" s="1">
        <v>14337</v>
      </c>
      <c r="E16" s="1">
        <v>35968</v>
      </c>
      <c r="F16" s="1">
        <v>385578</v>
      </c>
      <c r="G16" s="1">
        <v>435883</v>
      </c>
    </row>
    <row r="17" spans="3:7" x14ac:dyDescent="0.25">
      <c r="C17" s="1">
        <v>2034</v>
      </c>
      <c r="D17" s="1">
        <v>15604</v>
      </c>
      <c r="E17" s="1">
        <v>37272</v>
      </c>
      <c r="F17" s="1">
        <v>415495</v>
      </c>
      <c r="G17" s="1">
        <v>468371</v>
      </c>
    </row>
    <row r="18" spans="3:7" x14ac:dyDescent="0.25">
      <c r="C18" s="1">
        <v>2035</v>
      </c>
      <c r="D18" s="1">
        <v>16692</v>
      </c>
      <c r="E18" s="1">
        <v>39251</v>
      </c>
      <c r="F18" s="1">
        <v>441373</v>
      </c>
      <c r="G18" s="1">
        <v>497316</v>
      </c>
    </row>
    <row r="19" spans="3:7" x14ac:dyDescent="0.25">
      <c r="C19" s="1">
        <v>2036</v>
      </c>
      <c r="D19" s="1">
        <v>17673</v>
      </c>
      <c r="E19" s="1">
        <v>41357</v>
      </c>
      <c r="F19" s="1">
        <v>466240</v>
      </c>
      <c r="G19" s="1">
        <v>525270</v>
      </c>
    </row>
    <row r="20" spans="3:7" x14ac:dyDescent="0.25">
      <c r="C20" s="1">
        <v>2037</v>
      </c>
      <c r="D20" s="1">
        <v>18871</v>
      </c>
      <c r="E20" s="1">
        <v>41024</v>
      </c>
      <c r="F20" s="1">
        <v>484428</v>
      </c>
      <c r="G20" s="1">
        <v>544323</v>
      </c>
    </row>
    <row r="21" spans="3:7" x14ac:dyDescent="0.25">
      <c r="C21" s="1">
        <v>2038</v>
      </c>
      <c r="D21" s="1">
        <v>18466</v>
      </c>
      <c r="E21" s="1">
        <v>40020</v>
      </c>
      <c r="F21" s="1">
        <v>492115</v>
      </c>
      <c r="G21" s="1">
        <v>550601</v>
      </c>
    </row>
    <row r="22" spans="3:7" x14ac:dyDescent="0.25">
      <c r="C22" s="1">
        <v>2039</v>
      </c>
      <c r="D22" s="1">
        <v>18039</v>
      </c>
      <c r="E22" s="1">
        <v>38345</v>
      </c>
      <c r="F22" s="1">
        <v>491519</v>
      </c>
      <c r="G22" s="1">
        <v>547903</v>
      </c>
    </row>
    <row r="23" spans="3:7" x14ac:dyDescent="0.25">
      <c r="C23" s="1">
        <v>2040</v>
      </c>
      <c r="D23" s="1">
        <v>17545</v>
      </c>
      <c r="E23" s="1">
        <v>36281</v>
      </c>
      <c r="F23" s="1">
        <v>485667</v>
      </c>
      <c r="G23" s="1">
        <v>539493</v>
      </c>
    </row>
    <row r="24" spans="3:7" x14ac:dyDescent="0.25">
      <c r="C24" s="1">
        <v>2041</v>
      </c>
      <c r="D24" s="1">
        <v>16903</v>
      </c>
      <c r="E24" s="1">
        <v>34236</v>
      </c>
      <c r="F24" s="1">
        <v>477588</v>
      </c>
      <c r="G24" s="1">
        <v>528727</v>
      </c>
    </row>
    <row r="25" spans="3:7" x14ac:dyDescent="0.25">
      <c r="C25" s="1">
        <v>2042</v>
      </c>
      <c r="D25" s="1">
        <v>16548</v>
      </c>
      <c r="E25" s="1">
        <v>32358</v>
      </c>
      <c r="F25" s="1">
        <v>469406</v>
      </c>
      <c r="G25" s="1">
        <v>518312</v>
      </c>
    </row>
    <row r="26" spans="3:7" x14ac:dyDescent="0.25">
      <c r="C26" s="1">
        <v>2043</v>
      </c>
      <c r="D26" s="1">
        <v>15998</v>
      </c>
      <c r="E26" s="1">
        <v>30943</v>
      </c>
      <c r="F26" s="1">
        <v>461686</v>
      </c>
      <c r="G26" s="1">
        <v>508627</v>
      </c>
    </row>
    <row r="27" spans="3:7" x14ac:dyDescent="0.25">
      <c r="C27" s="1">
        <v>2044</v>
      </c>
      <c r="D27" s="1">
        <v>15685</v>
      </c>
      <c r="E27" s="1">
        <v>29619</v>
      </c>
      <c r="F27" s="1">
        <v>454307</v>
      </c>
      <c r="G27" s="1">
        <v>499611</v>
      </c>
    </row>
    <row r="28" spans="3:7" x14ac:dyDescent="0.25">
      <c r="C28" s="1">
        <v>2045</v>
      </c>
      <c r="D28" s="1">
        <v>15116</v>
      </c>
      <c r="E28" s="1">
        <v>28265</v>
      </c>
      <c r="F28" s="1">
        <v>445918</v>
      </c>
      <c r="G28" s="1">
        <v>489299</v>
      </c>
    </row>
    <row r="29" spans="3:7" x14ac:dyDescent="0.25">
      <c r="C29" s="1">
        <v>2046</v>
      </c>
      <c r="D29" s="1">
        <v>14872</v>
      </c>
      <c r="E29" s="1">
        <v>27146</v>
      </c>
      <c r="F29" s="1">
        <v>438968</v>
      </c>
      <c r="G29" s="1">
        <v>480986</v>
      </c>
    </row>
    <row r="30" spans="3:7" x14ac:dyDescent="0.25">
      <c r="C30" s="1">
        <v>2047</v>
      </c>
      <c r="D30" s="1">
        <v>14518</v>
      </c>
      <c r="E30" s="1">
        <v>26259</v>
      </c>
      <c r="F30" s="1">
        <v>432861</v>
      </c>
      <c r="G30" s="1">
        <v>473638</v>
      </c>
    </row>
    <row r="31" spans="3:7" x14ac:dyDescent="0.25">
      <c r="C31" s="1">
        <v>2048</v>
      </c>
      <c r="D31" s="1">
        <v>14309</v>
      </c>
      <c r="E31" s="1">
        <v>25663</v>
      </c>
      <c r="F31" s="1">
        <v>428567</v>
      </c>
      <c r="G31" s="1">
        <v>468539</v>
      </c>
    </row>
    <row r="32" spans="3:7" x14ac:dyDescent="0.25">
      <c r="C32" s="1">
        <v>2049</v>
      </c>
      <c r="D32" s="1">
        <v>14072</v>
      </c>
      <c r="E32" s="1">
        <v>25110</v>
      </c>
      <c r="F32" s="1">
        <v>425189</v>
      </c>
      <c r="G32" s="1">
        <v>464371</v>
      </c>
    </row>
    <row r="33" spans="1:34" x14ac:dyDescent="0.25">
      <c r="C33" s="1">
        <v>2050</v>
      </c>
      <c r="D33" s="1">
        <v>13902</v>
      </c>
      <c r="E33" s="1">
        <v>24732</v>
      </c>
      <c r="F33" s="1">
        <v>422695</v>
      </c>
      <c r="G33" s="1">
        <v>461329</v>
      </c>
    </row>
    <row r="34" spans="1:34" x14ac:dyDescent="0.25">
      <c r="C34" s="1"/>
      <c r="D34" s="1"/>
      <c r="E34" s="1"/>
      <c r="F34" s="1"/>
      <c r="G34" s="1"/>
    </row>
    <row r="36" spans="1:34" x14ac:dyDescent="0.25">
      <c r="A36" s="2" t="s">
        <v>40</v>
      </c>
    </row>
    <row r="37" spans="1:34" x14ac:dyDescent="0.25">
      <c r="D37" s="5">
        <v>2020</v>
      </c>
      <c r="E37" s="5">
        <v>2021</v>
      </c>
      <c r="F37" s="5">
        <v>2022</v>
      </c>
      <c r="G37" s="5">
        <v>2023</v>
      </c>
      <c r="H37" s="5">
        <v>2024</v>
      </c>
      <c r="I37" s="5">
        <v>2025</v>
      </c>
      <c r="J37" s="5">
        <v>2026</v>
      </c>
      <c r="K37" s="5">
        <v>2027</v>
      </c>
      <c r="L37" s="5">
        <v>2028</v>
      </c>
      <c r="M37" s="5">
        <v>2029</v>
      </c>
      <c r="N37" s="5">
        <v>2030</v>
      </c>
      <c r="O37" s="5">
        <v>2031</v>
      </c>
      <c r="P37" s="5">
        <v>2032</v>
      </c>
      <c r="Q37" s="5">
        <v>2033</v>
      </c>
      <c r="R37" s="5">
        <v>2034</v>
      </c>
      <c r="S37" s="5">
        <v>2035</v>
      </c>
      <c r="T37" s="5">
        <v>2036</v>
      </c>
      <c r="U37" s="5">
        <v>2037</v>
      </c>
      <c r="V37" s="5">
        <v>2038</v>
      </c>
      <c r="W37" s="5">
        <v>2039</v>
      </c>
      <c r="X37" s="5">
        <v>2040</v>
      </c>
      <c r="Y37" s="5">
        <v>2041</v>
      </c>
      <c r="Z37" s="5">
        <v>2042</v>
      </c>
      <c r="AA37" s="5">
        <v>2043</v>
      </c>
      <c r="AB37" s="5">
        <v>2044</v>
      </c>
      <c r="AC37" s="5">
        <v>2045</v>
      </c>
      <c r="AD37" s="5">
        <v>2046</v>
      </c>
      <c r="AE37" s="5">
        <v>2047</v>
      </c>
      <c r="AF37" s="5">
        <v>2048</v>
      </c>
      <c r="AG37" s="5">
        <v>2049</v>
      </c>
      <c r="AH37" s="5">
        <v>2050</v>
      </c>
    </row>
    <row r="38" spans="1:34" x14ac:dyDescent="0.25">
      <c r="D38" s="2">
        <v>2020</v>
      </c>
      <c r="E38" s="2"/>
      <c r="F38" s="2"/>
      <c r="G38" s="2"/>
      <c r="H38" s="2"/>
      <c r="I38" s="2">
        <v>2025</v>
      </c>
      <c r="J38" s="2"/>
      <c r="K38" s="2"/>
      <c r="L38" s="2"/>
      <c r="M38" s="2"/>
      <c r="N38" s="2">
        <v>2030</v>
      </c>
      <c r="O38" s="2"/>
      <c r="P38" s="2"/>
      <c r="Q38" s="2"/>
      <c r="R38" s="2"/>
      <c r="S38" s="2">
        <v>2035</v>
      </c>
      <c r="T38" s="2"/>
      <c r="U38" s="2"/>
      <c r="V38" s="2"/>
      <c r="W38" s="2"/>
      <c r="X38" s="2">
        <v>2040</v>
      </c>
      <c r="Y38" s="2"/>
      <c r="Z38" s="2"/>
      <c r="AA38" s="2"/>
      <c r="AB38" s="2"/>
      <c r="AC38" s="2">
        <v>2045</v>
      </c>
      <c r="AD38" s="2"/>
      <c r="AE38" s="2"/>
      <c r="AF38" s="2"/>
      <c r="AG38" s="2"/>
      <c r="AH38" s="2">
        <v>2050</v>
      </c>
    </row>
    <row r="39" spans="1:34" s="15" customFormat="1" x14ac:dyDescent="0.25">
      <c r="B39" s="16" t="s">
        <v>26</v>
      </c>
      <c r="C39" s="15" t="str">
        <f>LEFT(B39,LEN(B39)-7)</f>
        <v>Fossil Fuel and Utility Jobs</v>
      </c>
      <c r="D39" s="15">
        <f>INDEX($D$3:$G$33,MATCH(D$37,$C$3:$C$33,0),MATCH($B39,$D$2:$G$2,0))</f>
        <v>0</v>
      </c>
      <c r="E39" s="15">
        <f t="shared" ref="E39:AH42" si="0">INDEX($D$3:$G$33,MATCH(E$37,$C$3:$C$33,0),MATCH($B39,$D$2:$G$2,0))</f>
        <v>125</v>
      </c>
      <c r="F39" s="15">
        <f t="shared" si="0"/>
        <v>-148</v>
      </c>
      <c r="G39" s="15">
        <f t="shared" si="0"/>
        <v>1325</v>
      </c>
      <c r="H39" s="15">
        <f t="shared" si="0"/>
        <v>10585</v>
      </c>
      <c r="I39" s="15">
        <f t="shared" si="0"/>
        <v>11315</v>
      </c>
      <c r="J39" s="15">
        <f t="shared" si="0"/>
        <v>7952</v>
      </c>
      <c r="K39" s="15">
        <f t="shared" si="0"/>
        <v>8229</v>
      </c>
      <c r="L39" s="15">
        <f t="shared" si="0"/>
        <v>11105</v>
      </c>
      <c r="M39" s="15">
        <f t="shared" si="0"/>
        <v>11829</v>
      </c>
      <c r="N39" s="15">
        <f t="shared" si="0"/>
        <v>12144</v>
      </c>
      <c r="O39" s="15">
        <f t="shared" si="0"/>
        <v>12890</v>
      </c>
      <c r="P39" s="15">
        <f t="shared" si="0"/>
        <v>13844</v>
      </c>
      <c r="Q39" s="15">
        <f t="shared" si="0"/>
        <v>14337</v>
      </c>
      <c r="R39" s="15">
        <f t="shared" si="0"/>
        <v>15604</v>
      </c>
      <c r="S39" s="15">
        <f t="shared" si="0"/>
        <v>16692</v>
      </c>
      <c r="T39" s="15">
        <f t="shared" si="0"/>
        <v>17673</v>
      </c>
      <c r="U39" s="15">
        <f t="shared" si="0"/>
        <v>18871</v>
      </c>
      <c r="V39" s="15">
        <f t="shared" si="0"/>
        <v>18466</v>
      </c>
      <c r="W39" s="15">
        <f t="shared" si="0"/>
        <v>18039</v>
      </c>
      <c r="X39" s="15">
        <f t="shared" si="0"/>
        <v>17545</v>
      </c>
      <c r="Y39" s="15">
        <f t="shared" si="0"/>
        <v>16903</v>
      </c>
      <c r="Z39" s="15">
        <f t="shared" si="0"/>
        <v>16548</v>
      </c>
      <c r="AA39" s="15">
        <f t="shared" si="0"/>
        <v>15998</v>
      </c>
      <c r="AB39" s="15">
        <f t="shared" si="0"/>
        <v>15685</v>
      </c>
      <c r="AC39" s="15">
        <f t="shared" si="0"/>
        <v>15116</v>
      </c>
      <c r="AD39" s="15">
        <f t="shared" si="0"/>
        <v>14872</v>
      </c>
      <c r="AE39" s="15">
        <f t="shared" si="0"/>
        <v>14518</v>
      </c>
      <c r="AF39" s="15">
        <f t="shared" si="0"/>
        <v>14309</v>
      </c>
      <c r="AG39" s="15">
        <f t="shared" si="0"/>
        <v>14072</v>
      </c>
      <c r="AH39" s="15">
        <f t="shared" si="0"/>
        <v>13902</v>
      </c>
    </row>
    <row r="40" spans="1:34" s="15" customFormat="1" x14ac:dyDescent="0.25">
      <c r="B40" s="16" t="s">
        <v>25</v>
      </c>
      <c r="C40" s="15" t="str">
        <f t="shared" ref="C40:C42" si="1">LEFT(B40,LEN(B40)-7)</f>
        <v>Manufacturing and Construction Jobs</v>
      </c>
      <c r="D40" s="15">
        <f t="shared" ref="D40:S42" si="2">INDEX($D$3:$G$33,MATCH(D$37,$C$3:$C$33,0),MATCH($B40,$D$2:$G$2,0))</f>
        <v>0</v>
      </c>
      <c r="E40" s="15">
        <f t="shared" si="2"/>
        <v>74</v>
      </c>
      <c r="F40" s="15">
        <f t="shared" si="2"/>
        <v>622</v>
      </c>
      <c r="G40" s="15">
        <f t="shared" si="2"/>
        <v>15378</v>
      </c>
      <c r="H40" s="15">
        <f t="shared" si="2"/>
        <v>18682</v>
      </c>
      <c r="I40" s="15">
        <f t="shared" si="2"/>
        <v>16949</v>
      </c>
      <c r="J40" s="15">
        <f t="shared" si="2"/>
        <v>16937</v>
      </c>
      <c r="K40" s="15">
        <f t="shared" si="2"/>
        <v>20123</v>
      </c>
      <c r="L40" s="15">
        <f t="shared" si="2"/>
        <v>22945</v>
      </c>
      <c r="M40" s="15">
        <f t="shared" si="2"/>
        <v>26135</v>
      </c>
      <c r="N40" s="15">
        <f t="shared" si="2"/>
        <v>29302</v>
      </c>
      <c r="O40" s="15">
        <f t="shared" si="2"/>
        <v>32044</v>
      </c>
      <c r="P40" s="15">
        <f t="shared" si="2"/>
        <v>33999</v>
      </c>
      <c r="Q40" s="15">
        <f t="shared" si="2"/>
        <v>35968</v>
      </c>
      <c r="R40" s="15">
        <f t="shared" si="2"/>
        <v>37272</v>
      </c>
      <c r="S40" s="15">
        <f t="shared" si="2"/>
        <v>39251</v>
      </c>
      <c r="T40" s="15">
        <f t="shared" si="0"/>
        <v>41357</v>
      </c>
      <c r="U40" s="15">
        <f t="shared" si="0"/>
        <v>41024</v>
      </c>
      <c r="V40" s="15">
        <f t="shared" si="0"/>
        <v>40020</v>
      </c>
      <c r="W40" s="15">
        <f t="shared" si="0"/>
        <v>38345</v>
      </c>
      <c r="X40" s="15">
        <f t="shared" si="0"/>
        <v>36281</v>
      </c>
      <c r="Y40" s="15">
        <f t="shared" si="0"/>
        <v>34236</v>
      </c>
      <c r="Z40" s="15">
        <f t="shared" si="0"/>
        <v>32358</v>
      </c>
      <c r="AA40" s="15">
        <f t="shared" si="0"/>
        <v>30943</v>
      </c>
      <c r="AB40" s="15">
        <f t="shared" si="0"/>
        <v>29619</v>
      </c>
      <c r="AC40" s="15">
        <f t="shared" si="0"/>
        <v>28265</v>
      </c>
      <c r="AD40" s="15">
        <f t="shared" si="0"/>
        <v>27146</v>
      </c>
      <c r="AE40" s="15">
        <f t="shared" si="0"/>
        <v>26259</v>
      </c>
      <c r="AF40" s="15">
        <f t="shared" si="0"/>
        <v>25663</v>
      </c>
      <c r="AG40" s="15">
        <f t="shared" si="0"/>
        <v>25110</v>
      </c>
      <c r="AH40" s="15">
        <f t="shared" si="0"/>
        <v>24732</v>
      </c>
    </row>
    <row r="41" spans="1:34" s="15" customFormat="1" x14ac:dyDescent="0.25">
      <c r="B41" s="16" t="s">
        <v>24</v>
      </c>
      <c r="C41" s="15" t="str">
        <f t="shared" si="1"/>
        <v>Other Jobs</v>
      </c>
      <c r="D41" s="15">
        <f t="shared" si="2"/>
        <v>0</v>
      </c>
      <c r="E41" s="15">
        <f t="shared" si="0"/>
        <v>642</v>
      </c>
      <c r="F41" s="15">
        <f t="shared" si="0"/>
        <v>512</v>
      </c>
      <c r="G41" s="15">
        <f t="shared" si="0"/>
        <v>40401</v>
      </c>
      <c r="H41" s="15">
        <f t="shared" si="0"/>
        <v>107398</v>
      </c>
      <c r="I41" s="15">
        <f t="shared" si="0"/>
        <v>145964</v>
      </c>
      <c r="J41" s="15">
        <f t="shared" si="0"/>
        <v>159834</v>
      </c>
      <c r="K41" s="15">
        <f t="shared" si="0"/>
        <v>183944</v>
      </c>
      <c r="L41" s="15">
        <f t="shared" si="0"/>
        <v>222747</v>
      </c>
      <c r="M41" s="15">
        <f t="shared" si="0"/>
        <v>260764</v>
      </c>
      <c r="N41" s="15">
        <f t="shared" si="0"/>
        <v>293737</v>
      </c>
      <c r="O41" s="15">
        <f t="shared" si="0"/>
        <v>326133</v>
      </c>
      <c r="P41" s="15">
        <f t="shared" si="0"/>
        <v>356758</v>
      </c>
      <c r="Q41" s="15">
        <f t="shared" si="0"/>
        <v>385578</v>
      </c>
      <c r="R41" s="15">
        <f t="shared" si="0"/>
        <v>415495</v>
      </c>
      <c r="S41" s="15">
        <f t="shared" si="0"/>
        <v>441373</v>
      </c>
      <c r="T41" s="15">
        <f t="shared" si="0"/>
        <v>466240</v>
      </c>
      <c r="U41" s="15">
        <f t="shared" si="0"/>
        <v>484428</v>
      </c>
      <c r="V41" s="15">
        <f t="shared" si="0"/>
        <v>492115</v>
      </c>
      <c r="W41" s="15">
        <f t="shared" si="0"/>
        <v>491519</v>
      </c>
      <c r="X41" s="15">
        <f t="shared" si="0"/>
        <v>485667</v>
      </c>
      <c r="Y41" s="15">
        <f t="shared" si="0"/>
        <v>477588</v>
      </c>
      <c r="Z41" s="15">
        <f t="shared" si="0"/>
        <v>469406</v>
      </c>
      <c r="AA41" s="15">
        <f t="shared" si="0"/>
        <v>461686</v>
      </c>
      <c r="AB41" s="15">
        <f t="shared" si="0"/>
        <v>454307</v>
      </c>
      <c r="AC41" s="15">
        <f t="shared" si="0"/>
        <v>445918</v>
      </c>
      <c r="AD41" s="15">
        <f t="shared" si="0"/>
        <v>438968</v>
      </c>
      <c r="AE41" s="15">
        <f t="shared" si="0"/>
        <v>432861</v>
      </c>
      <c r="AF41" s="15">
        <f t="shared" si="0"/>
        <v>428567</v>
      </c>
      <c r="AG41" s="15">
        <f t="shared" si="0"/>
        <v>425189</v>
      </c>
      <c r="AH41" s="15">
        <f t="shared" si="0"/>
        <v>422695</v>
      </c>
    </row>
    <row r="42" spans="1:34" s="15" customFormat="1" x14ac:dyDescent="0.25">
      <c r="B42" s="16" t="s">
        <v>23</v>
      </c>
      <c r="C42" s="15" t="str">
        <f t="shared" si="1"/>
        <v>Total</v>
      </c>
      <c r="D42" s="15">
        <f t="shared" si="2"/>
        <v>0</v>
      </c>
      <c r="E42" s="15">
        <f t="shared" si="0"/>
        <v>841</v>
      </c>
      <c r="F42" s="15">
        <f t="shared" si="0"/>
        <v>986</v>
      </c>
      <c r="G42" s="15">
        <f t="shared" si="0"/>
        <v>57104</v>
      </c>
      <c r="H42" s="15">
        <f t="shared" si="0"/>
        <v>136665</v>
      </c>
      <c r="I42" s="15">
        <f t="shared" si="0"/>
        <v>174228</v>
      </c>
      <c r="J42" s="15">
        <f t="shared" si="0"/>
        <v>184723</v>
      </c>
      <c r="K42" s="15">
        <f t="shared" si="0"/>
        <v>212296</v>
      </c>
      <c r="L42" s="15">
        <f t="shared" si="0"/>
        <v>256797</v>
      </c>
      <c r="M42" s="15">
        <f t="shared" si="0"/>
        <v>298728</v>
      </c>
      <c r="N42" s="15">
        <f t="shared" si="0"/>
        <v>335183</v>
      </c>
      <c r="O42" s="15">
        <f t="shared" si="0"/>
        <v>371067</v>
      </c>
      <c r="P42" s="15">
        <f t="shared" si="0"/>
        <v>404601</v>
      </c>
      <c r="Q42" s="15">
        <f t="shared" si="0"/>
        <v>435883</v>
      </c>
      <c r="R42" s="15">
        <f t="shared" si="0"/>
        <v>468371</v>
      </c>
      <c r="S42" s="15">
        <f t="shared" si="0"/>
        <v>497316</v>
      </c>
      <c r="T42" s="15">
        <f t="shared" si="0"/>
        <v>525270</v>
      </c>
      <c r="U42" s="15">
        <f t="shared" si="0"/>
        <v>544323</v>
      </c>
      <c r="V42" s="15">
        <f t="shared" si="0"/>
        <v>550601</v>
      </c>
      <c r="W42" s="15">
        <f t="shared" si="0"/>
        <v>547903</v>
      </c>
      <c r="X42" s="15">
        <f t="shared" si="0"/>
        <v>539493</v>
      </c>
      <c r="Y42" s="15">
        <f t="shared" si="0"/>
        <v>528727</v>
      </c>
      <c r="Z42" s="15">
        <f t="shared" si="0"/>
        <v>518312</v>
      </c>
      <c r="AA42" s="15">
        <f t="shared" si="0"/>
        <v>508627</v>
      </c>
      <c r="AB42" s="15">
        <f t="shared" si="0"/>
        <v>499611</v>
      </c>
      <c r="AC42" s="15">
        <f t="shared" si="0"/>
        <v>489299</v>
      </c>
      <c r="AD42" s="15">
        <f t="shared" si="0"/>
        <v>480986</v>
      </c>
      <c r="AE42" s="15">
        <f t="shared" si="0"/>
        <v>473638</v>
      </c>
      <c r="AF42" s="15">
        <f t="shared" si="0"/>
        <v>468539</v>
      </c>
      <c r="AG42" s="15">
        <f t="shared" si="0"/>
        <v>464371</v>
      </c>
      <c r="AH42" s="15">
        <f t="shared" si="0"/>
        <v>461329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AH45"/>
  <sheetViews>
    <sheetView showGridLines="0" topLeftCell="A37" workbookViewId="0">
      <selection activeCell="I58" sqref="I58"/>
    </sheetView>
  </sheetViews>
  <sheetFormatPr defaultRowHeight="15" x14ac:dyDescent="0.25"/>
  <cols>
    <col min="2" max="2" width="34.140625" customWidth="1"/>
    <col min="3" max="3" width="29" customWidth="1"/>
    <col min="4" max="11" width="9.140625" bestFit="1" customWidth="1"/>
    <col min="12" max="35" width="9.85546875" bestFit="1" customWidth="1"/>
  </cols>
  <sheetData>
    <row r="1" spans="1:8" x14ac:dyDescent="0.25">
      <c r="A1" t="s">
        <v>44</v>
      </c>
    </row>
    <row r="3" spans="1:8" x14ac:dyDescent="0.25">
      <c r="C3" t="s">
        <v>0</v>
      </c>
      <c r="D3" t="s">
        <v>137</v>
      </c>
      <c r="E3" t="s">
        <v>138</v>
      </c>
      <c r="F3" t="s">
        <v>139</v>
      </c>
      <c r="G3" t="s">
        <v>140</v>
      </c>
      <c r="H3" s="11"/>
    </row>
    <row r="4" spans="1:8" x14ac:dyDescent="0.25">
      <c r="C4">
        <v>2020</v>
      </c>
      <c r="D4">
        <v>0</v>
      </c>
      <c r="E4">
        <v>0</v>
      </c>
      <c r="F4">
        <v>0</v>
      </c>
      <c r="G4">
        <v>0</v>
      </c>
      <c r="H4" s="11"/>
    </row>
    <row r="5" spans="1:8" x14ac:dyDescent="0.25">
      <c r="C5">
        <v>2021</v>
      </c>
      <c r="D5">
        <v>0</v>
      </c>
      <c r="E5">
        <v>0</v>
      </c>
      <c r="F5">
        <v>0</v>
      </c>
      <c r="G5">
        <v>0</v>
      </c>
      <c r="H5" s="11"/>
    </row>
    <row r="6" spans="1:8" x14ac:dyDescent="0.25">
      <c r="C6">
        <v>2022</v>
      </c>
      <c r="D6">
        <v>-1.7315099999999999E-3</v>
      </c>
      <c r="E6">
        <v>-1.94035E-3</v>
      </c>
      <c r="F6">
        <v>-2.9480799999999997E-4</v>
      </c>
      <c r="G6">
        <v>-5.1918699999999995E-4</v>
      </c>
      <c r="H6" s="11"/>
    </row>
    <row r="7" spans="1:8" x14ac:dyDescent="0.25">
      <c r="C7">
        <v>2023</v>
      </c>
      <c r="D7">
        <v>-1.01499E-2</v>
      </c>
      <c r="E7">
        <v>-1.6034300000000001E-2</v>
      </c>
      <c r="F7">
        <v>-2.0410099999999998E-3</v>
      </c>
      <c r="G7">
        <v>-3.0826400000000002E-3</v>
      </c>
      <c r="H7" s="11"/>
    </row>
    <row r="8" spans="1:8" x14ac:dyDescent="0.25">
      <c r="C8">
        <v>2024</v>
      </c>
      <c r="D8">
        <v>-1.9820999999999998E-2</v>
      </c>
      <c r="E8">
        <v>-3.0231399999999999E-2</v>
      </c>
      <c r="F8">
        <v>-4.0346899999999996E-3</v>
      </c>
      <c r="G8">
        <v>-5.7163800000000001E-3</v>
      </c>
      <c r="H8" s="11"/>
    </row>
    <row r="9" spans="1:8" x14ac:dyDescent="0.25">
      <c r="C9">
        <v>2025</v>
      </c>
      <c r="D9">
        <v>-2.8979899999999999E-2</v>
      </c>
      <c r="E9">
        <v>-4.44733E-2</v>
      </c>
      <c r="F9">
        <v>-5.9788000000000003E-3</v>
      </c>
      <c r="G9">
        <v>-8.4541500000000006E-3</v>
      </c>
      <c r="H9" s="11"/>
    </row>
    <row r="10" spans="1:8" x14ac:dyDescent="0.25">
      <c r="C10">
        <v>2026</v>
      </c>
      <c r="D10">
        <v>-3.6128899999999999E-2</v>
      </c>
      <c r="E10">
        <v>-5.6936800000000003E-2</v>
      </c>
      <c r="F10">
        <v>-7.5890699999999998E-3</v>
      </c>
      <c r="G10">
        <v>-1.0872700000000001E-2</v>
      </c>
      <c r="H10" s="11"/>
    </row>
    <row r="11" spans="1:8" x14ac:dyDescent="0.25">
      <c r="C11">
        <v>2027</v>
      </c>
      <c r="D11">
        <v>-5.0521299999999998E-2</v>
      </c>
      <c r="E11">
        <v>-7.7772900000000006E-2</v>
      </c>
      <c r="F11">
        <v>-1.08162E-2</v>
      </c>
      <c r="G11">
        <v>-1.5140600000000001E-2</v>
      </c>
      <c r="H11" s="11"/>
    </row>
    <row r="12" spans="1:8" x14ac:dyDescent="0.25">
      <c r="C12">
        <v>2028</v>
      </c>
      <c r="D12">
        <v>-6.5583500000000003E-2</v>
      </c>
      <c r="E12">
        <v>-9.8026500000000003E-2</v>
      </c>
      <c r="F12">
        <v>-1.36779E-2</v>
      </c>
      <c r="G12">
        <v>-1.9124599999999999E-2</v>
      </c>
      <c r="H12" s="11"/>
    </row>
    <row r="13" spans="1:8" x14ac:dyDescent="0.25">
      <c r="C13">
        <v>2029</v>
      </c>
      <c r="D13">
        <v>-8.27238E-2</v>
      </c>
      <c r="E13">
        <v>-0.122389</v>
      </c>
      <c r="F13">
        <v>-1.7529699999999999E-2</v>
      </c>
      <c r="G13">
        <v>-2.41795E-2</v>
      </c>
      <c r="H13" s="11"/>
    </row>
    <row r="14" spans="1:8" x14ac:dyDescent="0.25">
      <c r="C14">
        <v>2030</v>
      </c>
      <c r="D14">
        <v>-0.10173500000000001</v>
      </c>
      <c r="E14">
        <v>-0.149647</v>
      </c>
      <c r="F14">
        <v>-2.20582E-2</v>
      </c>
      <c r="G14">
        <v>-2.9860899999999999E-2</v>
      </c>
      <c r="H14" s="11"/>
    </row>
    <row r="15" spans="1:8" x14ac:dyDescent="0.25">
      <c r="C15">
        <v>2031</v>
      </c>
      <c r="D15">
        <v>-0.121029</v>
      </c>
      <c r="E15">
        <v>-0.175012</v>
      </c>
      <c r="F15">
        <v>-2.6180499999999999E-2</v>
      </c>
      <c r="G15">
        <v>-3.5172799999999997E-2</v>
      </c>
      <c r="H15" s="11"/>
    </row>
    <row r="16" spans="1:8" x14ac:dyDescent="0.25">
      <c r="C16">
        <v>2032</v>
      </c>
      <c r="D16">
        <v>-0.13786599999999999</v>
      </c>
      <c r="E16">
        <v>-0.19652900000000001</v>
      </c>
      <c r="F16">
        <v>-2.9904699999999999E-2</v>
      </c>
      <c r="G16">
        <v>-3.9938500000000002E-2</v>
      </c>
      <c r="H16" s="11"/>
    </row>
    <row r="17" spans="3:8" x14ac:dyDescent="0.25">
      <c r="C17">
        <v>2033</v>
      </c>
      <c r="D17">
        <v>-0.15367</v>
      </c>
      <c r="E17">
        <v>-0.217859</v>
      </c>
      <c r="F17">
        <v>-3.3756300000000003E-2</v>
      </c>
      <c r="G17">
        <v>-4.4745399999999998E-2</v>
      </c>
      <c r="H17" s="11"/>
    </row>
    <row r="18" spans="3:8" x14ac:dyDescent="0.25">
      <c r="C18">
        <v>2034</v>
      </c>
      <c r="D18">
        <v>-0.16981399999999999</v>
      </c>
      <c r="E18">
        <v>-0.23773900000000001</v>
      </c>
      <c r="F18">
        <v>-3.7469599999999999E-2</v>
      </c>
      <c r="G18">
        <v>-4.93011E-2</v>
      </c>
      <c r="H18" s="11"/>
    </row>
    <row r="19" spans="3:8" x14ac:dyDescent="0.25">
      <c r="C19">
        <v>2035</v>
      </c>
      <c r="D19">
        <v>-0.18376700000000001</v>
      </c>
      <c r="E19">
        <v>-0.25364599999999998</v>
      </c>
      <c r="F19">
        <v>-4.05644E-2</v>
      </c>
      <c r="G19">
        <v>-5.3182399999999998E-2</v>
      </c>
      <c r="H19" s="11"/>
    </row>
    <row r="20" spans="3:8" x14ac:dyDescent="0.25">
      <c r="C20">
        <v>2036</v>
      </c>
      <c r="D20">
        <v>-0.19447800000000001</v>
      </c>
      <c r="E20">
        <v>-0.26722499999999999</v>
      </c>
      <c r="F20">
        <v>-4.3304299999999997E-2</v>
      </c>
      <c r="G20">
        <v>-5.6538400000000003E-2</v>
      </c>
      <c r="H20" s="11"/>
    </row>
    <row r="21" spans="3:8" x14ac:dyDescent="0.25">
      <c r="C21">
        <v>2037</v>
      </c>
      <c r="D21">
        <v>-0.20685999999999999</v>
      </c>
      <c r="E21">
        <v>-0.28111599999999998</v>
      </c>
      <c r="F21">
        <v>-4.64269E-2</v>
      </c>
      <c r="G21">
        <v>-6.0075000000000003E-2</v>
      </c>
      <c r="H21" s="11"/>
    </row>
    <row r="22" spans="3:8" x14ac:dyDescent="0.25">
      <c r="C22">
        <v>2038</v>
      </c>
      <c r="D22">
        <v>-0.21848200000000001</v>
      </c>
      <c r="E22">
        <v>-0.29294500000000001</v>
      </c>
      <c r="F22">
        <v>-4.8983600000000002E-2</v>
      </c>
      <c r="G22">
        <v>-6.3272099999999998E-2</v>
      </c>
      <c r="H22" s="11"/>
    </row>
    <row r="23" spans="3:8" x14ac:dyDescent="0.25">
      <c r="C23">
        <v>2039</v>
      </c>
      <c r="D23">
        <v>-0.22839899999999999</v>
      </c>
      <c r="E23">
        <v>-0.30410999999999999</v>
      </c>
      <c r="F23">
        <v>-5.1691399999999998E-2</v>
      </c>
      <c r="G23">
        <v>-6.6365999999999994E-2</v>
      </c>
      <c r="H23" s="11"/>
    </row>
    <row r="24" spans="3:8" x14ac:dyDescent="0.25">
      <c r="C24">
        <v>2040</v>
      </c>
      <c r="D24">
        <v>-0.23774999999999999</v>
      </c>
      <c r="E24">
        <v>-0.31349500000000002</v>
      </c>
      <c r="F24">
        <v>-5.4095600000000001E-2</v>
      </c>
      <c r="G24">
        <v>-6.9101899999999994E-2</v>
      </c>
      <c r="H24" s="11"/>
    </row>
    <row r="25" spans="3:8" x14ac:dyDescent="0.25">
      <c r="C25">
        <v>2041</v>
      </c>
      <c r="D25">
        <v>-0.24754300000000001</v>
      </c>
      <c r="E25">
        <v>-0.32301099999999999</v>
      </c>
      <c r="F25">
        <v>-5.6438099999999998E-2</v>
      </c>
      <c r="G25">
        <v>-7.1979600000000005E-2</v>
      </c>
      <c r="H25" s="11"/>
    </row>
    <row r="26" spans="3:8" x14ac:dyDescent="0.25">
      <c r="C26">
        <v>2042</v>
      </c>
      <c r="D26">
        <v>-0.25497900000000001</v>
      </c>
      <c r="E26">
        <v>-0.33044000000000001</v>
      </c>
      <c r="F26">
        <v>-5.8508600000000001E-2</v>
      </c>
      <c r="G26">
        <v>-7.4367799999999998E-2</v>
      </c>
      <c r="H26" s="11"/>
    </row>
    <row r="27" spans="3:8" x14ac:dyDescent="0.25">
      <c r="C27">
        <v>2043</v>
      </c>
      <c r="D27">
        <v>-0.26294899999999999</v>
      </c>
      <c r="E27">
        <v>-0.33763100000000001</v>
      </c>
      <c r="F27">
        <v>-6.0547999999999998E-2</v>
      </c>
      <c r="G27">
        <v>-7.6784400000000003E-2</v>
      </c>
      <c r="H27" s="11"/>
    </row>
    <row r="28" spans="3:8" x14ac:dyDescent="0.25">
      <c r="C28">
        <v>2044</v>
      </c>
      <c r="D28">
        <v>-0.268704</v>
      </c>
      <c r="E28">
        <v>-0.34199400000000002</v>
      </c>
      <c r="F28">
        <v>-6.2345299999999999E-2</v>
      </c>
      <c r="G28">
        <v>-7.8727800000000001E-2</v>
      </c>
      <c r="H28" s="11"/>
    </row>
    <row r="29" spans="3:8" x14ac:dyDescent="0.25">
      <c r="C29">
        <v>2045</v>
      </c>
      <c r="D29">
        <v>-0.25984000000000002</v>
      </c>
      <c r="E29">
        <v>-0.329069</v>
      </c>
      <c r="F29">
        <v>-6.0517099999999997E-2</v>
      </c>
      <c r="G29">
        <v>-7.6468999999999995E-2</v>
      </c>
      <c r="H29" s="11"/>
    </row>
    <row r="30" spans="3:8" x14ac:dyDescent="0.25">
      <c r="C30">
        <v>2046</v>
      </c>
      <c r="D30">
        <v>-0.26729900000000001</v>
      </c>
      <c r="E30">
        <v>-0.33558300000000002</v>
      </c>
      <c r="F30">
        <v>-6.2556700000000007E-2</v>
      </c>
      <c r="G30">
        <v>-7.9040799999999994E-2</v>
      </c>
      <c r="H30" s="11"/>
    </row>
    <row r="31" spans="3:8" x14ac:dyDescent="0.25">
      <c r="C31">
        <v>2047</v>
      </c>
      <c r="D31">
        <v>-0.26807399999999998</v>
      </c>
      <c r="E31">
        <v>-0.33433800000000002</v>
      </c>
      <c r="F31">
        <v>-6.3130400000000003E-2</v>
      </c>
      <c r="G31">
        <v>-7.9690800000000006E-2</v>
      </c>
      <c r="H31" s="11"/>
    </row>
    <row r="32" spans="3:8" x14ac:dyDescent="0.25">
      <c r="C32">
        <v>2048</v>
      </c>
      <c r="D32">
        <v>-0.26979599999999998</v>
      </c>
      <c r="E32">
        <v>-0.333735</v>
      </c>
      <c r="F32">
        <v>-6.39324E-2</v>
      </c>
      <c r="G32">
        <v>-8.0490500000000006E-2</v>
      </c>
      <c r="H32" s="11"/>
    </row>
    <row r="33" spans="1:34" x14ac:dyDescent="0.25">
      <c r="C33">
        <v>2049</v>
      </c>
      <c r="D33">
        <v>-0.27143</v>
      </c>
      <c r="E33">
        <v>-0.33322499999999999</v>
      </c>
      <c r="F33">
        <v>-6.4566999999999999E-2</v>
      </c>
      <c r="G33">
        <v>-8.1349099999999994E-2</v>
      </c>
      <c r="H33" s="11"/>
    </row>
    <row r="34" spans="1:34" x14ac:dyDescent="0.25">
      <c r="C34">
        <v>2050</v>
      </c>
      <c r="D34">
        <v>-0.27232400000000001</v>
      </c>
      <c r="E34">
        <v>-0.33233699999999999</v>
      </c>
      <c r="F34">
        <v>-6.5229099999999998E-2</v>
      </c>
      <c r="G34">
        <v>-8.2231399999999996E-2</v>
      </c>
      <c r="H34" s="11"/>
    </row>
    <row r="35" spans="1:34" x14ac:dyDescent="0.25">
      <c r="C35" s="2"/>
      <c r="D35" s="2"/>
      <c r="E35" s="2"/>
      <c r="F35" s="2"/>
    </row>
    <row r="37" spans="1:34" x14ac:dyDescent="0.25">
      <c r="A37" t="s">
        <v>45</v>
      </c>
    </row>
    <row r="38" spans="1:34" x14ac:dyDescent="0.25">
      <c r="D38" s="1">
        <v>2020</v>
      </c>
      <c r="E38" s="1">
        <v>2021</v>
      </c>
      <c r="F38" s="1">
        <v>2022</v>
      </c>
      <c r="G38" s="1">
        <v>2023</v>
      </c>
      <c r="H38" s="1">
        <v>2024</v>
      </c>
      <c r="I38" s="1">
        <v>2025</v>
      </c>
      <c r="J38" s="1">
        <v>2026</v>
      </c>
      <c r="K38" s="1">
        <v>2027</v>
      </c>
      <c r="L38" s="1">
        <v>2028</v>
      </c>
      <c r="M38" s="1">
        <v>2029</v>
      </c>
      <c r="N38" s="1">
        <v>2030</v>
      </c>
      <c r="O38" s="1">
        <v>2031</v>
      </c>
      <c r="P38" s="1">
        <v>2032</v>
      </c>
      <c r="Q38" s="1">
        <v>2033</v>
      </c>
      <c r="R38" s="1">
        <v>2034</v>
      </c>
      <c r="S38" s="1">
        <v>2035</v>
      </c>
      <c r="T38" s="1">
        <v>2036</v>
      </c>
      <c r="U38" s="1">
        <v>2037</v>
      </c>
      <c r="V38" s="1">
        <v>2038</v>
      </c>
      <c r="W38" s="1">
        <v>2039</v>
      </c>
      <c r="X38" s="1">
        <v>2040</v>
      </c>
      <c r="Y38" s="1">
        <v>2041</v>
      </c>
      <c r="Z38" s="1">
        <v>2042</v>
      </c>
      <c r="AA38" s="1">
        <v>2043</v>
      </c>
      <c r="AB38" s="1">
        <v>2044</v>
      </c>
      <c r="AC38" s="1">
        <v>2045</v>
      </c>
      <c r="AD38" s="1">
        <v>2046</v>
      </c>
      <c r="AE38" s="1">
        <v>2047</v>
      </c>
      <c r="AF38" s="1">
        <v>2048</v>
      </c>
      <c r="AG38" s="1">
        <v>2049</v>
      </c>
      <c r="AH38" s="1">
        <v>2050</v>
      </c>
    </row>
    <row r="39" spans="1:34" x14ac:dyDescent="0.25">
      <c r="C39" s="1"/>
      <c r="D39" s="2">
        <v>2020</v>
      </c>
      <c r="E39" s="2"/>
      <c r="F39" s="2"/>
      <c r="G39" s="2"/>
      <c r="H39" s="2"/>
      <c r="I39" s="2">
        <v>2025</v>
      </c>
      <c r="J39" s="2"/>
      <c r="K39" s="2"/>
      <c r="L39" s="2"/>
      <c r="M39" s="2"/>
      <c r="N39" s="2">
        <v>2030</v>
      </c>
      <c r="O39" s="2"/>
      <c r="P39" s="2"/>
      <c r="Q39" s="2"/>
      <c r="R39" s="2"/>
      <c r="S39" s="2">
        <v>2035</v>
      </c>
      <c r="T39" s="2"/>
      <c r="U39" s="2"/>
      <c r="V39" s="2"/>
      <c r="W39" s="2"/>
      <c r="X39" s="2">
        <v>2040</v>
      </c>
      <c r="Y39" s="2"/>
      <c r="Z39" s="2"/>
      <c r="AA39" s="2"/>
      <c r="AB39" s="2"/>
      <c r="AC39" s="2">
        <v>2045</v>
      </c>
      <c r="AD39" s="2"/>
      <c r="AE39" s="2"/>
      <c r="AF39" s="2"/>
      <c r="AG39" s="2"/>
      <c r="AH39" s="2">
        <v>2050</v>
      </c>
    </row>
    <row r="40" spans="1:34" s="15" customFormat="1" x14ac:dyDescent="0.25">
      <c r="B40" t="s">
        <v>137</v>
      </c>
      <c r="C40" s="15" t="str">
        <f>LEFT(B40,LEN(B40)-11)</f>
        <v>Other Race or Multiple Races</v>
      </c>
      <c r="D40" s="134">
        <f>INDEX($D$4:$H$34,MATCH(D$38,$C$4:$C$34,0),MATCH($B40,$D$3:$H$3,0))/100</f>
        <v>0</v>
      </c>
      <c r="E40" s="134">
        <f t="shared" ref="E40:AH43" si="0">INDEX($D$4:$H$34,MATCH(E$38,$C$4:$C$34,0),MATCH($B40,$D$3:$H$3,0))/100</f>
        <v>0</v>
      </c>
      <c r="F40" s="134">
        <f t="shared" si="0"/>
        <v>-1.73151E-5</v>
      </c>
      <c r="G40" s="134">
        <f t="shared" si="0"/>
        <v>-1.01499E-4</v>
      </c>
      <c r="H40" s="134">
        <f t="shared" si="0"/>
        <v>-1.9820999999999999E-4</v>
      </c>
      <c r="I40" s="134">
        <f t="shared" si="0"/>
        <v>-2.8979899999999998E-4</v>
      </c>
      <c r="J40" s="134">
        <f t="shared" si="0"/>
        <v>-3.6128899999999999E-4</v>
      </c>
      <c r="K40" s="134">
        <f t="shared" si="0"/>
        <v>-5.0521300000000002E-4</v>
      </c>
      <c r="L40" s="134">
        <f t="shared" si="0"/>
        <v>-6.5583500000000001E-4</v>
      </c>
      <c r="M40" s="134">
        <f t="shared" si="0"/>
        <v>-8.27238E-4</v>
      </c>
      <c r="N40" s="134">
        <f t="shared" si="0"/>
        <v>-1.01735E-3</v>
      </c>
      <c r="O40" s="134">
        <f t="shared" si="0"/>
        <v>-1.2102899999999999E-3</v>
      </c>
      <c r="P40" s="134">
        <f t="shared" si="0"/>
        <v>-1.3786599999999999E-3</v>
      </c>
      <c r="Q40" s="134">
        <f t="shared" si="0"/>
        <v>-1.5367E-3</v>
      </c>
      <c r="R40" s="134">
        <f t="shared" si="0"/>
        <v>-1.6981399999999999E-3</v>
      </c>
      <c r="S40" s="134">
        <f t="shared" si="0"/>
        <v>-1.8376700000000002E-3</v>
      </c>
      <c r="T40" s="134">
        <f t="shared" si="0"/>
        <v>-1.9447800000000001E-3</v>
      </c>
      <c r="U40" s="134">
        <f t="shared" si="0"/>
        <v>-2.0685999999999999E-3</v>
      </c>
      <c r="V40" s="134">
        <f t="shared" si="0"/>
        <v>-2.1848200000000001E-3</v>
      </c>
      <c r="W40" s="134">
        <f t="shared" si="0"/>
        <v>-2.2839900000000001E-3</v>
      </c>
      <c r="X40" s="134">
        <f t="shared" si="0"/>
        <v>-2.3774999999999998E-3</v>
      </c>
      <c r="Y40" s="134">
        <f t="shared" si="0"/>
        <v>-2.4754300000000003E-3</v>
      </c>
      <c r="Z40" s="134">
        <f t="shared" si="0"/>
        <v>-2.5497900000000001E-3</v>
      </c>
      <c r="AA40" s="134">
        <f t="shared" si="0"/>
        <v>-2.62949E-3</v>
      </c>
      <c r="AB40" s="134">
        <f t="shared" si="0"/>
        <v>-2.6870399999999999E-3</v>
      </c>
      <c r="AC40" s="134">
        <f t="shared" si="0"/>
        <v>-2.5984000000000003E-3</v>
      </c>
      <c r="AD40" s="134">
        <f t="shared" si="0"/>
        <v>-2.6729900000000001E-3</v>
      </c>
      <c r="AE40" s="134">
        <f t="shared" si="0"/>
        <v>-2.6807399999999996E-3</v>
      </c>
      <c r="AF40" s="134">
        <f t="shared" si="0"/>
        <v>-2.6979599999999997E-3</v>
      </c>
      <c r="AG40" s="134">
        <f t="shared" si="0"/>
        <v>-2.7143000000000002E-3</v>
      </c>
      <c r="AH40" s="134">
        <f t="shared" si="0"/>
        <v>-2.72324E-3</v>
      </c>
    </row>
    <row r="41" spans="1:34" s="15" customFormat="1" x14ac:dyDescent="0.25">
      <c r="B41" t="s">
        <v>138</v>
      </c>
      <c r="C41" s="15" t="str">
        <f t="shared" ref="C41:C43" si="1">LEFT(B41,LEN(B41)-11)</f>
        <v>Asian</v>
      </c>
      <c r="D41" s="134">
        <f t="shared" ref="D41:S43" si="2">INDEX($D$4:$H$34,MATCH(D$38,$C$4:$C$34,0),MATCH($B41,$D$3:$H$3,0))/100</f>
        <v>0</v>
      </c>
      <c r="E41" s="134">
        <f t="shared" si="2"/>
        <v>0</v>
      </c>
      <c r="F41" s="134">
        <f t="shared" si="2"/>
        <v>-1.9403499999999998E-5</v>
      </c>
      <c r="G41" s="134">
        <f t="shared" si="2"/>
        <v>-1.6034300000000002E-4</v>
      </c>
      <c r="H41" s="134">
        <f t="shared" si="2"/>
        <v>-3.0231399999999998E-4</v>
      </c>
      <c r="I41" s="134">
        <f t="shared" si="2"/>
        <v>-4.44733E-4</v>
      </c>
      <c r="J41" s="134">
        <f t="shared" si="2"/>
        <v>-5.69368E-4</v>
      </c>
      <c r="K41" s="134">
        <f t="shared" si="2"/>
        <v>-7.7772900000000001E-4</v>
      </c>
      <c r="L41" s="134">
        <f t="shared" si="2"/>
        <v>-9.8026500000000013E-4</v>
      </c>
      <c r="M41" s="134">
        <f t="shared" si="2"/>
        <v>-1.22389E-3</v>
      </c>
      <c r="N41" s="134">
        <f t="shared" si="2"/>
        <v>-1.49647E-3</v>
      </c>
      <c r="O41" s="134">
        <f t="shared" si="2"/>
        <v>-1.75012E-3</v>
      </c>
      <c r="P41" s="134">
        <f t="shared" si="2"/>
        <v>-1.9652900000000002E-3</v>
      </c>
      <c r="Q41" s="134">
        <f t="shared" si="2"/>
        <v>-2.1785899999999998E-3</v>
      </c>
      <c r="R41" s="134">
        <f t="shared" si="2"/>
        <v>-2.3773900000000001E-3</v>
      </c>
      <c r="S41" s="134">
        <f t="shared" si="2"/>
        <v>-2.5364599999999999E-3</v>
      </c>
      <c r="T41" s="134">
        <f t="shared" si="0"/>
        <v>-2.6722499999999997E-3</v>
      </c>
      <c r="U41" s="134">
        <f t="shared" si="0"/>
        <v>-2.8111599999999996E-3</v>
      </c>
      <c r="V41" s="134">
        <f t="shared" si="0"/>
        <v>-2.9294500000000001E-3</v>
      </c>
      <c r="W41" s="134">
        <f t="shared" si="0"/>
        <v>-3.0410999999999997E-3</v>
      </c>
      <c r="X41" s="134">
        <f t="shared" si="0"/>
        <v>-3.1349500000000001E-3</v>
      </c>
      <c r="Y41" s="134">
        <f t="shared" si="0"/>
        <v>-3.23011E-3</v>
      </c>
      <c r="Z41" s="134">
        <f t="shared" si="0"/>
        <v>-3.3044000000000003E-3</v>
      </c>
      <c r="AA41" s="134">
        <f t="shared" si="0"/>
        <v>-3.37631E-3</v>
      </c>
      <c r="AB41" s="134">
        <f t="shared" si="0"/>
        <v>-3.4199400000000002E-3</v>
      </c>
      <c r="AC41" s="134">
        <f t="shared" si="0"/>
        <v>-3.2906900000000002E-3</v>
      </c>
      <c r="AD41" s="134">
        <f t="shared" si="0"/>
        <v>-3.3558300000000002E-3</v>
      </c>
      <c r="AE41" s="134">
        <f t="shared" si="0"/>
        <v>-3.3433800000000004E-3</v>
      </c>
      <c r="AF41" s="134">
        <f t="shared" si="0"/>
        <v>-3.3373500000000002E-3</v>
      </c>
      <c r="AG41" s="134">
        <f t="shared" si="0"/>
        <v>-3.3322500000000001E-3</v>
      </c>
      <c r="AH41" s="134">
        <f t="shared" si="0"/>
        <v>-3.32337E-3</v>
      </c>
    </row>
    <row r="42" spans="1:34" s="15" customFormat="1" x14ac:dyDescent="0.25">
      <c r="B42" t="s">
        <v>139</v>
      </c>
      <c r="C42" s="15" t="str">
        <f t="shared" si="1"/>
        <v>Black</v>
      </c>
      <c r="D42" s="134">
        <f t="shared" si="2"/>
        <v>0</v>
      </c>
      <c r="E42" s="134">
        <f t="shared" si="0"/>
        <v>0</v>
      </c>
      <c r="F42" s="134">
        <f t="shared" si="0"/>
        <v>-2.9480799999999996E-6</v>
      </c>
      <c r="G42" s="134">
        <f t="shared" si="0"/>
        <v>-2.0410099999999996E-5</v>
      </c>
      <c r="H42" s="134">
        <f t="shared" si="0"/>
        <v>-4.0346899999999998E-5</v>
      </c>
      <c r="I42" s="134">
        <f t="shared" si="0"/>
        <v>-5.9788000000000004E-5</v>
      </c>
      <c r="J42" s="134">
        <f t="shared" si="0"/>
        <v>-7.5890700000000002E-5</v>
      </c>
      <c r="K42" s="134">
        <f t="shared" si="0"/>
        <v>-1.08162E-4</v>
      </c>
      <c r="L42" s="134">
        <f t="shared" si="0"/>
        <v>-1.3677899999999999E-4</v>
      </c>
      <c r="M42" s="134">
        <f t="shared" si="0"/>
        <v>-1.7529699999999999E-4</v>
      </c>
      <c r="N42" s="134">
        <f t="shared" si="0"/>
        <v>-2.2058200000000001E-4</v>
      </c>
      <c r="O42" s="134">
        <f t="shared" si="0"/>
        <v>-2.6180499999999999E-4</v>
      </c>
      <c r="P42" s="134">
        <f t="shared" si="0"/>
        <v>-2.9904699999999998E-4</v>
      </c>
      <c r="Q42" s="134">
        <f t="shared" si="0"/>
        <v>-3.3756300000000003E-4</v>
      </c>
      <c r="R42" s="134">
        <f t="shared" si="0"/>
        <v>-3.7469599999999999E-4</v>
      </c>
      <c r="S42" s="134">
        <f t="shared" si="0"/>
        <v>-4.0564399999999998E-4</v>
      </c>
      <c r="T42" s="134">
        <f t="shared" si="0"/>
        <v>-4.3304299999999998E-4</v>
      </c>
      <c r="U42" s="134">
        <f t="shared" si="0"/>
        <v>-4.6426900000000001E-4</v>
      </c>
      <c r="V42" s="134">
        <f t="shared" si="0"/>
        <v>-4.89836E-4</v>
      </c>
      <c r="W42" s="134">
        <f t="shared" si="0"/>
        <v>-5.1691399999999994E-4</v>
      </c>
      <c r="X42" s="134">
        <f t="shared" si="0"/>
        <v>-5.4095599999999999E-4</v>
      </c>
      <c r="Y42" s="134">
        <f t="shared" si="0"/>
        <v>-5.6438099999999998E-4</v>
      </c>
      <c r="Z42" s="134">
        <f t="shared" si="0"/>
        <v>-5.8508599999999996E-4</v>
      </c>
      <c r="AA42" s="134">
        <f t="shared" si="0"/>
        <v>-6.0547999999999993E-4</v>
      </c>
      <c r="AB42" s="134">
        <f t="shared" si="0"/>
        <v>-6.2345299999999994E-4</v>
      </c>
      <c r="AC42" s="134">
        <f t="shared" si="0"/>
        <v>-6.0517099999999994E-4</v>
      </c>
      <c r="AD42" s="134">
        <f t="shared" si="0"/>
        <v>-6.2556700000000005E-4</v>
      </c>
      <c r="AE42" s="134">
        <f t="shared" si="0"/>
        <v>-6.3130400000000007E-4</v>
      </c>
      <c r="AF42" s="134">
        <f t="shared" si="0"/>
        <v>-6.3932400000000003E-4</v>
      </c>
      <c r="AG42" s="134">
        <f t="shared" si="0"/>
        <v>-6.4566999999999999E-4</v>
      </c>
      <c r="AH42" s="134">
        <f t="shared" si="0"/>
        <v>-6.5229099999999994E-4</v>
      </c>
    </row>
    <row r="43" spans="1:34" s="15" customFormat="1" x14ac:dyDescent="0.25">
      <c r="B43" t="s">
        <v>140</v>
      </c>
      <c r="C43" s="15" t="str">
        <f t="shared" si="1"/>
        <v>White</v>
      </c>
      <c r="D43" s="134">
        <f t="shared" si="2"/>
        <v>0</v>
      </c>
      <c r="E43" s="134">
        <f t="shared" si="0"/>
        <v>0</v>
      </c>
      <c r="F43" s="134">
        <f t="shared" si="0"/>
        <v>-5.1918699999999998E-6</v>
      </c>
      <c r="G43" s="134">
        <f t="shared" si="0"/>
        <v>-3.08264E-5</v>
      </c>
      <c r="H43" s="134">
        <f t="shared" si="0"/>
        <v>-5.7163800000000003E-5</v>
      </c>
      <c r="I43" s="134">
        <f t="shared" si="0"/>
        <v>-8.454150000000001E-5</v>
      </c>
      <c r="J43" s="134">
        <f t="shared" si="0"/>
        <v>-1.08727E-4</v>
      </c>
      <c r="K43" s="134">
        <f t="shared" si="0"/>
        <v>-1.5140600000000001E-4</v>
      </c>
      <c r="L43" s="134">
        <f t="shared" si="0"/>
        <v>-1.9124599999999998E-4</v>
      </c>
      <c r="M43" s="134">
        <f t="shared" si="0"/>
        <v>-2.41795E-4</v>
      </c>
      <c r="N43" s="134">
        <f t="shared" si="0"/>
        <v>-2.9860899999999997E-4</v>
      </c>
      <c r="O43" s="134">
        <f t="shared" si="0"/>
        <v>-3.5172799999999999E-4</v>
      </c>
      <c r="P43" s="134">
        <f t="shared" si="0"/>
        <v>-3.9938500000000004E-4</v>
      </c>
      <c r="Q43" s="134">
        <f t="shared" si="0"/>
        <v>-4.4745399999999996E-4</v>
      </c>
      <c r="R43" s="134">
        <f t="shared" si="0"/>
        <v>-4.9301100000000001E-4</v>
      </c>
      <c r="S43" s="134">
        <f t="shared" si="0"/>
        <v>-5.3182399999999997E-4</v>
      </c>
      <c r="T43" s="134">
        <f t="shared" si="0"/>
        <v>-5.6538400000000005E-4</v>
      </c>
      <c r="U43" s="134">
        <f t="shared" si="0"/>
        <v>-6.0075000000000005E-4</v>
      </c>
      <c r="V43" s="134">
        <f t="shared" si="0"/>
        <v>-6.3272099999999993E-4</v>
      </c>
      <c r="W43" s="134">
        <f t="shared" si="0"/>
        <v>-6.6365999999999994E-4</v>
      </c>
      <c r="X43" s="134">
        <f t="shared" si="0"/>
        <v>-6.9101899999999996E-4</v>
      </c>
      <c r="Y43" s="134">
        <f t="shared" si="0"/>
        <v>-7.1979600000000009E-4</v>
      </c>
      <c r="Z43" s="134">
        <f t="shared" si="0"/>
        <v>-7.43678E-4</v>
      </c>
      <c r="AA43" s="134">
        <f t="shared" si="0"/>
        <v>-7.6784400000000006E-4</v>
      </c>
      <c r="AB43" s="134">
        <f t="shared" si="0"/>
        <v>-7.8727799999999998E-4</v>
      </c>
      <c r="AC43" s="134">
        <f t="shared" si="0"/>
        <v>-7.6468999999999994E-4</v>
      </c>
      <c r="AD43" s="134">
        <f t="shared" si="0"/>
        <v>-7.9040799999999993E-4</v>
      </c>
      <c r="AE43" s="134">
        <f t="shared" si="0"/>
        <v>-7.9690800000000003E-4</v>
      </c>
      <c r="AF43" s="134">
        <f t="shared" si="0"/>
        <v>-8.0490500000000007E-4</v>
      </c>
      <c r="AG43" s="134">
        <f t="shared" si="0"/>
        <v>-8.1349099999999995E-4</v>
      </c>
      <c r="AH43" s="134">
        <f t="shared" si="0"/>
        <v>-8.2231399999999999E-4</v>
      </c>
    </row>
    <row r="44" spans="1:34" s="20" customFormat="1" x14ac:dyDescent="0.25">
      <c r="B44" s="20" t="s">
        <v>120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</row>
    <row r="45" spans="1:34" s="20" customFormat="1" x14ac:dyDescent="0.25"/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6"/>
  <sheetViews>
    <sheetView showGridLines="0" topLeftCell="A39" workbookViewId="0">
      <selection activeCell="C58" sqref="C58"/>
    </sheetView>
  </sheetViews>
  <sheetFormatPr defaultRowHeight="15" x14ac:dyDescent="0.25"/>
  <sheetData>
    <row r="1" spans="1:7" x14ac:dyDescent="0.25">
      <c r="A1" t="s">
        <v>47</v>
      </c>
    </row>
    <row r="3" spans="1:7" x14ac:dyDescent="0.25">
      <c r="C3" t="s">
        <v>46</v>
      </c>
      <c r="F3">
        <v>1.5</v>
      </c>
    </row>
    <row r="4" spans="1:7" x14ac:dyDescent="0.25">
      <c r="C4" s="1" t="s">
        <v>0</v>
      </c>
      <c r="D4" s="1" t="s">
        <v>38</v>
      </c>
      <c r="F4" s="1" t="s">
        <v>0</v>
      </c>
      <c r="G4" s="1" t="s">
        <v>38</v>
      </c>
    </row>
    <row r="5" spans="1:7" x14ac:dyDescent="0.25">
      <c r="C5" s="1">
        <v>2019</v>
      </c>
      <c r="D5" s="1">
        <v>8.6889699999999994</v>
      </c>
      <c r="F5" s="1">
        <v>2019</v>
      </c>
      <c r="G5" s="1">
        <v>8.6889699999999994</v>
      </c>
    </row>
    <row r="6" spans="1:7" x14ac:dyDescent="0.25">
      <c r="C6" s="1">
        <v>2020</v>
      </c>
      <c r="D6" s="1">
        <v>7.5398899999999998</v>
      </c>
      <c r="F6" s="1">
        <v>2020</v>
      </c>
      <c r="G6" s="1">
        <v>7.5398899999999998</v>
      </c>
    </row>
    <row r="7" spans="1:7" x14ac:dyDescent="0.25">
      <c r="C7" s="1">
        <v>2021</v>
      </c>
      <c r="D7" s="1">
        <v>7.8753799999999998</v>
      </c>
      <c r="F7" s="1">
        <v>2021</v>
      </c>
      <c r="G7" s="1">
        <v>7.8376999999999999</v>
      </c>
    </row>
    <row r="8" spans="1:7" x14ac:dyDescent="0.25">
      <c r="C8" s="1">
        <v>2022</v>
      </c>
      <c r="D8" s="1">
        <v>8.0218399999999992</v>
      </c>
      <c r="F8" s="1">
        <v>2022</v>
      </c>
      <c r="G8" s="1">
        <v>7.90557</v>
      </c>
    </row>
    <row r="9" spans="1:7" x14ac:dyDescent="0.25">
      <c r="C9" s="1">
        <v>2023</v>
      </c>
      <c r="D9" s="1">
        <v>8.0744500000000006</v>
      </c>
      <c r="F9" s="1">
        <v>2023</v>
      </c>
      <c r="G9" s="1">
        <v>7.85311</v>
      </c>
    </row>
    <row r="10" spans="1:7" x14ac:dyDescent="0.25">
      <c r="C10" s="1">
        <v>2024</v>
      </c>
      <c r="D10" s="1">
        <v>8.1276799999999998</v>
      </c>
      <c r="F10" s="1">
        <v>2024</v>
      </c>
      <c r="G10" s="1">
        <v>7.8363800000000001</v>
      </c>
    </row>
    <row r="11" spans="1:7" x14ac:dyDescent="0.25">
      <c r="C11" s="1">
        <v>2025</v>
      </c>
      <c r="D11" s="1">
        <v>8.1691900000000004</v>
      </c>
      <c r="F11" s="1">
        <v>2025</v>
      </c>
      <c r="G11" s="1">
        <v>7.7707800000000002</v>
      </c>
    </row>
    <row r="12" spans="1:7" x14ac:dyDescent="0.25">
      <c r="C12" s="1">
        <v>2026</v>
      </c>
      <c r="D12" s="1">
        <v>8.2462099999999996</v>
      </c>
      <c r="F12" s="1">
        <v>2026</v>
      </c>
      <c r="G12" s="1">
        <v>7.71021</v>
      </c>
    </row>
    <row r="13" spans="1:7" x14ac:dyDescent="0.25">
      <c r="C13" s="1">
        <v>2027</v>
      </c>
      <c r="D13" s="1">
        <v>8.2613599999999998</v>
      </c>
      <c r="F13" s="1">
        <v>2027</v>
      </c>
      <c r="G13" s="1">
        <v>7.5639200000000004</v>
      </c>
    </row>
    <row r="14" spans="1:7" x14ac:dyDescent="0.25">
      <c r="C14" s="1">
        <v>2028</v>
      </c>
      <c r="D14" s="1">
        <v>8.2642100000000003</v>
      </c>
      <c r="F14" s="1">
        <v>2028</v>
      </c>
      <c r="G14" s="1">
        <v>7.3929799999999997</v>
      </c>
    </row>
    <row r="15" spans="1:7" x14ac:dyDescent="0.25">
      <c r="C15" s="1">
        <v>2029</v>
      </c>
      <c r="D15" s="1">
        <v>8.2200000000000006</v>
      </c>
      <c r="F15" s="1">
        <v>2029</v>
      </c>
      <c r="G15" s="1">
        <v>7.1740399999999998</v>
      </c>
    </row>
    <row r="16" spans="1:7" x14ac:dyDescent="0.25">
      <c r="C16" s="1">
        <v>2030</v>
      </c>
      <c r="D16" s="1">
        <v>8.1542999999999992</v>
      </c>
      <c r="F16" s="1">
        <v>2030</v>
      </c>
      <c r="G16" s="1">
        <v>6.9405299999999999</v>
      </c>
    </row>
    <row r="17" spans="3:7" x14ac:dyDescent="0.25">
      <c r="C17" s="1">
        <v>2031</v>
      </c>
      <c r="D17" s="1">
        <v>8.1017700000000001</v>
      </c>
      <c r="F17" s="1">
        <v>2031</v>
      </c>
      <c r="G17" s="1">
        <v>6.7728900000000003</v>
      </c>
    </row>
    <row r="18" spans="3:7" x14ac:dyDescent="0.25">
      <c r="C18" s="1">
        <v>2032</v>
      </c>
      <c r="D18" s="1">
        <v>8.05809</v>
      </c>
      <c r="F18" s="1">
        <v>2032</v>
      </c>
      <c r="G18" s="1">
        <v>6.5833399999999997</v>
      </c>
    </row>
    <row r="19" spans="3:7" x14ac:dyDescent="0.25">
      <c r="C19" s="1">
        <v>2033</v>
      </c>
      <c r="D19" s="1">
        <v>8.0098099999999999</v>
      </c>
      <c r="F19" s="1">
        <v>2033</v>
      </c>
      <c r="G19" s="1">
        <v>6.3665900000000004</v>
      </c>
    </row>
    <row r="20" spans="3:7" x14ac:dyDescent="0.25">
      <c r="C20" s="1">
        <v>2034</v>
      </c>
      <c r="D20" s="1">
        <v>7.9771799999999997</v>
      </c>
      <c r="F20" s="1">
        <v>2034</v>
      </c>
      <c r="G20" s="1">
        <v>6.1605999999999996</v>
      </c>
    </row>
    <row r="21" spans="3:7" x14ac:dyDescent="0.25">
      <c r="C21" s="1">
        <v>2035</v>
      </c>
      <c r="D21" s="1">
        <v>7.9242400000000002</v>
      </c>
      <c r="F21" s="1">
        <v>2035</v>
      </c>
      <c r="G21" s="1">
        <v>5.9460199999999999</v>
      </c>
    </row>
    <row r="22" spans="3:7" x14ac:dyDescent="0.25">
      <c r="C22" s="1">
        <v>2036</v>
      </c>
      <c r="D22" s="1">
        <v>7.8618600000000001</v>
      </c>
      <c r="F22" s="1">
        <v>2036</v>
      </c>
      <c r="G22" s="1">
        <v>5.7305700000000002</v>
      </c>
    </row>
    <row r="23" spans="3:7" x14ac:dyDescent="0.25">
      <c r="C23" s="1">
        <v>2037</v>
      </c>
      <c r="D23" s="1">
        <v>7.8268700000000004</v>
      </c>
      <c r="F23" s="1">
        <v>2037</v>
      </c>
      <c r="G23" s="1">
        <v>5.5333199999999998</v>
      </c>
    </row>
    <row r="24" spans="3:7" x14ac:dyDescent="0.25">
      <c r="C24" s="1">
        <v>2038</v>
      </c>
      <c r="D24" s="1">
        <v>7.7772100000000002</v>
      </c>
      <c r="F24" s="1">
        <v>2038</v>
      </c>
      <c r="G24" s="1">
        <v>5.3207500000000003</v>
      </c>
    </row>
    <row r="25" spans="3:7" x14ac:dyDescent="0.25">
      <c r="C25" s="1">
        <v>2039</v>
      </c>
      <c r="D25" s="1">
        <v>7.7335599999999998</v>
      </c>
      <c r="F25" s="1">
        <v>2039</v>
      </c>
      <c r="G25" s="1">
        <v>5.1040599999999996</v>
      </c>
    </row>
    <row r="26" spans="3:7" x14ac:dyDescent="0.25">
      <c r="C26" s="1">
        <v>2040</v>
      </c>
      <c r="D26" s="1">
        <v>7.70479</v>
      </c>
      <c r="F26" s="1">
        <v>2040</v>
      </c>
      <c r="G26" s="1">
        <v>4.8949800000000003</v>
      </c>
    </row>
    <row r="27" spans="3:7" x14ac:dyDescent="0.25">
      <c r="C27" s="1">
        <v>2041</v>
      </c>
      <c r="D27" s="1">
        <v>7.6834899999999999</v>
      </c>
      <c r="F27" s="1">
        <v>2041</v>
      </c>
      <c r="G27" s="1">
        <v>4.6887299999999996</v>
      </c>
    </row>
    <row r="28" spans="3:7" x14ac:dyDescent="0.25">
      <c r="C28" s="1">
        <v>2042</v>
      </c>
      <c r="D28" s="1">
        <v>7.6558200000000003</v>
      </c>
      <c r="F28" s="1">
        <v>2042</v>
      </c>
      <c r="G28" s="1">
        <v>4.4666499999999996</v>
      </c>
    </row>
    <row r="29" spans="3:7" x14ac:dyDescent="0.25">
      <c r="C29" s="1">
        <v>2043</v>
      </c>
      <c r="D29" s="1">
        <v>7.6406200000000002</v>
      </c>
      <c r="F29" s="1">
        <v>2043</v>
      </c>
      <c r="G29" s="1">
        <v>4.2473599999999996</v>
      </c>
    </row>
    <row r="30" spans="3:7" x14ac:dyDescent="0.25">
      <c r="C30" s="1">
        <v>2044</v>
      </c>
      <c r="D30" s="1">
        <v>7.6295599999999997</v>
      </c>
      <c r="F30" s="1">
        <v>2044</v>
      </c>
      <c r="G30" s="1">
        <v>4.0305200000000001</v>
      </c>
    </row>
    <row r="31" spans="3:7" x14ac:dyDescent="0.25">
      <c r="C31" s="1">
        <v>2045</v>
      </c>
      <c r="D31" s="1">
        <v>7.6276299999999999</v>
      </c>
      <c r="F31" s="1">
        <v>2045</v>
      </c>
      <c r="G31" s="1">
        <v>3.8173699999999999</v>
      </c>
    </row>
    <row r="32" spans="3:7" x14ac:dyDescent="0.25">
      <c r="C32" s="1">
        <v>2046</v>
      </c>
      <c r="D32" s="1">
        <v>7.6232699999999998</v>
      </c>
      <c r="F32" s="1">
        <v>2046</v>
      </c>
      <c r="G32" s="1">
        <v>3.59091</v>
      </c>
    </row>
    <row r="33" spans="1:37" x14ac:dyDescent="0.25">
      <c r="C33" s="1">
        <v>2047</v>
      </c>
      <c r="D33" s="1">
        <v>7.6404800000000002</v>
      </c>
      <c r="F33" s="1">
        <v>2047</v>
      </c>
      <c r="G33" s="1">
        <v>3.3679399999999999</v>
      </c>
    </row>
    <row r="34" spans="1:37" x14ac:dyDescent="0.25">
      <c r="C34" s="1">
        <v>2048</v>
      </c>
      <c r="D34" s="1">
        <v>7.65679</v>
      </c>
      <c r="F34" s="1">
        <v>2048</v>
      </c>
      <c r="G34" s="1">
        <v>3.1440000000000001</v>
      </c>
    </row>
    <row r="35" spans="1:37" x14ac:dyDescent="0.25">
      <c r="C35" s="1">
        <v>2049</v>
      </c>
      <c r="D35" s="1">
        <v>7.6699700000000002</v>
      </c>
      <c r="F35" s="1">
        <v>2049</v>
      </c>
      <c r="G35" s="1">
        <v>2.90882</v>
      </c>
    </row>
    <row r="36" spans="1:37" x14ac:dyDescent="0.25">
      <c r="C36" s="1">
        <v>2050</v>
      </c>
      <c r="D36" s="1">
        <v>7.6845299999999996</v>
      </c>
      <c r="F36" s="1">
        <v>2050</v>
      </c>
      <c r="G36" s="1">
        <v>2.6615700000000002</v>
      </c>
    </row>
    <row r="41" spans="1:37" x14ac:dyDescent="0.25">
      <c r="A41" t="s">
        <v>48</v>
      </c>
    </row>
    <row r="43" spans="1:37" x14ac:dyDescent="0.25">
      <c r="E43" s="1"/>
      <c r="F43" s="1">
        <v>2019</v>
      </c>
      <c r="G43" s="1">
        <v>2020</v>
      </c>
      <c r="H43" s="1">
        <v>2021</v>
      </c>
      <c r="I43" s="1">
        <v>2022</v>
      </c>
      <c r="J43" s="1">
        <v>2023</v>
      </c>
      <c r="K43" s="1">
        <v>2024</v>
      </c>
      <c r="L43" s="1">
        <v>2025</v>
      </c>
      <c r="M43" s="1">
        <v>2026</v>
      </c>
      <c r="N43" s="1">
        <v>2027</v>
      </c>
      <c r="O43" s="1">
        <v>2028</v>
      </c>
      <c r="P43" s="1">
        <v>2029</v>
      </c>
      <c r="Q43" s="1">
        <v>2030</v>
      </c>
      <c r="R43" s="1">
        <v>2031</v>
      </c>
      <c r="S43" s="1">
        <v>2032</v>
      </c>
      <c r="T43" s="1">
        <v>2033</v>
      </c>
      <c r="U43" s="1">
        <v>2034</v>
      </c>
      <c r="V43" s="1">
        <v>2035</v>
      </c>
      <c r="W43" s="1">
        <v>2036</v>
      </c>
      <c r="X43" s="1">
        <v>2037</v>
      </c>
      <c r="Y43" s="1">
        <v>2038</v>
      </c>
      <c r="Z43" s="1">
        <v>2039</v>
      </c>
      <c r="AA43" s="1">
        <v>2040</v>
      </c>
      <c r="AB43" s="1">
        <v>2041</v>
      </c>
      <c r="AC43" s="1">
        <v>2042</v>
      </c>
      <c r="AD43" s="1">
        <v>2043</v>
      </c>
      <c r="AE43" s="1">
        <v>2044</v>
      </c>
      <c r="AF43" s="1">
        <v>2045</v>
      </c>
      <c r="AG43" s="1">
        <v>2046</v>
      </c>
      <c r="AH43" s="1">
        <v>2047</v>
      </c>
      <c r="AI43" s="1">
        <v>2048</v>
      </c>
      <c r="AJ43" s="1">
        <v>2049</v>
      </c>
      <c r="AK43" s="1">
        <v>2050</v>
      </c>
    </row>
    <row r="44" spans="1:37" x14ac:dyDescent="0.25">
      <c r="E44" s="1"/>
      <c r="F44" s="6"/>
      <c r="G44" s="2">
        <v>2020</v>
      </c>
      <c r="H44" s="2"/>
      <c r="I44" s="2"/>
      <c r="J44" s="2"/>
      <c r="K44" s="2"/>
      <c r="L44" s="2">
        <v>2025</v>
      </c>
      <c r="M44" s="2"/>
      <c r="N44" s="2"/>
      <c r="O44" s="2"/>
      <c r="P44" s="2"/>
      <c r="Q44" s="2">
        <v>2030</v>
      </c>
      <c r="R44" s="2"/>
      <c r="S44" s="2"/>
      <c r="T44" s="2"/>
      <c r="U44" s="2"/>
      <c r="V44" s="2">
        <v>2035</v>
      </c>
      <c r="W44" s="2"/>
      <c r="X44" s="2"/>
      <c r="Y44" s="2"/>
      <c r="Z44" s="2"/>
      <c r="AA44" s="2">
        <v>2040</v>
      </c>
      <c r="AB44" s="2"/>
      <c r="AC44" s="2"/>
      <c r="AD44" s="2"/>
      <c r="AE44" s="2"/>
      <c r="AF44" s="2">
        <v>2045</v>
      </c>
      <c r="AG44" s="2"/>
      <c r="AH44" s="2"/>
      <c r="AI44" s="2"/>
      <c r="AJ44" s="2"/>
      <c r="AK44" s="2">
        <v>2050</v>
      </c>
    </row>
    <row r="45" spans="1:37" s="14" customFormat="1" x14ac:dyDescent="0.25">
      <c r="E45" s="14" t="s">
        <v>46</v>
      </c>
      <c r="F45" s="14" cm="1">
        <f t="array" ref="F45:AK45">TRANSPOSE(D5:D36)</f>
        <v>8.6889699999999994</v>
      </c>
      <c r="G45" s="14">
        <v>7.5398899999999998</v>
      </c>
      <c r="H45" s="14">
        <v>7.8753799999999998</v>
      </c>
      <c r="I45" s="14">
        <v>8.0218399999999992</v>
      </c>
      <c r="J45" s="14">
        <v>8.0744500000000006</v>
      </c>
      <c r="K45" s="14">
        <v>8.1276799999999998</v>
      </c>
      <c r="L45" s="14">
        <v>8.1691900000000004</v>
      </c>
      <c r="M45" s="14">
        <v>8.2462099999999996</v>
      </c>
      <c r="N45" s="14">
        <v>8.2613599999999998</v>
      </c>
      <c r="O45" s="14">
        <v>8.2642100000000003</v>
      </c>
      <c r="P45" s="14">
        <v>8.2200000000000006</v>
      </c>
      <c r="Q45" s="14">
        <v>8.1542999999999992</v>
      </c>
      <c r="R45" s="14">
        <v>8.1017700000000001</v>
      </c>
      <c r="S45" s="14">
        <v>8.05809</v>
      </c>
      <c r="T45" s="14">
        <v>8.0098099999999999</v>
      </c>
      <c r="U45" s="14">
        <v>7.9771799999999997</v>
      </c>
      <c r="V45" s="14">
        <v>7.9242400000000002</v>
      </c>
      <c r="W45" s="14">
        <v>7.8618600000000001</v>
      </c>
      <c r="X45" s="14">
        <v>7.8268700000000004</v>
      </c>
      <c r="Y45" s="14">
        <v>7.7772100000000002</v>
      </c>
      <c r="Z45" s="14">
        <v>7.7335599999999998</v>
      </c>
      <c r="AA45" s="14">
        <v>7.70479</v>
      </c>
      <c r="AB45" s="14">
        <v>7.6834899999999999</v>
      </c>
      <c r="AC45" s="14">
        <v>7.6558200000000003</v>
      </c>
      <c r="AD45" s="14">
        <v>7.6406200000000002</v>
      </c>
      <c r="AE45" s="14">
        <v>7.6295599999999997</v>
      </c>
      <c r="AF45" s="14">
        <v>7.6276299999999999</v>
      </c>
      <c r="AG45" s="14">
        <v>7.6232699999999998</v>
      </c>
      <c r="AH45" s="14">
        <v>7.6404800000000002</v>
      </c>
      <c r="AI45" s="14">
        <v>7.65679</v>
      </c>
      <c r="AJ45" s="14">
        <v>7.6699700000000002</v>
      </c>
      <c r="AK45" s="14">
        <v>7.6845299999999996</v>
      </c>
    </row>
    <row r="46" spans="1:37" s="14" customFormat="1" x14ac:dyDescent="0.25">
      <c r="E46" s="14" t="s">
        <v>49</v>
      </c>
      <c r="F46" s="14" cm="1">
        <f t="array" ref="F46:AK46">TRANSPOSE(G5:G36)</f>
        <v>8.6889699999999994</v>
      </c>
      <c r="G46" s="14">
        <v>7.5398899999999998</v>
      </c>
      <c r="H46" s="14">
        <v>7.8376999999999999</v>
      </c>
      <c r="I46" s="14">
        <v>7.90557</v>
      </c>
      <c r="J46" s="14">
        <v>7.85311</v>
      </c>
      <c r="K46" s="14">
        <v>7.8363800000000001</v>
      </c>
      <c r="L46" s="14">
        <v>7.7707800000000002</v>
      </c>
      <c r="M46" s="14">
        <v>7.71021</v>
      </c>
      <c r="N46" s="14">
        <v>7.5639200000000004</v>
      </c>
      <c r="O46" s="14">
        <v>7.3929799999999997</v>
      </c>
      <c r="P46" s="14">
        <v>7.1740399999999998</v>
      </c>
      <c r="Q46" s="14">
        <v>6.9405299999999999</v>
      </c>
      <c r="R46" s="14">
        <v>6.7728900000000003</v>
      </c>
      <c r="S46" s="14">
        <v>6.5833399999999997</v>
      </c>
      <c r="T46" s="14">
        <v>6.3665900000000004</v>
      </c>
      <c r="U46" s="14">
        <v>6.1605999999999996</v>
      </c>
      <c r="V46" s="14">
        <v>5.9460199999999999</v>
      </c>
      <c r="W46" s="14">
        <v>5.7305700000000002</v>
      </c>
      <c r="X46" s="14">
        <v>5.5333199999999998</v>
      </c>
      <c r="Y46" s="14">
        <v>5.3207500000000003</v>
      </c>
      <c r="Z46" s="14">
        <v>5.1040599999999996</v>
      </c>
      <c r="AA46" s="14">
        <v>4.8949800000000003</v>
      </c>
      <c r="AB46" s="14">
        <v>4.6887299999999996</v>
      </c>
      <c r="AC46" s="14">
        <v>4.4666499999999996</v>
      </c>
      <c r="AD46" s="14">
        <v>4.2473599999999996</v>
      </c>
      <c r="AE46" s="14">
        <v>4.0305200000000001</v>
      </c>
      <c r="AF46" s="14">
        <v>3.8173699999999999</v>
      </c>
      <c r="AG46" s="14">
        <v>3.59091</v>
      </c>
      <c r="AH46" s="14">
        <v>3.3679399999999999</v>
      </c>
      <c r="AI46" s="14">
        <v>3.1440000000000001</v>
      </c>
      <c r="AJ46" s="14">
        <v>2.90882</v>
      </c>
      <c r="AK46" s="14">
        <v>2.6615700000000002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6951-8AA2-4170-9EB7-259D2CE56C75}">
  <dimension ref="A1:AK46"/>
  <sheetViews>
    <sheetView showGridLines="0" topLeftCell="A37" workbookViewId="0">
      <selection activeCell="C56" sqref="C56"/>
    </sheetView>
  </sheetViews>
  <sheetFormatPr defaultRowHeight="15" x14ac:dyDescent="0.25"/>
  <sheetData>
    <row r="1" spans="1:7" x14ac:dyDescent="0.25">
      <c r="A1" t="s">
        <v>47</v>
      </c>
    </row>
    <row r="3" spans="1:7" x14ac:dyDescent="0.25">
      <c r="C3" t="s">
        <v>46</v>
      </c>
      <c r="F3">
        <v>1.5</v>
      </c>
    </row>
    <row r="4" spans="1:7" x14ac:dyDescent="0.25">
      <c r="C4" t="s">
        <v>0</v>
      </c>
      <c r="D4" t="s">
        <v>37</v>
      </c>
      <c r="F4" t="s">
        <v>0</v>
      </c>
      <c r="G4" t="s">
        <v>37</v>
      </c>
    </row>
    <row r="5" spans="1:7" x14ac:dyDescent="0.25">
      <c r="C5">
        <v>2019</v>
      </c>
      <c r="D5">
        <v>1319.24</v>
      </c>
      <c r="F5">
        <v>2019</v>
      </c>
      <c r="G5">
        <v>1319.24</v>
      </c>
    </row>
    <row r="6" spans="1:7" x14ac:dyDescent="0.25">
      <c r="C6">
        <v>2020</v>
      </c>
      <c r="D6">
        <v>1191.95</v>
      </c>
      <c r="F6">
        <v>2020</v>
      </c>
      <c r="G6">
        <v>1191.95</v>
      </c>
    </row>
    <row r="7" spans="1:7" x14ac:dyDescent="0.25">
      <c r="C7">
        <v>2021</v>
      </c>
      <c r="D7">
        <v>1209.42</v>
      </c>
      <c r="F7">
        <v>2021</v>
      </c>
      <c r="G7">
        <v>1192.49</v>
      </c>
    </row>
    <row r="8" spans="1:7" x14ac:dyDescent="0.25">
      <c r="C8">
        <v>2022</v>
      </c>
      <c r="D8">
        <v>1222.3599999999999</v>
      </c>
      <c r="F8">
        <v>2022</v>
      </c>
      <c r="G8">
        <v>1179.33</v>
      </c>
    </row>
    <row r="9" spans="1:7" x14ac:dyDescent="0.25">
      <c r="C9">
        <v>2023</v>
      </c>
      <c r="D9">
        <v>1226.51</v>
      </c>
      <c r="F9">
        <v>2023</v>
      </c>
      <c r="G9">
        <v>1153.93</v>
      </c>
    </row>
    <row r="10" spans="1:7" x14ac:dyDescent="0.25">
      <c r="C10">
        <v>2024</v>
      </c>
      <c r="D10">
        <v>1230.71</v>
      </c>
      <c r="F10">
        <v>2024</v>
      </c>
      <c r="G10">
        <v>1131.27</v>
      </c>
    </row>
    <row r="11" spans="1:7" x14ac:dyDescent="0.25">
      <c r="C11">
        <v>2025</v>
      </c>
      <c r="D11">
        <v>1234.5</v>
      </c>
      <c r="F11">
        <v>2025</v>
      </c>
      <c r="G11">
        <v>1105.77</v>
      </c>
    </row>
    <row r="12" spans="1:7" x14ac:dyDescent="0.25">
      <c r="C12">
        <v>2026</v>
      </c>
      <c r="D12">
        <v>1241.1600000000001</v>
      </c>
      <c r="F12">
        <v>2026</v>
      </c>
      <c r="G12">
        <v>1077.46</v>
      </c>
    </row>
    <row r="13" spans="1:7" x14ac:dyDescent="0.25">
      <c r="C13">
        <v>2027</v>
      </c>
      <c r="D13">
        <v>1243.3</v>
      </c>
      <c r="F13">
        <v>2027</v>
      </c>
      <c r="G13">
        <v>1041.3499999999999</v>
      </c>
    </row>
    <row r="14" spans="1:7" x14ac:dyDescent="0.25">
      <c r="C14">
        <v>2028</v>
      </c>
      <c r="D14">
        <v>1245.24</v>
      </c>
      <c r="F14">
        <v>2028</v>
      </c>
      <c r="G14">
        <v>1002.94</v>
      </c>
    </row>
    <row r="15" spans="1:7" x14ac:dyDescent="0.25">
      <c r="C15">
        <v>2029</v>
      </c>
      <c r="D15">
        <v>1242.29</v>
      </c>
      <c r="F15">
        <v>2029</v>
      </c>
      <c r="G15">
        <v>958.86900000000003</v>
      </c>
    </row>
    <row r="16" spans="1:7" x14ac:dyDescent="0.25">
      <c r="C16">
        <v>2030</v>
      </c>
      <c r="D16">
        <v>1238.0999999999999</v>
      </c>
      <c r="F16">
        <v>2030</v>
      </c>
      <c r="G16">
        <v>914.59100000000001</v>
      </c>
    </row>
    <row r="17" spans="3:7" x14ac:dyDescent="0.25">
      <c r="C17">
        <v>2031</v>
      </c>
      <c r="D17">
        <v>1234.68</v>
      </c>
      <c r="F17">
        <v>2031</v>
      </c>
      <c r="G17">
        <v>871.33100000000002</v>
      </c>
    </row>
    <row r="18" spans="3:7" x14ac:dyDescent="0.25">
      <c r="C18">
        <v>2032</v>
      </c>
      <c r="D18">
        <v>1231.0899999999999</v>
      </c>
      <c r="F18">
        <v>2032</v>
      </c>
      <c r="G18">
        <v>828.13400000000001</v>
      </c>
    </row>
    <row r="19" spans="3:7" x14ac:dyDescent="0.25">
      <c r="C19">
        <v>2033</v>
      </c>
      <c r="D19">
        <v>1227.8599999999999</v>
      </c>
      <c r="F19">
        <v>2033</v>
      </c>
      <c r="G19">
        <v>783.43899999999996</v>
      </c>
    </row>
    <row r="20" spans="3:7" x14ac:dyDescent="0.25">
      <c r="C20">
        <v>2034</v>
      </c>
      <c r="D20">
        <v>1224.79</v>
      </c>
      <c r="F20">
        <v>2034</v>
      </c>
      <c r="G20">
        <v>740.41700000000003</v>
      </c>
    </row>
    <row r="21" spans="3:7" x14ac:dyDescent="0.25">
      <c r="C21">
        <v>2035</v>
      </c>
      <c r="D21">
        <v>1220.99</v>
      </c>
      <c r="F21">
        <v>2035</v>
      </c>
      <c r="G21">
        <v>699.11500000000001</v>
      </c>
    </row>
    <row r="22" spans="3:7" x14ac:dyDescent="0.25">
      <c r="C22">
        <v>2036</v>
      </c>
      <c r="D22">
        <v>1217.32</v>
      </c>
      <c r="F22">
        <v>2036</v>
      </c>
      <c r="G22">
        <v>659.98900000000003</v>
      </c>
    </row>
    <row r="23" spans="3:7" x14ac:dyDescent="0.25">
      <c r="C23">
        <v>2037</v>
      </c>
      <c r="D23">
        <v>1214.8</v>
      </c>
      <c r="F23">
        <v>2037</v>
      </c>
      <c r="G23">
        <v>621.98500000000001</v>
      </c>
    </row>
    <row r="24" spans="3:7" x14ac:dyDescent="0.25">
      <c r="C24">
        <v>2038</v>
      </c>
      <c r="D24">
        <v>1212.23</v>
      </c>
      <c r="F24">
        <v>2038</v>
      </c>
      <c r="G24">
        <v>582.05799999999999</v>
      </c>
    </row>
    <row r="25" spans="3:7" x14ac:dyDescent="0.25">
      <c r="C25">
        <v>2039</v>
      </c>
      <c r="D25">
        <v>1209.8900000000001</v>
      </c>
      <c r="F25">
        <v>2039</v>
      </c>
      <c r="G25">
        <v>542.64800000000002</v>
      </c>
    </row>
    <row r="26" spans="3:7" x14ac:dyDescent="0.25">
      <c r="C26">
        <v>2040</v>
      </c>
      <c r="D26">
        <v>1208.1600000000001</v>
      </c>
      <c r="F26">
        <v>2040</v>
      </c>
      <c r="G26">
        <v>507.60399999999998</v>
      </c>
    </row>
    <row r="27" spans="3:7" x14ac:dyDescent="0.25">
      <c r="C27">
        <v>2041</v>
      </c>
      <c r="D27">
        <v>1207.54</v>
      </c>
      <c r="F27">
        <v>2041</v>
      </c>
      <c r="G27">
        <v>474.673</v>
      </c>
    </row>
    <row r="28" spans="3:7" x14ac:dyDescent="0.25">
      <c r="C28">
        <v>2042</v>
      </c>
      <c r="D28">
        <v>1206.98</v>
      </c>
      <c r="F28">
        <v>2042</v>
      </c>
      <c r="G28">
        <v>442.80099999999999</v>
      </c>
    </row>
    <row r="29" spans="3:7" x14ac:dyDescent="0.25">
      <c r="C29">
        <v>2043</v>
      </c>
      <c r="D29">
        <v>1207.33</v>
      </c>
      <c r="F29">
        <v>2043</v>
      </c>
      <c r="G29">
        <v>412.70699999999999</v>
      </c>
    </row>
    <row r="30" spans="3:7" x14ac:dyDescent="0.25">
      <c r="C30">
        <v>2044</v>
      </c>
      <c r="D30">
        <v>1207.26</v>
      </c>
      <c r="F30">
        <v>2044</v>
      </c>
      <c r="G30">
        <v>391.57900000000001</v>
      </c>
    </row>
    <row r="31" spans="3:7" x14ac:dyDescent="0.25">
      <c r="C31">
        <v>2045</v>
      </c>
      <c r="D31">
        <v>1208.22</v>
      </c>
      <c r="F31">
        <v>2045</v>
      </c>
      <c r="G31">
        <v>370.83800000000002</v>
      </c>
    </row>
    <row r="32" spans="3:7" x14ac:dyDescent="0.25">
      <c r="C32">
        <v>2046</v>
      </c>
      <c r="D32">
        <v>1209.02</v>
      </c>
      <c r="F32">
        <v>2046</v>
      </c>
      <c r="G32">
        <v>349.36799999999999</v>
      </c>
    </row>
    <row r="33" spans="1:37" x14ac:dyDescent="0.25">
      <c r="C33">
        <v>2047</v>
      </c>
      <c r="D33">
        <v>1211.1500000000001</v>
      </c>
      <c r="F33">
        <v>2047</v>
      </c>
      <c r="G33">
        <v>327.65699999999998</v>
      </c>
    </row>
    <row r="34" spans="1:37" x14ac:dyDescent="0.25">
      <c r="C34">
        <v>2048</v>
      </c>
      <c r="D34">
        <v>1213.3900000000001</v>
      </c>
      <c r="F34">
        <v>2048</v>
      </c>
      <c r="G34">
        <v>305.654</v>
      </c>
    </row>
    <row r="35" spans="1:37" x14ac:dyDescent="0.25">
      <c r="C35">
        <v>2049</v>
      </c>
      <c r="D35">
        <v>1214.94</v>
      </c>
      <c r="F35">
        <v>2049</v>
      </c>
      <c r="G35">
        <v>283.08</v>
      </c>
    </row>
    <row r="36" spans="1:37" x14ac:dyDescent="0.25">
      <c r="C36">
        <v>2050</v>
      </c>
      <c r="D36">
        <v>1217.77</v>
      </c>
      <c r="F36">
        <v>2050</v>
      </c>
      <c r="G36">
        <v>259.92700000000002</v>
      </c>
    </row>
    <row r="41" spans="1:37" x14ac:dyDescent="0.25">
      <c r="A41" t="s">
        <v>48</v>
      </c>
    </row>
    <row r="43" spans="1:37" x14ac:dyDescent="0.25">
      <c r="E43" s="1"/>
      <c r="F43" s="1">
        <v>2019</v>
      </c>
      <c r="G43" s="1">
        <v>2020</v>
      </c>
      <c r="H43" s="1">
        <v>2021</v>
      </c>
      <c r="I43" s="1">
        <v>2022</v>
      </c>
      <c r="J43" s="1">
        <v>2023</v>
      </c>
      <c r="K43" s="1">
        <v>2024</v>
      </c>
      <c r="L43" s="1">
        <v>2025</v>
      </c>
      <c r="M43" s="1">
        <v>2026</v>
      </c>
      <c r="N43" s="1">
        <v>2027</v>
      </c>
      <c r="O43" s="1">
        <v>2028</v>
      </c>
      <c r="P43" s="1">
        <v>2029</v>
      </c>
      <c r="Q43" s="1">
        <v>2030</v>
      </c>
      <c r="R43" s="1">
        <v>2031</v>
      </c>
      <c r="S43" s="1">
        <v>2032</v>
      </c>
      <c r="T43" s="1">
        <v>2033</v>
      </c>
      <c r="U43" s="1">
        <v>2034</v>
      </c>
      <c r="V43" s="1">
        <v>2035</v>
      </c>
      <c r="W43" s="1">
        <v>2036</v>
      </c>
      <c r="X43" s="1">
        <v>2037</v>
      </c>
      <c r="Y43" s="1">
        <v>2038</v>
      </c>
      <c r="Z43" s="1">
        <v>2039</v>
      </c>
      <c r="AA43" s="1">
        <v>2040</v>
      </c>
      <c r="AB43" s="1">
        <v>2041</v>
      </c>
      <c r="AC43" s="1">
        <v>2042</v>
      </c>
      <c r="AD43" s="1">
        <v>2043</v>
      </c>
      <c r="AE43" s="1">
        <v>2044</v>
      </c>
      <c r="AF43" s="1">
        <v>2045</v>
      </c>
      <c r="AG43" s="1">
        <v>2046</v>
      </c>
      <c r="AH43" s="1">
        <v>2047</v>
      </c>
      <c r="AI43" s="1">
        <v>2048</v>
      </c>
      <c r="AJ43" s="1">
        <v>2049</v>
      </c>
      <c r="AK43" s="1">
        <v>2050</v>
      </c>
    </row>
    <row r="44" spans="1:37" x14ac:dyDescent="0.25">
      <c r="E44" s="1"/>
      <c r="F44" s="6"/>
      <c r="G44" s="2">
        <v>2020</v>
      </c>
      <c r="H44" s="2"/>
      <c r="I44" s="2"/>
      <c r="J44" s="2"/>
      <c r="K44" s="2"/>
      <c r="L44" s="2">
        <v>2025</v>
      </c>
      <c r="M44" s="2"/>
      <c r="N44" s="2"/>
      <c r="O44" s="2"/>
      <c r="P44" s="2"/>
      <c r="Q44" s="2">
        <v>2030</v>
      </c>
      <c r="R44" s="2"/>
      <c r="S44" s="2"/>
      <c r="T44" s="2"/>
      <c r="U44" s="2"/>
      <c r="V44" s="2">
        <v>2035</v>
      </c>
      <c r="W44" s="2"/>
      <c r="X44" s="2"/>
      <c r="Y44" s="2"/>
      <c r="Z44" s="2"/>
      <c r="AA44" s="2">
        <v>2040</v>
      </c>
      <c r="AB44" s="2"/>
      <c r="AC44" s="2"/>
      <c r="AD44" s="2"/>
      <c r="AE44" s="2"/>
      <c r="AF44" s="2">
        <v>2045</v>
      </c>
      <c r="AG44" s="2"/>
      <c r="AH44" s="2"/>
      <c r="AI44" s="2"/>
      <c r="AJ44" s="2"/>
      <c r="AK44" s="2">
        <v>2050</v>
      </c>
    </row>
    <row r="45" spans="1:37" x14ac:dyDescent="0.25">
      <c r="E45" t="s">
        <v>46</v>
      </c>
      <c r="F45" cm="1">
        <f t="array" ref="F45:AK45">TRANSPOSE(D5:D36)</f>
        <v>1319.24</v>
      </c>
      <c r="G45">
        <v>1191.95</v>
      </c>
      <c r="H45">
        <v>1209.42</v>
      </c>
      <c r="I45">
        <v>1222.3599999999999</v>
      </c>
      <c r="J45">
        <v>1226.51</v>
      </c>
      <c r="K45">
        <v>1230.71</v>
      </c>
      <c r="L45">
        <v>1234.5</v>
      </c>
      <c r="M45">
        <v>1241.1600000000001</v>
      </c>
      <c r="N45">
        <v>1243.3</v>
      </c>
      <c r="O45">
        <v>1245.24</v>
      </c>
      <c r="P45">
        <v>1242.29</v>
      </c>
      <c r="Q45">
        <v>1238.0999999999999</v>
      </c>
      <c r="R45">
        <v>1234.68</v>
      </c>
      <c r="S45">
        <v>1231.0899999999999</v>
      </c>
      <c r="T45">
        <v>1227.8599999999999</v>
      </c>
      <c r="U45">
        <v>1224.79</v>
      </c>
      <c r="V45">
        <v>1220.99</v>
      </c>
      <c r="W45">
        <v>1217.32</v>
      </c>
      <c r="X45">
        <v>1214.8</v>
      </c>
      <c r="Y45">
        <v>1212.23</v>
      </c>
      <c r="Z45">
        <v>1209.8900000000001</v>
      </c>
      <c r="AA45">
        <v>1208.1600000000001</v>
      </c>
      <c r="AB45">
        <v>1207.54</v>
      </c>
      <c r="AC45">
        <v>1206.98</v>
      </c>
      <c r="AD45">
        <v>1207.33</v>
      </c>
      <c r="AE45">
        <v>1207.26</v>
      </c>
      <c r="AF45">
        <v>1208.22</v>
      </c>
      <c r="AG45">
        <v>1209.02</v>
      </c>
      <c r="AH45">
        <v>1211.1500000000001</v>
      </c>
      <c r="AI45">
        <v>1213.3900000000001</v>
      </c>
      <c r="AJ45">
        <v>1214.94</v>
      </c>
      <c r="AK45">
        <v>1217.77</v>
      </c>
    </row>
    <row r="46" spans="1:37" x14ac:dyDescent="0.25">
      <c r="E46" t="s">
        <v>49</v>
      </c>
      <c r="F46" cm="1">
        <f t="array" ref="F46:AK46">TRANSPOSE(G5:G36)</f>
        <v>1319.24</v>
      </c>
      <c r="G46">
        <v>1191.95</v>
      </c>
      <c r="H46">
        <v>1192.49</v>
      </c>
      <c r="I46">
        <v>1179.33</v>
      </c>
      <c r="J46">
        <v>1153.93</v>
      </c>
      <c r="K46">
        <v>1131.27</v>
      </c>
      <c r="L46">
        <v>1105.77</v>
      </c>
      <c r="M46">
        <v>1077.46</v>
      </c>
      <c r="N46">
        <v>1041.3499999999999</v>
      </c>
      <c r="O46">
        <v>1002.94</v>
      </c>
      <c r="P46">
        <v>958.86900000000003</v>
      </c>
      <c r="Q46">
        <v>914.59100000000001</v>
      </c>
      <c r="R46">
        <v>871.33100000000002</v>
      </c>
      <c r="S46">
        <v>828.13400000000001</v>
      </c>
      <c r="T46">
        <v>783.43899999999996</v>
      </c>
      <c r="U46">
        <v>740.41700000000003</v>
      </c>
      <c r="V46">
        <v>699.11500000000001</v>
      </c>
      <c r="W46">
        <v>659.98900000000003</v>
      </c>
      <c r="X46">
        <v>621.98500000000001</v>
      </c>
      <c r="Y46">
        <v>582.05799999999999</v>
      </c>
      <c r="Z46">
        <v>542.64800000000002</v>
      </c>
      <c r="AA46">
        <v>507.60399999999998</v>
      </c>
      <c r="AB46">
        <v>474.673</v>
      </c>
      <c r="AC46">
        <v>442.80099999999999</v>
      </c>
      <c r="AD46">
        <v>412.70699999999999</v>
      </c>
      <c r="AE46">
        <v>391.57900000000001</v>
      </c>
      <c r="AF46">
        <v>370.83800000000002</v>
      </c>
      <c r="AG46">
        <v>349.36799999999999</v>
      </c>
      <c r="AH46">
        <v>327.65699999999998</v>
      </c>
      <c r="AI46">
        <v>305.654</v>
      </c>
      <c r="AJ46">
        <v>283.08</v>
      </c>
      <c r="AK46">
        <v>259.92700000000002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110E-6E99-47EF-BE0E-2B91F9637EBA}">
  <dimension ref="A1:AK46"/>
  <sheetViews>
    <sheetView showGridLines="0" topLeftCell="E37" workbookViewId="0">
      <selection activeCell="E46" sqref="E46"/>
    </sheetView>
  </sheetViews>
  <sheetFormatPr defaultRowHeight="15" x14ac:dyDescent="0.25"/>
  <sheetData>
    <row r="1" spans="1:7" x14ac:dyDescent="0.25">
      <c r="A1" t="s">
        <v>47</v>
      </c>
    </row>
    <row r="3" spans="1:7" x14ac:dyDescent="0.25">
      <c r="C3" t="s">
        <v>46</v>
      </c>
      <c r="F3">
        <v>1.5</v>
      </c>
    </row>
    <row r="4" spans="1:7" x14ac:dyDescent="0.25">
      <c r="C4" t="s">
        <v>0</v>
      </c>
      <c r="D4" t="s">
        <v>36</v>
      </c>
      <c r="F4" t="s">
        <v>0</v>
      </c>
      <c r="G4" t="s">
        <v>36</v>
      </c>
    </row>
    <row r="5" spans="1:7" x14ac:dyDescent="0.25">
      <c r="C5">
        <v>2019</v>
      </c>
      <c r="D5">
        <v>2.1110799999999998</v>
      </c>
      <c r="F5">
        <v>2019</v>
      </c>
      <c r="G5">
        <v>2.1110799999999998</v>
      </c>
    </row>
    <row r="6" spans="1:7" x14ac:dyDescent="0.25">
      <c r="C6">
        <v>2020</v>
      </c>
      <c r="D6">
        <v>1.69791</v>
      </c>
      <c r="F6">
        <v>2020</v>
      </c>
      <c r="G6">
        <v>1.69791</v>
      </c>
    </row>
    <row r="7" spans="1:7" x14ac:dyDescent="0.25">
      <c r="C7">
        <v>2021</v>
      </c>
      <c r="D7">
        <v>1.9230100000000001</v>
      </c>
      <c r="F7">
        <v>2021</v>
      </c>
      <c r="G7">
        <v>1.84392</v>
      </c>
    </row>
    <row r="8" spans="1:7" x14ac:dyDescent="0.25">
      <c r="C8">
        <v>2022</v>
      </c>
      <c r="D8">
        <v>1.9288700000000001</v>
      </c>
      <c r="F8">
        <v>2022</v>
      </c>
      <c r="G8">
        <v>1.75227</v>
      </c>
    </row>
    <row r="9" spans="1:7" x14ac:dyDescent="0.25">
      <c r="C9">
        <v>2023</v>
      </c>
      <c r="D9">
        <v>1.9679599999999999</v>
      </c>
      <c r="F9">
        <v>2023</v>
      </c>
      <c r="G9">
        <v>1.6714599999999999</v>
      </c>
    </row>
    <row r="10" spans="1:7" x14ac:dyDescent="0.25">
      <c r="C10">
        <v>2024</v>
      </c>
      <c r="D10">
        <v>1.99821</v>
      </c>
      <c r="F10">
        <v>2024</v>
      </c>
      <c r="G10">
        <v>1.62503</v>
      </c>
    </row>
    <row r="11" spans="1:7" x14ac:dyDescent="0.25">
      <c r="C11">
        <v>2025</v>
      </c>
      <c r="D11">
        <v>2.02149</v>
      </c>
      <c r="F11">
        <v>2025</v>
      </c>
      <c r="G11">
        <v>1.53254</v>
      </c>
    </row>
    <row r="12" spans="1:7" x14ac:dyDescent="0.25">
      <c r="C12">
        <v>2026</v>
      </c>
      <c r="D12">
        <v>2.0848499999999999</v>
      </c>
      <c r="F12">
        <v>2026</v>
      </c>
      <c r="G12">
        <v>1.4652099999999999</v>
      </c>
    </row>
    <row r="13" spans="1:7" x14ac:dyDescent="0.25">
      <c r="C13">
        <v>2027</v>
      </c>
      <c r="D13">
        <v>2.1206700000000001</v>
      </c>
      <c r="F13">
        <v>2027</v>
      </c>
      <c r="G13">
        <v>1.3644700000000001</v>
      </c>
    </row>
    <row r="14" spans="1:7" x14ac:dyDescent="0.25">
      <c r="C14">
        <v>2028</v>
      </c>
      <c r="D14">
        <v>2.1379000000000001</v>
      </c>
      <c r="F14">
        <v>2028</v>
      </c>
      <c r="G14">
        <v>1.24722</v>
      </c>
    </row>
    <row r="15" spans="1:7" x14ac:dyDescent="0.25">
      <c r="C15">
        <v>2029</v>
      </c>
      <c r="D15">
        <v>2.1270899999999999</v>
      </c>
      <c r="F15">
        <v>2029</v>
      </c>
      <c r="G15">
        <v>1.1195299999999999</v>
      </c>
    </row>
    <row r="16" spans="1:7" x14ac:dyDescent="0.25">
      <c r="C16">
        <v>2030</v>
      </c>
      <c r="D16">
        <v>2.1055899999999999</v>
      </c>
      <c r="F16">
        <v>2030</v>
      </c>
      <c r="G16">
        <v>1.0153000000000001</v>
      </c>
    </row>
    <row r="17" spans="3:7" x14ac:dyDescent="0.25">
      <c r="C17">
        <v>2031</v>
      </c>
      <c r="D17">
        <v>2.1032000000000002</v>
      </c>
      <c r="F17">
        <v>2031</v>
      </c>
      <c r="G17">
        <v>0.99650799999999995</v>
      </c>
    </row>
    <row r="18" spans="3:7" x14ac:dyDescent="0.25">
      <c r="C18">
        <v>2032</v>
      </c>
      <c r="D18">
        <v>2.11138</v>
      </c>
      <c r="F18">
        <v>2032</v>
      </c>
      <c r="G18">
        <v>0.97426500000000005</v>
      </c>
    </row>
    <row r="19" spans="3:7" x14ac:dyDescent="0.25">
      <c r="C19">
        <v>2033</v>
      </c>
      <c r="D19">
        <v>2.1262500000000002</v>
      </c>
      <c r="F19">
        <v>2033</v>
      </c>
      <c r="G19">
        <v>0.94436399999999998</v>
      </c>
    </row>
    <row r="20" spans="3:7" x14ac:dyDescent="0.25">
      <c r="C20">
        <v>2034</v>
      </c>
      <c r="D20">
        <v>2.13388</v>
      </c>
      <c r="F20">
        <v>2034</v>
      </c>
      <c r="G20">
        <v>0.913775</v>
      </c>
    </row>
    <row r="21" spans="3:7" x14ac:dyDescent="0.25">
      <c r="C21">
        <v>2035</v>
      </c>
      <c r="D21">
        <v>2.1333899999999999</v>
      </c>
      <c r="F21">
        <v>2035</v>
      </c>
      <c r="G21">
        <v>0.88042500000000001</v>
      </c>
    </row>
    <row r="22" spans="3:7" x14ac:dyDescent="0.25">
      <c r="C22">
        <v>2036</v>
      </c>
      <c r="D22">
        <v>2.1307</v>
      </c>
      <c r="F22">
        <v>2036</v>
      </c>
      <c r="G22">
        <v>0.84733899999999995</v>
      </c>
    </row>
    <row r="23" spans="3:7" x14ac:dyDescent="0.25">
      <c r="C23">
        <v>2037</v>
      </c>
      <c r="D23">
        <v>2.1358700000000002</v>
      </c>
      <c r="F23">
        <v>2037</v>
      </c>
      <c r="G23">
        <v>0.81579900000000005</v>
      </c>
    </row>
    <row r="24" spans="3:7" x14ac:dyDescent="0.25">
      <c r="C24">
        <v>2038</v>
      </c>
      <c r="D24">
        <v>2.1364399999999999</v>
      </c>
      <c r="F24">
        <v>2038</v>
      </c>
      <c r="G24">
        <v>0.77993699999999999</v>
      </c>
    </row>
    <row r="25" spans="3:7" x14ac:dyDescent="0.25">
      <c r="C25">
        <v>2039</v>
      </c>
      <c r="D25">
        <v>2.1405599999999998</v>
      </c>
      <c r="F25">
        <v>2039</v>
      </c>
      <c r="G25">
        <v>0.74097100000000005</v>
      </c>
    </row>
    <row r="26" spans="3:7" x14ac:dyDescent="0.25">
      <c r="C26">
        <v>2040</v>
      </c>
      <c r="D26">
        <v>2.1465299999999998</v>
      </c>
      <c r="F26">
        <v>2040</v>
      </c>
      <c r="G26">
        <v>0.70163299999999995</v>
      </c>
    </row>
    <row r="27" spans="3:7" x14ac:dyDescent="0.25">
      <c r="C27">
        <v>2041</v>
      </c>
      <c r="D27">
        <v>2.1507700000000001</v>
      </c>
      <c r="F27">
        <v>2041</v>
      </c>
      <c r="G27">
        <v>0.66210800000000003</v>
      </c>
    </row>
    <row r="28" spans="3:7" x14ac:dyDescent="0.25">
      <c r="C28">
        <v>2042</v>
      </c>
      <c r="D28">
        <v>2.1558299999999999</v>
      </c>
      <c r="F28">
        <v>2042</v>
      </c>
      <c r="G28">
        <v>0.61799999999999999</v>
      </c>
    </row>
    <row r="29" spans="3:7" x14ac:dyDescent="0.25">
      <c r="C29">
        <v>2043</v>
      </c>
      <c r="D29">
        <v>2.1645500000000002</v>
      </c>
      <c r="F29">
        <v>2043</v>
      </c>
      <c r="G29">
        <v>0.57316</v>
      </c>
    </row>
    <row r="30" spans="3:7" x14ac:dyDescent="0.25">
      <c r="C30">
        <v>2044</v>
      </c>
      <c r="D30">
        <v>2.1713399999999998</v>
      </c>
      <c r="F30">
        <v>2044</v>
      </c>
      <c r="G30">
        <v>0.52616799999999997</v>
      </c>
    </row>
    <row r="31" spans="3:7" x14ac:dyDescent="0.25">
      <c r="C31">
        <v>2045</v>
      </c>
      <c r="D31">
        <v>2.17808</v>
      </c>
      <c r="F31">
        <v>2045</v>
      </c>
      <c r="G31">
        <v>0.47942200000000001</v>
      </c>
    </row>
    <row r="32" spans="3:7" x14ac:dyDescent="0.25">
      <c r="C32">
        <v>2046</v>
      </c>
      <c r="D32">
        <v>2.19177</v>
      </c>
      <c r="F32">
        <v>2046</v>
      </c>
      <c r="G32">
        <v>0.42868200000000001</v>
      </c>
    </row>
    <row r="33" spans="1:37" x14ac:dyDescent="0.25">
      <c r="C33">
        <v>2047</v>
      </c>
      <c r="D33">
        <v>2.2084899999999998</v>
      </c>
      <c r="F33">
        <v>2047</v>
      </c>
      <c r="G33">
        <v>0.37652000000000002</v>
      </c>
    </row>
    <row r="34" spans="1:37" x14ac:dyDescent="0.25">
      <c r="C34">
        <v>2048</v>
      </c>
      <c r="D34">
        <v>2.2187800000000002</v>
      </c>
      <c r="F34">
        <v>2048</v>
      </c>
      <c r="G34">
        <v>0.32171699999999998</v>
      </c>
    </row>
    <row r="35" spans="1:37" x14ac:dyDescent="0.25">
      <c r="C35">
        <v>2049</v>
      </c>
      <c r="D35">
        <v>2.2251599999999998</v>
      </c>
      <c r="F35">
        <v>2049</v>
      </c>
      <c r="G35">
        <v>0.26454899999999998</v>
      </c>
    </row>
    <row r="36" spans="1:37" x14ac:dyDescent="0.25">
      <c r="C36">
        <v>2050</v>
      </c>
      <c r="D36">
        <v>2.2419500000000001</v>
      </c>
      <c r="F36">
        <v>2050</v>
      </c>
      <c r="G36">
        <v>0.20518800000000001</v>
      </c>
    </row>
    <row r="41" spans="1:37" x14ac:dyDescent="0.25">
      <c r="A41" t="s">
        <v>48</v>
      </c>
    </row>
    <row r="43" spans="1:37" x14ac:dyDescent="0.25">
      <c r="E43" s="1"/>
      <c r="F43" s="1">
        <v>2019</v>
      </c>
      <c r="G43" s="1">
        <v>2020</v>
      </c>
      <c r="H43" s="1">
        <v>2021</v>
      </c>
      <c r="I43" s="1">
        <v>2022</v>
      </c>
      <c r="J43" s="1">
        <v>2023</v>
      </c>
      <c r="K43" s="1">
        <v>2024</v>
      </c>
      <c r="L43" s="1">
        <v>2025</v>
      </c>
      <c r="M43" s="1">
        <v>2026</v>
      </c>
      <c r="N43" s="1">
        <v>2027</v>
      </c>
      <c r="O43" s="1">
        <v>2028</v>
      </c>
      <c r="P43" s="1">
        <v>2029</v>
      </c>
      <c r="Q43" s="1">
        <v>2030</v>
      </c>
      <c r="R43" s="1">
        <v>2031</v>
      </c>
      <c r="S43" s="1">
        <v>2032</v>
      </c>
      <c r="T43" s="1">
        <v>2033</v>
      </c>
      <c r="U43" s="1">
        <v>2034</v>
      </c>
      <c r="V43" s="1">
        <v>2035</v>
      </c>
      <c r="W43" s="1">
        <v>2036</v>
      </c>
      <c r="X43" s="1">
        <v>2037</v>
      </c>
      <c r="Y43" s="1">
        <v>2038</v>
      </c>
      <c r="Z43" s="1">
        <v>2039</v>
      </c>
      <c r="AA43" s="1">
        <v>2040</v>
      </c>
      <c r="AB43" s="1">
        <v>2041</v>
      </c>
      <c r="AC43" s="1">
        <v>2042</v>
      </c>
      <c r="AD43" s="1">
        <v>2043</v>
      </c>
      <c r="AE43" s="1">
        <v>2044</v>
      </c>
      <c r="AF43" s="1">
        <v>2045</v>
      </c>
      <c r="AG43" s="1">
        <v>2046</v>
      </c>
      <c r="AH43" s="1">
        <v>2047</v>
      </c>
      <c r="AI43" s="1">
        <v>2048</v>
      </c>
      <c r="AJ43" s="1">
        <v>2049</v>
      </c>
      <c r="AK43" s="1">
        <v>2050</v>
      </c>
    </row>
    <row r="44" spans="1:37" x14ac:dyDescent="0.25">
      <c r="E44" s="1"/>
      <c r="F44" s="6"/>
      <c r="G44" s="2">
        <v>2020</v>
      </c>
      <c r="H44" s="2"/>
      <c r="I44" s="2"/>
      <c r="J44" s="2"/>
      <c r="K44" s="2"/>
      <c r="L44" s="2">
        <v>2025</v>
      </c>
      <c r="M44" s="2"/>
      <c r="N44" s="2"/>
      <c r="O44" s="2"/>
      <c r="P44" s="2"/>
      <c r="Q44" s="2">
        <v>2030</v>
      </c>
      <c r="R44" s="2"/>
      <c r="S44" s="2"/>
      <c r="T44" s="2"/>
      <c r="U44" s="2"/>
      <c r="V44" s="2">
        <v>2035</v>
      </c>
      <c r="W44" s="2"/>
      <c r="X44" s="2"/>
      <c r="Y44" s="2"/>
      <c r="Z44" s="2"/>
      <c r="AA44" s="2">
        <v>2040</v>
      </c>
      <c r="AB44" s="2"/>
      <c r="AC44" s="2"/>
      <c r="AD44" s="2"/>
      <c r="AE44" s="2"/>
      <c r="AF44" s="2">
        <v>2045</v>
      </c>
      <c r="AG44" s="2"/>
      <c r="AH44" s="2"/>
      <c r="AI44" s="2"/>
      <c r="AJ44" s="2"/>
      <c r="AK44" s="2">
        <v>2050</v>
      </c>
    </row>
    <row r="45" spans="1:37" s="14" customFormat="1" x14ac:dyDescent="0.25">
      <c r="E45" s="14" t="s">
        <v>46</v>
      </c>
      <c r="F45" s="14" cm="1">
        <f t="array" ref="F45:AK45">TRANSPOSE(D5:D36)</f>
        <v>2.1110799999999998</v>
      </c>
      <c r="G45" s="14">
        <v>1.69791</v>
      </c>
      <c r="H45" s="14">
        <v>1.9230100000000001</v>
      </c>
      <c r="I45" s="14">
        <v>1.9288700000000001</v>
      </c>
      <c r="J45" s="14">
        <v>1.9679599999999999</v>
      </c>
      <c r="K45" s="14">
        <v>1.99821</v>
      </c>
      <c r="L45" s="14">
        <v>2.02149</v>
      </c>
      <c r="M45" s="14">
        <v>2.0848499999999999</v>
      </c>
      <c r="N45" s="14">
        <v>2.1206700000000001</v>
      </c>
      <c r="O45" s="14">
        <v>2.1379000000000001</v>
      </c>
      <c r="P45" s="14">
        <v>2.1270899999999999</v>
      </c>
      <c r="Q45" s="14">
        <v>2.1055899999999999</v>
      </c>
      <c r="R45" s="14">
        <v>2.1032000000000002</v>
      </c>
      <c r="S45" s="14">
        <v>2.11138</v>
      </c>
      <c r="T45" s="14">
        <v>2.1262500000000002</v>
      </c>
      <c r="U45" s="14">
        <v>2.13388</v>
      </c>
      <c r="V45" s="14">
        <v>2.1333899999999999</v>
      </c>
      <c r="W45" s="14">
        <v>2.1307</v>
      </c>
      <c r="X45" s="14">
        <v>2.1358700000000002</v>
      </c>
      <c r="Y45" s="14">
        <v>2.1364399999999999</v>
      </c>
      <c r="Z45" s="14">
        <v>2.1405599999999998</v>
      </c>
      <c r="AA45" s="14">
        <v>2.1465299999999998</v>
      </c>
      <c r="AB45" s="14">
        <v>2.1507700000000001</v>
      </c>
      <c r="AC45" s="14">
        <v>2.1558299999999999</v>
      </c>
      <c r="AD45" s="14">
        <v>2.1645500000000002</v>
      </c>
      <c r="AE45" s="14">
        <v>2.1713399999999998</v>
      </c>
      <c r="AF45" s="14">
        <v>2.17808</v>
      </c>
      <c r="AG45" s="14">
        <v>2.19177</v>
      </c>
      <c r="AH45" s="14">
        <v>2.2084899999999998</v>
      </c>
      <c r="AI45" s="14">
        <v>2.2187800000000002</v>
      </c>
      <c r="AJ45" s="14">
        <v>2.2251599999999998</v>
      </c>
      <c r="AK45" s="14">
        <v>2.2419500000000001</v>
      </c>
    </row>
    <row r="46" spans="1:37" s="14" customFormat="1" x14ac:dyDescent="0.25">
      <c r="E46" s="14" t="s">
        <v>49</v>
      </c>
      <c r="F46" s="14" cm="1">
        <f t="array" ref="F46:AK46">TRANSPOSE(G5:G36)</f>
        <v>2.1110799999999998</v>
      </c>
      <c r="G46" s="14">
        <v>1.69791</v>
      </c>
      <c r="H46" s="14">
        <v>1.84392</v>
      </c>
      <c r="I46" s="14">
        <v>1.75227</v>
      </c>
      <c r="J46" s="14">
        <v>1.6714599999999999</v>
      </c>
      <c r="K46" s="14">
        <v>1.62503</v>
      </c>
      <c r="L46" s="14">
        <v>1.53254</v>
      </c>
      <c r="M46" s="14">
        <v>1.4652099999999999</v>
      </c>
      <c r="N46" s="14">
        <v>1.3644700000000001</v>
      </c>
      <c r="O46" s="14">
        <v>1.24722</v>
      </c>
      <c r="P46" s="14">
        <v>1.1195299999999999</v>
      </c>
      <c r="Q46" s="14">
        <v>1.0153000000000001</v>
      </c>
      <c r="R46" s="14">
        <v>0.99650799999999995</v>
      </c>
      <c r="S46" s="14">
        <v>0.97426500000000005</v>
      </c>
      <c r="T46" s="14">
        <v>0.94436399999999998</v>
      </c>
      <c r="U46" s="14">
        <v>0.913775</v>
      </c>
      <c r="V46" s="14">
        <v>0.88042500000000001</v>
      </c>
      <c r="W46" s="14">
        <v>0.84733899999999995</v>
      </c>
      <c r="X46" s="14">
        <v>0.81579900000000005</v>
      </c>
      <c r="Y46" s="14">
        <v>0.77993699999999999</v>
      </c>
      <c r="Z46" s="14">
        <v>0.74097100000000005</v>
      </c>
      <c r="AA46" s="14">
        <v>0.70163299999999995</v>
      </c>
      <c r="AB46" s="14">
        <v>0.66210800000000003</v>
      </c>
      <c r="AC46" s="14">
        <v>0.61799999999999999</v>
      </c>
      <c r="AD46" s="14">
        <v>0.57316</v>
      </c>
      <c r="AE46" s="14">
        <v>0.52616799999999997</v>
      </c>
      <c r="AF46" s="14">
        <v>0.47942200000000001</v>
      </c>
      <c r="AG46" s="14">
        <v>0.42868200000000001</v>
      </c>
      <c r="AH46" s="14">
        <v>0.37652000000000002</v>
      </c>
      <c r="AI46" s="14">
        <v>0.32171699999999998</v>
      </c>
      <c r="AJ46" s="14">
        <v>0.26454899999999998</v>
      </c>
      <c r="AK46" s="14">
        <v>0.20518800000000001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20EF-9914-4A0B-B4E2-0344B5843078}">
  <sheetPr>
    <tabColor theme="0" tint="-0.499984740745262"/>
  </sheetPr>
  <dimension ref="A1:AH45"/>
  <sheetViews>
    <sheetView showGridLines="0" topLeftCell="C20" workbookViewId="0">
      <selection activeCell="C68" sqref="C68"/>
    </sheetView>
  </sheetViews>
  <sheetFormatPr defaultRowHeight="15" x14ac:dyDescent="0.25"/>
  <cols>
    <col min="2" max="2" width="34.140625" customWidth="1"/>
    <col min="3" max="3" width="29" customWidth="1"/>
    <col min="4" max="11" width="9.140625" bestFit="1" customWidth="1"/>
    <col min="12" max="35" width="9.85546875" bestFit="1" customWidth="1"/>
  </cols>
  <sheetData>
    <row r="1" spans="1:8" x14ac:dyDescent="0.25">
      <c r="A1" t="s">
        <v>44</v>
      </c>
    </row>
    <row r="3" spans="1:8" x14ac:dyDescent="0.25">
      <c r="C3" t="s">
        <v>0</v>
      </c>
      <c r="D3" t="s">
        <v>141</v>
      </c>
      <c r="E3" t="s">
        <v>142</v>
      </c>
      <c r="H3" s="11" t="s">
        <v>115</v>
      </c>
    </row>
    <row r="4" spans="1:8" x14ac:dyDescent="0.25">
      <c r="C4">
        <v>2020</v>
      </c>
      <c r="D4">
        <v>0</v>
      </c>
      <c r="E4">
        <v>0</v>
      </c>
      <c r="H4" s="11">
        <f>SUM(D4:E4)</f>
        <v>0</v>
      </c>
    </row>
    <row r="5" spans="1:8" x14ac:dyDescent="0.25">
      <c r="C5">
        <v>2021</v>
      </c>
      <c r="D5">
        <v>0</v>
      </c>
      <c r="E5">
        <v>0</v>
      </c>
      <c r="H5" s="11">
        <f t="shared" ref="H5:H34" si="0">SUM(D5:E5)</f>
        <v>0</v>
      </c>
    </row>
    <row r="6" spans="1:8" x14ac:dyDescent="0.25">
      <c r="C6">
        <v>2022</v>
      </c>
      <c r="D6">
        <v>8</v>
      </c>
      <c r="E6">
        <v>8</v>
      </c>
      <c r="H6" s="11">
        <f t="shared" si="0"/>
        <v>16</v>
      </c>
    </row>
    <row r="7" spans="1:8" x14ac:dyDescent="0.25">
      <c r="C7">
        <v>2023</v>
      </c>
      <c r="D7">
        <v>52</v>
      </c>
      <c r="E7">
        <v>51</v>
      </c>
      <c r="H7" s="11">
        <f t="shared" si="0"/>
        <v>103</v>
      </c>
    </row>
    <row r="8" spans="1:8" x14ac:dyDescent="0.25">
      <c r="C8">
        <v>2024</v>
      </c>
      <c r="D8">
        <v>98</v>
      </c>
      <c r="E8">
        <v>96</v>
      </c>
      <c r="H8" s="11">
        <f t="shared" si="0"/>
        <v>194</v>
      </c>
    </row>
    <row r="9" spans="1:8" x14ac:dyDescent="0.25">
      <c r="C9">
        <v>2025</v>
      </c>
      <c r="D9">
        <v>147</v>
      </c>
      <c r="E9">
        <v>145</v>
      </c>
      <c r="H9" s="11">
        <f t="shared" si="0"/>
        <v>292</v>
      </c>
    </row>
    <row r="10" spans="1:8" x14ac:dyDescent="0.25">
      <c r="C10">
        <v>2026</v>
      </c>
      <c r="D10">
        <v>191</v>
      </c>
      <c r="E10">
        <v>188</v>
      </c>
      <c r="H10" s="11">
        <f t="shared" si="0"/>
        <v>379</v>
      </c>
    </row>
    <row r="11" spans="1:8" x14ac:dyDescent="0.25">
      <c r="C11">
        <v>2027</v>
      </c>
      <c r="D11">
        <v>271</v>
      </c>
      <c r="E11">
        <v>267</v>
      </c>
      <c r="H11" s="11">
        <f t="shared" si="0"/>
        <v>538</v>
      </c>
    </row>
    <row r="12" spans="1:8" x14ac:dyDescent="0.25">
      <c r="C12">
        <v>2028</v>
      </c>
      <c r="D12">
        <v>348</v>
      </c>
      <c r="E12">
        <v>343</v>
      </c>
      <c r="H12" s="11">
        <f t="shared" si="0"/>
        <v>691</v>
      </c>
    </row>
    <row r="13" spans="1:8" x14ac:dyDescent="0.25">
      <c r="C13">
        <v>2029</v>
      </c>
      <c r="D13">
        <v>448</v>
      </c>
      <c r="E13">
        <v>441</v>
      </c>
      <c r="H13" s="11">
        <f t="shared" si="0"/>
        <v>889</v>
      </c>
    </row>
    <row r="14" spans="1:8" x14ac:dyDescent="0.25">
      <c r="C14">
        <v>2030</v>
      </c>
      <c r="D14">
        <v>562</v>
      </c>
      <c r="E14">
        <v>554</v>
      </c>
      <c r="H14" s="11">
        <f t="shared" si="0"/>
        <v>1116</v>
      </c>
    </row>
    <row r="15" spans="1:8" x14ac:dyDescent="0.25">
      <c r="C15">
        <v>2031</v>
      </c>
      <c r="D15">
        <v>674</v>
      </c>
      <c r="E15">
        <v>664</v>
      </c>
      <c r="H15" s="11">
        <f t="shared" si="0"/>
        <v>1338</v>
      </c>
    </row>
    <row r="16" spans="1:8" x14ac:dyDescent="0.25">
      <c r="C16">
        <v>2032</v>
      </c>
      <c r="D16">
        <v>778</v>
      </c>
      <c r="E16">
        <v>767</v>
      </c>
      <c r="H16" s="11">
        <f t="shared" si="0"/>
        <v>1545</v>
      </c>
    </row>
    <row r="17" spans="3:8" x14ac:dyDescent="0.25">
      <c r="C17">
        <v>2033</v>
      </c>
      <c r="D17">
        <v>888</v>
      </c>
      <c r="E17">
        <v>875</v>
      </c>
      <c r="H17" s="11">
        <f t="shared" si="0"/>
        <v>1763</v>
      </c>
    </row>
    <row r="18" spans="3:8" x14ac:dyDescent="0.25">
      <c r="C18">
        <v>2034</v>
      </c>
      <c r="D18">
        <v>995</v>
      </c>
      <c r="E18">
        <v>981</v>
      </c>
      <c r="H18" s="11">
        <f t="shared" si="0"/>
        <v>1976</v>
      </c>
    </row>
    <row r="19" spans="3:8" x14ac:dyDescent="0.25">
      <c r="C19">
        <v>2035</v>
      </c>
      <c r="D19">
        <v>1092</v>
      </c>
      <c r="E19">
        <v>1077</v>
      </c>
      <c r="H19" s="11">
        <f t="shared" si="0"/>
        <v>2169</v>
      </c>
    </row>
    <row r="20" spans="3:8" x14ac:dyDescent="0.25">
      <c r="C20">
        <v>2036</v>
      </c>
      <c r="D20">
        <v>1180</v>
      </c>
      <c r="E20">
        <v>1164</v>
      </c>
      <c r="H20" s="11">
        <f t="shared" si="0"/>
        <v>2344</v>
      </c>
    </row>
    <row r="21" spans="3:8" x14ac:dyDescent="0.25">
      <c r="C21">
        <v>2037</v>
      </c>
      <c r="D21">
        <v>1274</v>
      </c>
      <c r="E21">
        <v>1257</v>
      </c>
      <c r="H21" s="11">
        <f t="shared" si="0"/>
        <v>2531</v>
      </c>
    </row>
    <row r="22" spans="3:8" x14ac:dyDescent="0.25">
      <c r="C22">
        <v>2038</v>
      </c>
      <c r="D22">
        <v>1363</v>
      </c>
      <c r="E22">
        <v>1345</v>
      </c>
      <c r="H22" s="11">
        <f t="shared" si="0"/>
        <v>2708</v>
      </c>
    </row>
    <row r="23" spans="3:8" x14ac:dyDescent="0.25">
      <c r="C23">
        <v>2039</v>
      </c>
      <c r="D23">
        <v>1450</v>
      </c>
      <c r="E23">
        <v>1432</v>
      </c>
      <c r="H23" s="11">
        <f t="shared" si="0"/>
        <v>2882</v>
      </c>
    </row>
    <row r="24" spans="3:8" x14ac:dyDescent="0.25">
      <c r="C24">
        <v>2040</v>
      </c>
      <c r="D24">
        <v>1531</v>
      </c>
      <c r="E24">
        <v>1512</v>
      </c>
      <c r="H24" s="11">
        <f t="shared" si="0"/>
        <v>3043</v>
      </c>
    </row>
    <row r="25" spans="3:8" x14ac:dyDescent="0.25">
      <c r="C25">
        <v>2041</v>
      </c>
      <c r="D25">
        <v>1615</v>
      </c>
      <c r="E25">
        <v>1595</v>
      </c>
      <c r="H25" s="11">
        <f t="shared" si="0"/>
        <v>3210</v>
      </c>
    </row>
    <row r="26" spans="3:8" x14ac:dyDescent="0.25">
      <c r="C26">
        <v>2042</v>
      </c>
      <c r="D26">
        <v>1687</v>
      </c>
      <c r="E26">
        <v>1668</v>
      </c>
      <c r="H26" s="11">
        <f t="shared" si="0"/>
        <v>3355</v>
      </c>
    </row>
    <row r="27" spans="3:8" x14ac:dyDescent="0.25">
      <c r="C27">
        <v>2043</v>
      </c>
      <c r="D27">
        <v>1761</v>
      </c>
      <c r="E27">
        <v>1742</v>
      </c>
      <c r="H27" s="11">
        <f t="shared" si="0"/>
        <v>3503</v>
      </c>
    </row>
    <row r="28" spans="3:8" x14ac:dyDescent="0.25">
      <c r="C28">
        <v>2044</v>
      </c>
      <c r="D28">
        <v>1823</v>
      </c>
      <c r="E28">
        <v>1803</v>
      </c>
      <c r="H28" s="11">
        <f t="shared" si="0"/>
        <v>3626</v>
      </c>
    </row>
    <row r="29" spans="3:8" x14ac:dyDescent="0.25">
      <c r="C29">
        <v>2045</v>
      </c>
      <c r="D29">
        <v>1785</v>
      </c>
      <c r="E29">
        <v>1766</v>
      </c>
      <c r="H29" s="11">
        <f t="shared" si="0"/>
        <v>3551</v>
      </c>
    </row>
    <row r="30" spans="3:8" x14ac:dyDescent="0.25">
      <c r="C30">
        <v>2046</v>
      </c>
      <c r="D30">
        <v>1858</v>
      </c>
      <c r="E30">
        <v>1839</v>
      </c>
      <c r="H30" s="11">
        <f t="shared" si="0"/>
        <v>3697</v>
      </c>
    </row>
    <row r="31" spans="3:8" x14ac:dyDescent="0.25">
      <c r="C31">
        <v>2047</v>
      </c>
      <c r="D31">
        <v>1884</v>
      </c>
      <c r="E31">
        <v>1867</v>
      </c>
      <c r="H31" s="11">
        <f t="shared" si="0"/>
        <v>3751</v>
      </c>
    </row>
    <row r="32" spans="3:8" x14ac:dyDescent="0.25">
      <c r="C32">
        <v>2048</v>
      </c>
      <c r="D32">
        <v>1913</v>
      </c>
      <c r="E32">
        <v>1896</v>
      </c>
      <c r="H32" s="11">
        <f t="shared" si="0"/>
        <v>3809</v>
      </c>
    </row>
    <row r="33" spans="1:34" x14ac:dyDescent="0.25">
      <c r="C33">
        <v>2049</v>
      </c>
      <c r="D33">
        <v>1941</v>
      </c>
      <c r="E33">
        <v>1925</v>
      </c>
      <c r="H33" s="11">
        <f t="shared" si="0"/>
        <v>3866</v>
      </c>
    </row>
    <row r="34" spans="1:34" x14ac:dyDescent="0.25">
      <c r="C34">
        <v>2050</v>
      </c>
      <c r="D34">
        <v>1967</v>
      </c>
      <c r="E34">
        <v>1952</v>
      </c>
      <c r="H34" s="11">
        <f t="shared" si="0"/>
        <v>3919</v>
      </c>
    </row>
    <row r="35" spans="1:34" x14ac:dyDescent="0.25">
      <c r="C35" s="2"/>
      <c r="D35" s="2"/>
      <c r="E35" s="2"/>
      <c r="F35" s="2"/>
    </row>
    <row r="37" spans="1:34" x14ac:dyDescent="0.25">
      <c r="A37" t="s">
        <v>45</v>
      </c>
    </row>
    <row r="38" spans="1:34" x14ac:dyDescent="0.25">
      <c r="D38" s="1">
        <v>2020</v>
      </c>
      <c r="E38" s="1">
        <v>2021</v>
      </c>
      <c r="F38" s="1">
        <v>2022</v>
      </c>
      <c r="G38" s="1">
        <v>2023</v>
      </c>
      <c r="H38" s="1">
        <v>2024</v>
      </c>
      <c r="I38" s="1">
        <v>2025</v>
      </c>
      <c r="J38" s="1">
        <v>2026</v>
      </c>
      <c r="K38" s="1">
        <v>2027</v>
      </c>
      <c r="L38" s="1">
        <v>2028</v>
      </c>
      <c r="M38" s="1">
        <v>2029</v>
      </c>
      <c r="N38" s="1">
        <v>2030</v>
      </c>
      <c r="O38" s="1">
        <v>2031</v>
      </c>
      <c r="P38" s="1">
        <v>2032</v>
      </c>
      <c r="Q38" s="1">
        <v>2033</v>
      </c>
      <c r="R38" s="1">
        <v>2034</v>
      </c>
      <c r="S38" s="1">
        <v>2035</v>
      </c>
      <c r="T38" s="1">
        <v>2036</v>
      </c>
      <c r="U38" s="1">
        <v>2037</v>
      </c>
      <c r="V38" s="1">
        <v>2038</v>
      </c>
      <c r="W38" s="1">
        <v>2039</v>
      </c>
      <c r="X38" s="1">
        <v>2040</v>
      </c>
      <c r="Y38" s="1">
        <v>2041</v>
      </c>
      <c r="Z38" s="1">
        <v>2042</v>
      </c>
      <c r="AA38" s="1">
        <v>2043</v>
      </c>
      <c r="AB38" s="1">
        <v>2044</v>
      </c>
      <c r="AC38" s="1">
        <v>2045</v>
      </c>
      <c r="AD38" s="1">
        <v>2046</v>
      </c>
      <c r="AE38" s="1">
        <v>2047</v>
      </c>
      <c r="AF38" s="1">
        <v>2048</v>
      </c>
      <c r="AG38" s="1">
        <v>2049</v>
      </c>
      <c r="AH38" s="1">
        <v>2050</v>
      </c>
    </row>
    <row r="39" spans="1:34" x14ac:dyDescent="0.25">
      <c r="C39" s="1"/>
      <c r="D39" s="2">
        <v>2020</v>
      </c>
      <c r="E39" s="2"/>
      <c r="F39" s="2"/>
      <c r="G39" s="2"/>
      <c r="H39" s="2"/>
      <c r="I39" s="2">
        <v>2025</v>
      </c>
      <c r="J39" s="2"/>
      <c r="K39" s="2"/>
      <c r="L39" s="2"/>
      <c r="M39" s="2"/>
      <c r="N39" s="2">
        <v>2030</v>
      </c>
      <c r="O39" s="2"/>
      <c r="P39" s="2"/>
      <c r="Q39" s="2"/>
      <c r="R39" s="2"/>
      <c r="S39" s="2">
        <v>2035</v>
      </c>
      <c r="T39" s="2"/>
      <c r="U39" s="2"/>
      <c r="V39" s="2"/>
      <c r="W39" s="2"/>
      <c r="X39" s="2">
        <v>2040</v>
      </c>
      <c r="Y39" s="2"/>
      <c r="Z39" s="2"/>
      <c r="AA39" s="2"/>
      <c r="AB39" s="2"/>
      <c r="AC39" s="2">
        <v>2045</v>
      </c>
      <c r="AD39" s="2"/>
      <c r="AE39" s="2"/>
      <c r="AF39" s="2"/>
      <c r="AG39" s="2"/>
      <c r="AH39" s="2">
        <v>2050</v>
      </c>
    </row>
    <row r="40" spans="1:34" s="15" customFormat="1" x14ac:dyDescent="0.25">
      <c r="B40"/>
      <c r="C40" s="15" t="s">
        <v>120</v>
      </c>
      <c r="D40" s="17" cm="1">
        <f t="array" ref="D40:AH40">TRANSPOSE(H4:H34)</f>
        <v>0</v>
      </c>
      <c r="E40" s="17">
        <v>0</v>
      </c>
      <c r="F40" s="17">
        <v>16</v>
      </c>
      <c r="G40" s="17">
        <v>103</v>
      </c>
      <c r="H40" s="17">
        <v>194</v>
      </c>
      <c r="I40" s="17">
        <v>292</v>
      </c>
      <c r="J40" s="17">
        <v>379</v>
      </c>
      <c r="K40" s="17">
        <v>538</v>
      </c>
      <c r="L40" s="17">
        <v>691</v>
      </c>
      <c r="M40" s="17">
        <v>889</v>
      </c>
      <c r="N40" s="17">
        <v>1116</v>
      </c>
      <c r="O40" s="17">
        <v>1338</v>
      </c>
      <c r="P40" s="17">
        <v>1545</v>
      </c>
      <c r="Q40" s="17">
        <v>1763</v>
      </c>
      <c r="R40" s="17">
        <v>1976</v>
      </c>
      <c r="S40" s="17">
        <v>2169</v>
      </c>
      <c r="T40" s="17">
        <v>2344</v>
      </c>
      <c r="U40" s="17">
        <v>2531</v>
      </c>
      <c r="V40" s="17">
        <v>2708</v>
      </c>
      <c r="W40" s="17">
        <v>2882</v>
      </c>
      <c r="X40" s="17">
        <v>3043</v>
      </c>
      <c r="Y40" s="17">
        <v>3210</v>
      </c>
      <c r="Z40" s="17">
        <v>3355</v>
      </c>
      <c r="AA40" s="17">
        <v>3503</v>
      </c>
      <c r="AB40" s="17">
        <v>3626</v>
      </c>
      <c r="AC40" s="17">
        <v>3551</v>
      </c>
      <c r="AD40" s="17">
        <v>3697</v>
      </c>
      <c r="AE40" s="17">
        <v>3751</v>
      </c>
      <c r="AF40" s="17">
        <v>3809</v>
      </c>
      <c r="AG40" s="17">
        <v>3866</v>
      </c>
      <c r="AH40" s="17">
        <v>3919</v>
      </c>
    </row>
    <row r="41" spans="1:34" s="15" customFormat="1" x14ac:dyDescent="0.25">
      <c r="B41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  <c r="AB41" s="134"/>
      <c r="AC41" s="134"/>
      <c r="AD41" s="134"/>
      <c r="AE41" s="134"/>
      <c r="AF41" s="134"/>
      <c r="AG41" s="134"/>
      <c r="AH41" s="134"/>
    </row>
    <row r="42" spans="1:34" s="15" customFormat="1" x14ac:dyDescent="0.25">
      <c r="B42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  <c r="AA42" s="134"/>
      <c r="AB42" s="134"/>
      <c r="AC42" s="134"/>
      <c r="AD42" s="134"/>
      <c r="AE42" s="134"/>
      <c r="AF42" s="134"/>
      <c r="AG42" s="134"/>
      <c r="AH42" s="134"/>
    </row>
    <row r="43" spans="1:34" s="15" customFormat="1" x14ac:dyDescent="0.25">
      <c r="B43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134"/>
      <c r="AG43" s="134"/>
      <c r="AH43" s="134"/>
    </row>
    <row r="44" spans="1:34" s="20" customFormat="1" x14ac:dyDescent="0.25"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</row>
    <row r="45" spans="1:34" s="20" customFormat="1" x14ac:dyDescent="0.25"/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499984740745262"/>
  </sheetPr>
  <dimension ref="A1:B32"/>
  <sheetViews>
    <sheetView workbookViewId="0">
      <selection activeCell="E34" sqref="E34"/>
    </sheetView>
  </sheetViews>
  <sheetFormatPr defaultRowHeight="15" x14ac:dyDescent="0.25"/>
  <sheetData>
    <row r="1" spans="1:2" x14ac:dyDescent="0.25">
      <c r="A1" t="s">
        <v>0</v>
      </c>
      <c r="B1" t="s">
        <v>22</v>
      </c>
    </row>
    <row r="2" spans="1:2" x14ac:dyDescent="0.25">
      <c r="A2">
        <v>2020</v>
      </c>
      <c r="B2">
        <v>499.67599999999999</v>
      </c>
    </row>
    <row r="3" spans="1:2" x14ac:dyDescent="0.25">
      <c r="A3">
        <v>2021</v>
      </c>
      <c r="B3">
        <v>478.2</v>
      </c>
    </row>
    <row r="4" spans="1:2" x14ac:dyDescent="0.25">
      <c r="A4">
        <v>2022</v>
      </c>
      <c r="B4">
        <v>461.31400000000002</v>
      </c>
    </row>
    <row r="5" spans="1:2" x14ac:dyDescent="0.25">
      <c r="A5">
        <v>2023</v>
      </c>
      <c r="B5">
        <v>446.09399999999999</v>
      </c>
    </row>
    <row r="6" spans="1:2" x14ac:dyDescent="0.25">
      <c r="A6">
        <v>2024</v>
      </c>
      <c r="B6">
        <v>425.62</v>
      </c>
    </row>
    <row r="7" spans="1:2" x14ac:dyDescent="0.25">
      <c r="A7">
        <v>2025</v>
      </c>
      <c r="B7">
        <v>411.87700000000001</v>
      </c>
    </row>
    <row r="8" spans="1:2" x14ac:dyDescent="0.25">
      <c r="A8">
        <v>2026</v>
      </c>
      <c r="B8">
        <v>402.11500000000001</v>
      </c>
    </row>
    <row r="9" spans="1:2" x14ac:dyDescent="0.25">
      <c r="A9">
        <v>2027</v>
      </c>
      <c r="B9">
        <v>392.36500000000001</v>
      </c>
    </row>
    <row r="10" spans="1:2" x14ac:dyDescent="0.25">
      <c r="A10">
        <v>2028</v>
      </c>
      <c r="B10">
        <v>382.33</v>
      </c>
    </row>
    <row r="11" spans="1:2" x14ac:dyDescent="0.25">
      <c r="A11">
        <v>2029</v>
      </c>
      <c r="B11">
        <v>372.28699999999998</v>
      </c>
    </row>
    <row r="12" spans="1:2" x14ac:dyDescent="0.25">
      <c r="A12">
        <v>2030</v>
      </c>
      <c r="B12">
        <v>361.73099999999999</v>
      </c>
    </row>
    <row r="13" spans="1:2" x14ac:dyDescent="0.25">
      <c r="A13">
        <v>2031</v>
      </c>
      <c r="B13">
        <v>356.096</v>
      </c>
    </row>
    <row r="14" spans="1:2" x14ac:dyDescent="0.25">
      <c r="A14">
        <v>2032</v>
      </c>
      <c r="B14">
        <v>349.54899999999998</v>
      </c>
    </row>
    <row r="15" spans="1:2" x14ac:dyDescent="0.25">
      <c r="A15">
        <v>2033</v>
      </c>
      <c r="B15">
        <v>341.13</v>
      </c>
    </row>
    <row r="16" spans="1:2" x14ac:dyDescent="0.25">
      <c r="A16">
        <v>2034</v>
      </c>
      <c r="B16">
        <v>333.762</v>
      </c>
    </row>
    <row r="17" spans="1:2" x14ac:dyDescent="0.25">
      <c r="A17">
        <v>2035</v>
      </c>
      <c r="B17">
        <v>327.67500000000001</v>
      </c>
    </row>
    <row r="18" spans="1:2" x14ac:dyDescent="0.25">
      <c r="A18">
        <v>2036</v>
      </c>
      <c r="B18">
        <v>320.73200000000003</v>
      </c>
    </row>
    <row r="19" spans="1:2" x14ac:dyDescent="0.25">
      <c r="A19">
        <v>2037</v>
      </c>
      <c r="B19">
        <v>314.98200000000003</v>
      </c>
    </row>
    <row r="20" spans="1:2" x14ac:dyDescent="0.25">
      <c r="A20">
        <v>2038</v>
      </c>
      <c r="B20">
        <v>308.77800000000002</v>
      </c>
    </row>
    <row r="21" spans="1:2" x14ac:dyDescent="0.25">
      <c r="A21">
        <v>2039</v>
      </c>
      <c r="B21">
        <v>302.726</v>
      </c>
    </row>
    <row r="22" spans="1:2" x14ac:dyDescent="0.25">
      <c r="A22">
        <v>2040</v>
      </c>
      <c r="B22">
        <v>297.95</v>
      </c>
    </row>
    <row r="23" spans="1:2" x14ac:dyDescent="0.25">
      <c r="A23">
        <v>2041</v>
      </c>
      <c r="B23">
        <v>291.37900000000002</v>
      </c>
    </row>
    <row r="24" spans="1:2" x14ac:dyDescent="0.25">
      <c r="A24">
        <v>2042</v>
      </c>
      <c r="B24">
        <v>287.68599999999998</v>
      </c>
    </row>
    <row r="25" spans="1:2" x14ac:dyDescent="0.25">
      <c r="A25">
        <v>2043</v>
      </c>
      <c r="B25">
        <v>283.94499999999999</v>
      </c>
    </row>
    <row r="26" spans="1:2" x14ac:dyDescent="0.25">
      <c r="A26">
        <v>2044</v>
      </c>
      <c r="B26">
        <v>280.78899999999999</v>
      </c>
    </row>
    <row r="27" spans="1:2" x14ac:dyDescent="0.25">
      <c r="A27">
        <v>2045</v>
      </c>
      <c r="B27">
        <v>276.17899999999997</v>
      </c>
    </row>
    <row r="28" spans="1:2" x14ac:dyDescent="0.25">
      <c r="A28">
        <v>2046</v>
      </c>
      <c r="B28">
        <v>274.84199999999998</v>
      </c>
    </row>
    <row r="29" spans="1:2" x14ac:dyDescent="0.25">
      <c r="A29">
        <v>2047</v>
      </c>
      <c r="B29">
        <v>273.57900000000001</v>
      </c>
    </row>
    <row r="30" spans="1:2" x14ac:dyDescent="0.25">
      <c r="A30">
        <v>2048</v>
      </c>
      <c r="B30">
        <v>272.38900000000001</v>
      </c>
    </row>
    <row r="31" spans="1:2" x14ac:dyDescent="0.25">
      <c r="A31">
        <v>2049</v>
      </c>
      <c r="B31">
        <v>271.77699999999999</v>
      </c>
    </row>
    <row r="32" spans="1:2" x14ac:dyDescent="0.25">
      <c r="A32">
        <v>2050</v>
      </c>
      <c r="B32">
        <v>271.16699999999997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85"/>
  <sheetViews>
    <sheetView showGridLines="0" zoomScale="130" zoomScaleNormal="130" workbookViewId="0">
      <selection activeCell="A3" sqref="A3"/>
    </sheetView>
  </sheetViews>
  <sheetFormatPr defaultRowHeight="15" x14ac:dyDescent="0.25"/>
  <cols>
    <col min="2" max="2" width="19.140625" customWidth="1"/>
    <col min="3" max="3" width="44.28515625" customWidth="1"/>
    <col min="4" max="4" width="19.5703125" customWidth="1"/>
    <col min="5" max="5" width="14.7109375" customWidth="1"/>
    <col min="6" max="6" width="12" customWidth="1"/>
    <col min="7" max="7" width="16.85546875" customWidth="1"/>
    <col min="8" max="8" width="9.42578125" bestFit="1" customWidth="1"/>
    <col min="9" max="10" width="9.140625" bestFit="1" customWidth="1"/>
    <col min="11" max="11" width="9.42578125" bestFit="1" customWidth="1"/>
    <col min="12" max="12" width="10.42578125" bestFit="1" customWidth="1"/>
    <col min="13" max="13" width="9.42578125" bestFit="1" customWidth="1"/>
    <col min="14" max="17" width="9.140625" bestFit="1" customWidth="1"/>
    <col min="18" max="18" width="9.42578125" bestFit="1" customWidth="1"/>
    <col min="19" max="19" width="9.140625" bestFit="1" customWidth="1"/>
    <col min="20" max="20" width="9.42578125" bestFit="1" customWidth="1"/>
    <col min="21" max="21" width="10.42578125" bestFit="1" customWidth="1"/>
    <col min="22" max="24" width="9.42578125" bestFit="1" customWidth="1"/>
    <col min="25" max="25" width="9.140625" bestFit="1" customWidth="1"/>
    <col min="26" max="27" width="9.42578125" bestFit="1" customWidth="1"/>
    <col min="28" max="28" width="14.7109375" customWidth="1"/>
  </cols>
  <sheetData>
    <row r="1" spans="2:28" x14ac:dyDescent="0.25">
      <c r="B1" t="s">
        <v>39</v>
      </c>
    </row>
    <row r="3" spans="2:28" s="2" customFormat="1" x14ac:dyDescent="0.25"/>
    <row r="4" spans="2:28" s="7" customFormat="1" x14ac:dyDescent="0.25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112</v>
      </c>
      <c r="L4" t="s">
        <v>7</v>
      </c>
      <c r="M4" t="s">
        <v>113</v>
      </c>
      <c r="N4" t="s">
        <v>114</v>
      </c>
      <c r="O4" t="s">
        <v>8</v>
      </c>
      <c r="P4" t="s">
        <v>9</v>
      </c>
      <c r="Q4" t="s">
        <v>10</v>
      </c>
      <c r="R4" t="s">
        <v>55</v>
      </c>
      <c r="S4" t="s">
        <v>56</v>
      </c>
      <c r="T4" t="s">
        <v>11</v>
      </c>
      <c r="U4" t="s">
        <v>13</v>
      </c>
      <c r="V4" t="s">
        <v>14</v>
      </c>
      <c r="W4" t="s">
        <v>15</v>
      </c>
      <c r="X4" t="s">
        <v>16</v>
      </c>
      <c r="Y4" t="s">
        <v>17</v>
      </c>
      <c r="Z4" t="s">
        <v>19</v>
      </c>
      <c r="AA4" t="s">
        <v>20</v>
      </c>
      <c r="AB4" t="s">
        <v>21</v>
      </c>
    </row>
    <row r="5" spans="2:28" x14ac:dyDescent="0.25">
      <c r="D5">
        <v>2020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2:28" x14ac:dyDescent="0.25">
      <c r="D6">
        <v>2021</v>
      </c>
      <c r="E6">
        <v>0</v>
      </c>
      <c r="F6">
        <v>3.3148171477461498E-5</v>
      </c>
      <c r="G6">
        <v>8.9131749972728102E-4</v>
      </c>
      <c r="H6">
        <v>2.1505376913433E-4</v>
      </c>
      <c r="I6">
        <v>1.58833027233443E-3</v>
      </c>
      <c r="J6">
        <v>2.2457796994960799E-4</v>
      </c>
      <c r="K6">
        <v>0</v>
      </c>
      <c r="L6">
        <v>0</v>
      </c>
      <c r="M6">
        <v>1.5235645220318001E-2</v>
      </c>
      <c r="N6">
        <v>0</v>
      </c>
      <c r="O6">
        <v>1.93235873224987E-3</v>
      </c>
      <c r="P6">
        <v>0</v>
      </c>
      <c r="Q6">
        <v>0</v>
      </c>
      <c r="R6">
        <v>1.9691870394767001E-4</v>
      </c>
      <c r="S6">
        <v>6.8169948275014402E-4</v>
      </c>
      <c r="T6">
        <v>1.79435375681734E-3</v>
      </c>
      <c r="U6">
        <v>4.9697021327245799E-3</v>
      </c>
      <c r="V6">
        <v>3.1725780134447101E-2</v>
      </c>
      <c r="W6">
        <v>0</v>
      </c>
      <c r="X6">
        <v>1.5475405016346101E-4</v>
      </c>
      <c r="Y6">
        <v>5.5618259893645201E-5</v>
      </c>
      <c r="Z6">
        <v>7.7940723661730103E-4</v>
      </c>
      <c r="AA6">
        <v>3.7484644991588501E-4</v>
      </c>
      <c r="AB6">
        <v>6.2164679402718396E-4</v>
      </c>
    </row>
    <row r="7" spans="2:28" x14ac:dyDescent="0.25">
      <c r="D7">
        <v>2022</v>
      </c>
      <c r="E7">
        <v>8.5094007405310098E-5</v>
      </c>
      <c r="F7">
        <v>1.7871207912651199E-3</v>
      </c>
      <c r="G7">
        <v>6.2658742948210694E-2</v>
      </c>
      <c r="H7">
        <v>2.09269740830859E-2</v>
      </c>
      <c r="I7">
        <v>1.94808918329408E-2</v>
      </c>
      <c r="J7">
        <v>2.6112228304258299E-3</v>
      </c>
      <c r="K7">
        <v>3.8989586210070003E-2</v>
      </c>
      <c r="L7">
        <v>0</v>
      </c>
      <c r="M7">
        <v>0.12319780076594899</v>
      </c>
      <c r="N7">
        <v>0</v>
      </c>
      <c r="O7">
        <v>0.49531522229261699</v>
      </c>
      <c r="P7">
        <v>9.5367777677733898E-3</v>
      </c>
      <c r="Q7">
        <v>1.1102999945374599E-3</v>
      </c>
      <c r="R7">
        <v>9.0424357901065407E-3</v>
      </c>
      <c r="S7">
        <v>0.120382305537764</v>
      </c>
      <c r="T7">
        <v>0.11037494712208799</v>
      </c>
      <c r="U7">
        <v>0.30500672972427501</v>
      </c>
      <c r="V7">
        <v>2.1892231573532199</v>
      </c>
      <c r="W7">
        <v>1.5519506191629301E-5</v>
      </c>
      <c r="X7">
        <v>0.22754886583150299</v>
      </c>
      <c r="Y7">
        <v>5.5485180375864302E-3</v>
      </c>
      <c r="Z7">
        <v>5.18361549997986E-2</v>
      </c>
      <c r="AA7">
        <v>3.6166308380516002E-2</v>
      </c>
      <c r="AB7">
        <v>8.3825286860976303E-2</v>
      </c>
    </row>
    <row r="8" spans="2:28" x14ac:dyDescent="0.25">
      <c r="D8">
        <v>2023</v>
      </c>
      <c r="E8">
        <v>4.0389067654985997E-2</v>
      </c>
      <c r="F8">
        <v>6.09675144523243E-3</v>
      </c>
      <c r="G8">
        <v>0.167536472914528</v>
      </c>
      <c r="H8">
        <v>7.8617812650199501E-2</v>
      </c>
      <c r="I8">
        <v>3.5857129422131997E-2</v>
      </c>
      <c r="J8">
        <v>6.2104786462981202E-3</v>
      </c>
      <c r="K8">
        <v>0.278264339943948</v>
      </c>
      <c r="L8">
        <v>0</v>
      </c>
      <c r="M8">
        <v>0.25367399900057302</v>
      </c>
      <c r="N8">
        <v>5.2380067961948096E-4</v>
      </c>
      <c r="O8">
        <v>1.1890362727432799</v>
      </c>
      <c r="P8">
        <v>7.8520071761273205E-4</v>
      </c>
      <c r="Q8">
        <v>1.88289178035691E-3</v>
      </c>
      <c r="R8">
        <v>1.6587021521225601E-2</v>
      </c>
      <c r="S8">
        <v>0.19362275557665901</v>
      </c>
      <c r="T8">
        <v>0.33106974751083701</v>
      </c>
      <c r="U8">
        <v>0.82117816772506003</v>
      </c>
      <c r="V8">
        <v>6.2388574262887904</v>
      </c>
      <c r="W8">
        <v>6.9263030575670695E-2</v>
      </c>
      <c r="X8">
        <v>0.84169168956948803</v>
      </c>
      <c r="Y8">
        <v>1.93369750892163E-2</v>
      </c>
      <c r="Z8">
        <v>0.135838976247497</v>
      </c>
      <c r="AA8">
        <v>9.2500027116285702E-2</v>
      </c>
      <c r="AB8">
        <v>0.375879316201779</v>
      </c>
    </row>
    <row r="9" spans="2:28" x14ac:dyDescent="0.25">
      <c r="D9">
        <v>2024</v>
      </c>
      <c r="E9">
        <v>0.16773647178376</v>
      </c>
      <c r="F9">
        <v>1.8614202225705999E-2</v>
      </c>
      <c r="G9">
        <v>0.232676440397597</v>
      </c>
      <c r="H9">
        <v>0.169535468869081</v>
      </c>
      <c r="I9">
        <v>6.3946919148740206E-2</v>
      </c>
      <c r="J9">
        <v>9.1006921374751793E-3</v>
      </c>
      <c r="K9">
        <v>0.79411195953390401</v>
      </c>
      <c r="L9">
        <v>0</v>
      </c>
      <c r="M9">
        <v>0.41774124272769497</v>
      </c>
      <c r="N9">
        <v>1.8977992050174201E-3</v>
      </c>
      <c r="O9">
        <v>2.2476394652267699</v>
      </c>
      <c r="P9">
        <v>6.0328179323627801E-2</v>
      </c>
      <c r="Q9">
        <v>1.29914665378063E-2</v>
      </c>
      <c r="R9">
        <v>5.1364563666889702E-3</v>
      </c>
      <c r="S9">
        <v>2.5409153916023001E-2</v>
      </c>
      <c r="T9">
        <v>0.60066376920030395</v>
      </c>
      <c r="U9">
        <v>1.4391550289708399</v>
      </c>
      <c r="V9">
        <v>12.158817245372999</v>
      </c>
      <c r="W9">
        <v>0.23101856568794801</v>
      </c>
      <c r="X9">
        <v>1.67287548850679</v>
      </c>
      <c r="Y9">
        <v>4.2578515853476002E-2</v>
      </c>
      <c r="Z9">
        <v>0.239316644661524</v>
      </c>
      <c r="AA9">
        <v>0.13329300591131801</v>
      </c>
      <c r="AB9">
        <v>0.82446854889614296</v>
      </c>
    </row>
    <row r="10" spans="2:28" x14ac:dyDescent="0.25">
      <c r="D10">
        <v>2025</v>
      </c>
      <c r="E10">
        <v>0.39561809670193399</v>
      </c>
      <c r="F10">
        <v>3.8545260202592302E-2</v>
      </c>
      <c r="G10">
        <v>0.38292083116246101</v>
      </c>
      <c r="H10">
        <v>0.299298660848419</v>
      </c>
      <c r="I10">
        <v>8.7833693554468198E-2</v>
      </c>
      <c r="J10">
        <v>1.35837304279624E-2</v>
      </c>
      <c r="K10">
        <v>0.65064101625703796</v>
      </c>
      <c r="L10">
        <v>0.32035740512474897</v>
      </c>
      <c r="M10">
        <v>0.268090861836219</v>
      </c>
      <c r="N10">
        <v>5.0206750661511996E-3</v>
      </c>
      <c r="O10">
        <v>3.45646914115407</v>
      </c>
      <c r="P10">
        <v>0.103084851054445</v>
      </c>
      <c r="Q10">
        <v>3.3283202024053299E-2</v>
      </c>
      <c r="R10">
        <v>7.2777349820901402E-3</v>
      </c>
      <c r="S10">
        <v>0.14135813370984901</v>
      </c>
      <c r="T10">
        <v>0.88816225884051603</v>
      </c>
      <c r="U10">
        <v>2.0615063227491</v>
      </c>
      <c r="V10">
        <v>18.926770164953801</v>
      </c>
      <c r="W10">
        <v>0.35947335850611301</v>
      </c>
      <c r="X10">
        <v>2.6268651211596001</v>
      </c>
      <c r="Y10">
        <v>7.5273552584587095E-2</v>
      </c>
      <c r="Z10">
        <v>0.35231827049068298</v>
      </c>
      <c r="AA10">
        <v>0.199228718779484</v>
      </c>
      <c r="AB10">
        <v>1.5555574669913099</v>
      </c>
    </row>
    <row r="11" spans="2:28" x14ac:dyDescent="0.25">
      <c r="D11">
        <v>2026</v>
      </c>
      <c r="E11">
        <v>0.64533011276220098</v>
      </c>
      <c r="F11">
        <v>9.9172346647469795E-2</v>
      </c>
      <c r="G11">
        <v>0.49585663248434098</v>
      </c>
      <c r="H11">
        <v>0.45670599981263998</v>
      </c>
      <c r="I11">
        <v>0.10099815039223201</v>
      </c>
      <c r="J11">
        <v>1.7720236871526501E-2</v>
      </c>
      <c r="K11">
        <v>1.09907773148166</v>
      </c>
      <c r="L11">
        <v>0.85683218772618597</v>
      </c>
      <c r="M11">
        <v>0.42764606719717801</v>
      </c>
      <c r="N11">
        <v>9.3201039927677202E-3</v>
      </c>
      <c r="O11">
        <v>2.8870707314568098</v>
      </c>
      <c r="P11">
        <v>0.10605099033672399</v>
      </c>
      <c r="Q11">
        <v>4.9012182635601302E-2</v>
      </c>
      <c r="R11">
        <v>8.01928742736914E-2</v>
      </c>
      <c r="S11">
        <v>9.9201471849418896E-2</v>
      </c>
      <c r="T11">
        <v>1.1533111920036101</v>
      </c>
      <c r="U11">
        <v>2.5934997288438999</v>
      </c>
      <c r="V11">
        <v>25.467733932675898</v>
      </c>
      <c r="W11">
        <v>0.50671733165135702</v>
      </c>
      <c r="X11">
        <v>3.5759399608535598</v>
      </c>
      <c r="Y11">
        <v>0.11451660652724301</v>
      </c>
      <c r="Z11">
        <v>0.45946927299743201</v>
      </c>
      <c r="AA11">
        <v>0.29308175755182098</v>
      </c>
      <c r="AB11">
        <v>2.4215904628941698</v>
      </c>
    </row>
    <row r="12" spans="2:28" x14ac:dyDescent="0.25">
      <c r="D12">
        <v>2027</v>
      </c>
      <c r="E12">
        <v>0.84390176409805895</v>
      </c>
      <c r="F12">
        <v>0.19035931299216199</v>
      </c>
      <c r="G12">
        <v>0.51788120969638896</v>
      </c>
      <c r="H12">
        <v>0.61174902588034596</v>
      </c>
      <c r="I12">
        <v>0.100545266963931</v>
      </c>
      <c r="J12">
        <v>2.3199010169905301E-2</v>
      </c>
      <c r="K12">
        <v>1.2546348465088899</v>
      </c>
      <c r="L12">
        <v>1.4257382405338701</v>
      </c>
      <c r="M12">
        <v>0.440974439521442</v>
      </c>
      <c r="N12">
        <v>1.46614216897803E-2</v>
      </c>
      <c r="O12">
        <v>3.6610936848311302</v>
      </c>
      <c r="P12">
        <v>9.4912456445033197E-2</v>
      </c>
      <c r="Q12">
        <v>6.0694167735746103E-2</v>
      </c>
      <c r="R12">
        <v>5.9197573151436103E-2</v>
      </c>
      <c r="S12">
        <v>0.121560444544797</v>
      </c>
      <c r="T12">
        <v>1.35737978493529</v>
      </c>
      <c r="U12">
        <v>2.8379865897033998</v>
      </c>
      <c r="V12">
        <v>30.337973268958098</v>
      </c>
      <c r="W12">
        <v>0.64111384719531805</v>
      </c>
      <c r="X12">
        <v>4.4344793252103196</v>
      </c>
      <c r="Y12">
        <v>0.154694074811773</v>
      </c>
      <c r="Z12">
        <v>0.54288722919685595</v>
      </c>
      <c r="AA12">
        <v>0.39160759470759998</v>
      </c>
      <c r="AB12">
        <v>3.3768919030863702</v>
      </c>
    </row>
    <row r="13" spans="2:28" x14ac:dyDescent="0.25">
      <c r="D13">
        <v>2028</v>
      </c>
      <c r="E13">
        <v>1.13664336701663</v>
      </c>
      <c r="F13">
        <v>0.31945171862636901</v>
      </c>
      <c r="G13">
        <v>0.58459420279544105</v>
      </c>
      <c r="H13">
        <v>0.79553789744069103</v>
      </c>
      <c r="I13">
        <v>0.105566059558237</v>
      </c>
      <c r="J13">
        <v>2.83055151209427E-2</v>
      </c>
      <c r="K13">
        <v>0.807279959758754</v>
      </c>
      <c r="L13">
        <v>2.5042875487155798</v>
      </c>
      <c r="M13">
        <v>0.55256230024346797</v>
      </c>
      <c r="N13">
        <v>2.0391130584410899E-2</v>
      </c>
      <c r="O13">
        <v>4.76861032987033</v>
      </c>
      <c r="P13">
        <v>9.5145907187555695E-2</v>
      </c>
      <c r="Q13">
        <v>6.4830695887249198E-2</v>
      </c>
      <c r="R13">
        <v>5.3844881097035301E-2</v>
      </c>
      <c r="S13">
        <v>0.13943611382200199</v>
      </c>
      <c r="T13">
        <v>1.5618099518615101</v>
      </c>
      <c r="U13">
        <v>3.1488744624365199</v>
      </c>
      <c r="V13">
        <v>34.8426878273795</v>
      </c>
      <c r="W13">
        <v>0.77130398725702498</v>
      </c>
      <c r="X13">
        <v>5.2438311584003801</v>
      </c>
      <c r="Y13">
        <v>0.200696630350092</v>
      </c>
      <c r="Z13">
        <v>0.62631840490599799</v>
      </c>
      <c r="AA13">
        <v>0.49861406132387398</v>
      </c>
      <c r="AB13">
        <v>4.5011857329260403</v>
      </c>
    </row>
    <row r="14" spans="2:28" x14ac:dyDescent="0.25">
      <c r="D14">
        <v>2029</v>
      </c>
      <c r="E14">
        <v>1.4518907866757</v>
      </c>
      <c r="F14">
        <v>0.46852469034553001</v>
      </c>
      <c r="G14">
        <v>0.66313433423083301</v>
      </c>
      <c r="H14">
        <v>1.00081949761613</v>
      </c>
      <c r="I14">
        <v>0.351959066212986</v>
      </c>
      <c r="J14">
        <v>5.4518209687095101E-2</v>
      </c>
      <c r="K14">
        <v>9.4679998164311302E-2</v>
      </c>
      <c r="L14">
        <v>3.1563380427156398</v>
      </c>
      <c r="M14">
        <v>0.99257359857720395</v>
      </c>
      <c r="N14">
        <v>3.4513625694431997E-2</v>
      </c>
      <c r="O14">
        <v>4.7552372220060697</v>
      </c>
      <c r="P14">
        <v>0.34715107374274601</v>
      </c>
      <c r="Q14">
        <v>8.1024357708713898E-2</v>
      </c>
      <c r="R14">
        <v>0.29513658132934401</v>
      </c>
      <c r="S14">
        <v>6.0813827677093299E-3</v>
      </c>
      <c r="T14">
        <v>1.77751614829136</v>
      </c>
      <c r="U14">
        <v>3.9088849162170498</v>
      </c>
      <c r="V14">
        <v>39.181589911837101</v>
      </c>
      <c r="W14">
        <v>0.90548097918283399</v>
      </c>
      <c r="X14">
        <v>6.06460147031801</v>
      </c>
      <c r="Y14">
        <v>0.25217953514408098</v>
      </c>
      <c r="Z14">
        <v>0.70821178115823002</v>
      </c>
      <c r="AA14">
        <v>0.60720947383555302</v>
      </c>
      <c r="AB14">
        <v>5.7260081338117699</v>
      </c>
    </row>
    <row r="15" spans="2:28" x14ac:dyDescent="0.25">
      <c r="D15">
        <v>2030</v>
      </c>
      <c r="E15">
        <v>1.80242825731231</v>
      </c>
      <c r="F15">
        <v>0.63794566059680002</v>
      </c>
      <c r="G15">
        <v>0.71460381093651704</v>
      </c>
      <c r="H15">
        <v>1.2293210932251499</v>
      </c>
      <c r="I15">
        <v>0.34041672340405899</v>
      </c>
      <c r="J15">
        <v>5.5781493634529299E-2</v>
      </c>
      <c r="K15">
        <v>4.6846080996211799E-2</v>
      </c>
      <c r="L15">
        <v>4.1001124880047399</v>
      </c>
      <c r="M15">
        <v>3.6167267765017099</v>
      </c>
      <c r="N15">
        <v>4.6562717635313298E-2</v>
      </c>
      <c r="O15">
        <v>4.6465960486142697</v>
      </c>
      <c r="P15">
        <v>0.223433470015166</v>
      </c>
      <c r="Q15">
        <v>0.10381686280973899</v>
      </c>
      <c r="R15">
        <v>0.392873891379447</v>
      </c>
      <c r="S15">
        <v>4.4444899854505096E-3</v>
      </c>
      <c r="T15">
        <v>2.0141635955232302</v>
      </c>
      <c r="U15">
        <v>4.33883356235589</v>
      </c>
      <c r="V15">
        <v>43.571094260818299</v>
      </c>
      <c r="W15">
        <v>1.04304694264799</v>
      </c>
      <c r="X15">
        <v>6.9036004966149402</v>
      </c>
      <c r="Y15">
        <v>0.31136771355710502</v>
      </c>
      <c r="Z15">
        <v>0.79505315731519099</v>
      </c>
      <c r="AA15">
        <v>0.72304379263416796</v>
      </c>
      <c r="AB15">
        <v>7.1613329790473799</v>
      </c>
    </row>
    <row r="16" spans="2:28" x14ac:dyDescent="0.25">
      <c r="D16">
        <v>2031</v>
      </c>
      <c r="E16">
        <v>2.2288055831791702</v>
      </c>
      <c r="F16">
        <v>0.79399954368248804</v>
      </c>
      <c r="G16">
        <v>0.738610658385631</v>
      </c>
      <c r="H16">
        <v>1.60322539667294</v>
      </c>
      <c r="I16">
        <v>0.59524592303773005</v>
      </c>
      <c r="J16">
        <v>0.118522137696293</v>
      </c>
      <c r="K16">
        <v>0.25826985856062301</v>
      </c>
      <c r="L16">
        <v>5.2244519662142199</v>
      </c>
      <c r="M16">
        <v>6.1938411112195801</v>
      </c>
      <c r="N16">
        <v>0.32683610253310802</v>
      </c>
      <c r="O16">
        <v>3.7549608627989599</v>
      </c>
      <c r="P16">
        <v>0.65602688438008405</v>
      </c>
      <c r="Q16">
        <v>0.41741253498716901</v>
      </c>
      <c r="R16">
        <v>2.61110822999093E-2</v>
      </c>
      <c r="S16">
        <v>0.68520904685534501</v>
      </c>
      <c r="T16">
        <v>2.26103084957359</v>
      </c>
      <c r="U16">
        <v>4.8518790125948499</v>
      </c>
      <c r="V16">
        <v>47.895720544058697</v>
      </c>
      <c r="W16">
        <v>1.10797176808012</v>
      </c>
      <c r="X16">
        <v>6.8675936506157598</v>
      </c>
      <c r="Y16">
        <v>0.37116013397875602</v>
      </c>
      <c r="Z16">
        <v>0.80168847818747302</v>
      </c>
      <c r="AA16">
        <v>0.754717881792765</v>
      </c>
      <c r="AB16">
        <v>8.8684478446838906</v>
      </c>
    </row>
    <row r="17" spans="4:28" x14ac:dyDescent="0.25">
      <c r="D17">
        <v>2032</v>
      </c>
      <c r="E17">
        <v>2.6028895234723199</v>
      </c>
      <c r="F17">
        <v>0.93621715993658505</v>
      </c>
      <c r="G17">
        <v>0.74595365619606901</v>
      </c>
      <c r="H17">
        <v>1.7118077561609599</v>
      </c>
      <c r="I17">
        <v>0.131302857325792</v>
      </c>
      <c r="J17">
        <v>4.1954796530465299E-2</v>
      </c>
      <c r="K17">
        <v>4.8785007867917597E-2</v>
      </c>
      <c r="L17">
        <v>6.8516662703880202</v>
      </c>
      <c r="M17">
        <v>9.3766885431861091</v>
      </c>
      <c r="N17">
        <v>3.98455523221629E-2</v>
      </c>
      <c r="O17">
        <v>3.7834508750865599</v>
      </c>
      <c r="P17">
        <v>0.22986068057546</v>
      </c>
      <c r="Q17">
        <v>6.1685042956994299E-2</v>
      </c>
      <c r="R17">
        <v>2.6484157809141201E-3</v>
      </c>
      <c r="S17">
        <v>8.32224921479174E-5</v>
      </c>
      <c r="T17">
        <v>2.5324222037814699</v>
      </c>
      <c r="U17">
        <v>4.4683444866289097</v>
      </c>
      <c r="V17">
        <v>51.736768821794499</v>
      </c>
      <c r="W17">
        <v>1.16444043162511</v>
      </c>
      <c r="X17">
        <v>6.7160155277054097</v>
      </c>
      <c r="Y17">
        <v>0.42725544586560199</v>
      </c>
      <c r="Z17">
        <v>0.79990857121263503</v>
      </c>
      <c r="AA17">
        <v>0.79138200792829705</v>
      </c>
      <c r="AB17">
        <v>10.649060528717801</v>
      </c>
    </row>
    <row r="18" spans="4:28" x14ac:dyDescent="0.25">
      <c r="D18">
        <v>2033</v>
      </c>
      <c r="E18">
        <v>3.0208507555601001</v>
      </c>
      <c r="F18">
        <v>1.0571175227905201</v>
      </c>
      <c r="G18">
        <v>0.75262842873097302</v>
      </c>
      <c r="H18">
        <v>1.92407388521703</v>
      </c>
      <c r="I18">
        <v>0.26010695042906401</v>
      </c>
      <c r="J18">
        <v>5.4733585723788801E-2</v>
      </c>
      <c r="K18">
        <v>5.9066575751612803E-2</v>
      </c>
      <c r="L18">
        <v>7.1386456477740099</v>
      </c>
      <c r="M18">
        <v>12.773100452614701</v>
      </c>
      <c r="N18">
        <v>2.9772260305094202E-2</v>
      </c>
      <c r="O18">
        <v>2.4638138709486599</v>
      </c>
      <c r="P18">
        <v>0.46543260704776501</v>
      </c>
      <c r="Q18">
        <v>0.121202896675668</v>
      </c>
      <c r="R18">
        <v>2.0121753793176499E-3</v>
      </c>
      <c r="S18">
        <v>0.32035940688714398</v>
      </c>
      <c r="T18">
        <v>2.7583793093874398</v>
      </c>
      <c r="U18">
        <v>4.8836715782972897</v>
      </c>
      <c r="V18">
        <v>56.121769091985399</v>
      </c>
      <c r="W18">
        <v>1.2223044195283901</v>
      </c>
      <c r="X18">
        <v>6.6847122211553396</v>
      </c>
      <c r="Y18">
        <v>0.48586296274427498</v>
      </c>
      <c r="Z18">
        <v>0.80270319362593301</v>
      </c>
      <c r="AA18">
        <v>0.80355682168475595</v>
      </c>
      <c r="AB18">
        <v>12.5420911185509</v>
      </c>
    </row>
    <row r="19" spans="4:28" x14ac:dyDescent="0.25">
      <c r="D19">
        <v>2034</v>
      </c>
      <c r="E19">
        <v>3.52319274379153</v>
      </c>
      <c r="F19">
        <v>1.14954012196322</v>
      </c>
      <c r="G19">
        <v>0.73548365864223197</v>
      </c>
      <c r="H19">
        <v>2.17047921553351</v>
      </c>
      <c r="I19">
        <v>0.21235945372960299</v>
      </c>
      <c r="J19">
        <v>5.4662895002575498E-2</v>
      </c>
      <c r="K19">
        <v>0.13533071960875601</v>
      </c>
      <c r="L19">
        <v>8.1668587256170202</v>
      </c>
      <c r="M19">
        <v>17.3145397069901</v>
      </c>
      <c r="N19">
        <v>4.58225583070015E-2</v>
      </c>
      <c r="O19">
        <v>0.40820704952759301</v>
      </c>
      <c r="P19">
        <v>0.87718101528374304</v>
      </c>
      <c r="Q19">
        <v>0.188317490405465</v>
      </c>
      <c r="R19">
        <v>1.24327605843616E-3</v>
      </c>
      <c r="S19">
        <v>0.161855022714082</v>
      </c>
      <c r="T19">
        <v>3.0018898319132199</v>
      </c>
      <c r="U19">
        <v>4.8635515351730803</v>
      </c>
      <c r="V19">
        <v>60.7589095116506</v>
      </c>
      <c r="W19">
        <v>1.2644962347376201</v>
      </c>
      <c r="X19">
        <v>6.5602012182061999</v>
      </c>
      <c r="Y19">
        <v>0.54525425637796798</v>
      </c>
      <c r="Z19">
        <v>0.805953704881331</v>
      </c>
      <c r="AA19">
        <v>0.81823758316242501</v>
      </c>
      <c r="AB19">
        <v>14.666568548316301</v>
      </c>
    </row>
    <row r="20" spans="4:28" x14ac:dyDescent="0.25">
      <c r="D20">
        <v>2035</v>
      </c>
      <c r="E20">
        <v>4.0039406935985102</v>
      </c>
      <c r="F20">
        <v>1.1953900426269499</v>
      </c>
      <c r="G20">
        <v>0.69735064383026002</v>
      </c>
      <c r="H20">
        <v>2.38469608211902</v>
      </c>
      <c r="I20">
        <v>0.122196640914232</v>
      </c>
      <c r="J20">
        <v>5.0142390551478497E-2</v>
      </c>
      <c r="K20">
        <v>3.1869987485089101E-3</v>
      </c>
      <c r="L20">
        <v>9.7937734195252002</v>
      </c>
      <c r="M20">
        <v>18.895812715760702</v>
      </c>
      <c r="N20">
        <v>2.90967834336179E-2</v>
      </c>
      <c r="O20">
        <v>2.2057200407116602E-3</v>
      </c>
      <c r="P20">
        <v>8.1062694283210696E-2</v>
      </c>
      <c r="Q20">
        <v>3.9338940156253298E-2</v>
      </c>
      <c r="R20">
        <v>1.01303547909978E-2</v>
      </c>
      <c r="S20">
        <v>5.2730443023039199E-3</v>
      </c>
      <c r="T20">
        <v>3.22692989739613</v>
      </c>
      <c r="U20">
        <v>4.5950539580141996</v>
      </c>
      <c r="V20">
        <v>65.111484101988395</v>
      </c>
      <c r="W20">
        <v>1.29457163927689</v>
      </c>
      <c r="X20">
        <v>6.3984986950793603</v>
      </c>
      <c r="Y20">
        <v>0.60189046417681402</v>
      </c>
      <c r="Z20">
        <v>0.80500424170753004</v>
      </c>
      <c r="AA20">
        <v>0.82038576295029497</v>
      </c>
      <c r="AB20">
        <v>16.876056272687698</v>
      </c>
    </row>
    <row r="21" spans="4:28" x14ac:dyDescent="0.25">
      <c r="D21">
        <v>2036</v>
      </c>
      <c r="E21">
        <v>4.4546024232034203</v>
      </c>
      <c r="F21">
        <v>1.24131906351468</v>
      </c>
      <c r="G21">
        <v>0.67781479219982699</v>
      </c>
      <c r="H21">
        <v>2.5843613520348399</v>
      </c>
      <c r="I21">
        <v>0.19586620513150299</v>
      </c>
      <c r="J21">
        <v>6.5133323438865701E-2</v>
      </c>
      <c r="K21">
        <v>0.121911954527197</v>
      </c>
      <c r="L21">
        <v>7.0182094364750096</v>
      </c>
      <c r="M21">
        <v>16.966104331965798</v>
      </c>
      <c r="N21">
        <v>8.1576328268059994E-2</v>
      </c>
      <c r="O21">
        <v>0.56845808081383198</v>
      </c>
      <c r="P21">
        <v>1.2332301199835001</v>
      </c>
      <c r="Q21">
        <v>0.29448177793980301</v>
      </c>
      <c r="R21">
        <v>1.7077972736724001</v>
      </c>
      <c r="S21">
        <v>6.7333053062806103E-5</v>
      </c>
      <c r="T21">
        <v>3.4555576464473199</v>
      </c>
      <c r="U21">
        <v>4.94429547319797</v>
      </c>
      <c r="V21">
        <v>69.238006488971095</v>
      </c>
      <c r="W21">
        <v>1.2875791199861499</v>
      </c>
      <c r="X21">
        <v>6.3132944286934203</v>
      </c>
      <c r="Y21">
        <v>0.65699126019014098</v>
      </c>
      <c r="Z21">
        <v>0.80225021788228901</v>
      </c>
      <c r="AA21">
        <v>0.82258794379784295</v>
      </c>
      <c r="AB21">
        <v>19.097787204784801</v>
      </c>
    </row>
    <row r="22" spans="4:28" x14ac:dyDescent="0.25">
      <c r="D22">
        <v>2037</v>
      </c>
      <c r="E22">
        <v>4.88629858655157</v>
      </c>
      <c r="F22">
        <v>1.2888802795044501</v>
      </c>
      <c r="G22">
        <v>0.61626327105363199</v>
      </c>
      <c r="H22">
        <v>2.7697307764984802</v>
      </c>
      <c r="I22">
        <v>9.1088901650068402E-2</v>
      </c>
      <c r="J22">
        <v>5.6145457028317899E-2</v>
      </c>
      <c r="K22">
        <v>1.81158456670998E-4</v>
      </c>
      <c r="L22">
        <v>9.5136801023482693</v>
      </c>
      <c r="M22">
        <v>19.3918534846553</v>
      </c>
      <c r="N22">
        <v>2.1894324523325299E-2</v>
      </c>
      <c r="O22">
        <v>1.7411432528289901E-4</v>
      </c>
      <c r="P22">
        <v>5.9454658838353797E-2</v>
      </c>
      <c r="Q22">
        <v>3.1375712312271299E-2</v>
      </c>
      <c r="R22">
        <v>8.9567887135701699E-2</v>
      </c>
      <c r="S22">
        <v>4.7998108694207002E-3</v>
      </c>
      <c r="T22">
        <v>3.6732900661083701</v>
      </c>
      <c r="U22">
        <v>4.5833810197703002</v>
      </c>
      <c r="V22">
        <v>73.347578342161597</v>
      </c>
      <c r="W22">
        <v>1.26952910555556</v>
      </c>
      <c r="X22">
        <v>6.1843253124887196</v>
      </c>
      <c r="Y22">
        <v>0.71295122508393505</v>
      </c>
      <c r="Z22">
        <v>0.80089269725027501</v>
      </c>
      <c r="AA22">
        <v>0.81994406396755004</v>
      </c>
      <c r="AB22">
        <v>21.413892685971899</v>
      </c>
    </row>
    <row r="23" spans="4:28" x14ac:dyDescent="0.25">
      <c r="D23">
        <v>2038</v>
      </c>
      <c r="E23">
        <v>5.2535220874412598</v>
      </c>
      <c r="F23">
        <v>1.3297331626651301</v>
      </c>
      <c r="G23">
        <v>0.56415404425483895</v>
      </c>
      <c r="H23">
        <v>2.9469889586983702</v>
      </c>
      <c r="I23">
        <v>8.2433044290180599E-2</v>
      </c>
      <c r="J23">
        <v>6.0259080492284303E-2</v>
      </c>
      <c r="K23">
        <v>1.2166848711743701E-4</v>
      </c>
      <c r="L23">
        <v>9.37964605506777</v>
      </c>
      <c r="M23">
        <v>19.274690677068499</v>
      </c>
      <c r="N23">
        <v>2.15935322229357E-2</v>
      </c>
      <c r="O23">
        <v>1.3490614271153699E-4</v>
      </c>
      <c r="P23">
        <v>1.7187959840043399E-2</v>
      </c>
      <c r="Q23">
        <v>6.6617343545554E-2</v>
      </c>
      <c r="R23">
        <v>3.9360586744000003E-2</v>
      </c>
      <c r="S23">
        <v>4.9930558010075404E-3</v>
      </c>
      <c r="T23">
        <v>3.9198798488227999</v>
      </c>
      <c r="U23">
        <v>4.5268141774686299</v>
      </c>
      <c r="V23">
        <v>77.735455700997804</v>
      </c>
      <c r="W23">
        <v>1.2688133445023899</v>
      </c>
      <c r="X23">
        <v>6.1227294011014903</v>
      </c>
      <c r="Y23">
        <v>0.76811562771975095</v>
      </c>
      <c r="Z23">
        <v>0.79900323045773403</v>
      </c>
      <c r="AA23">
        <v>0.81408308348341396</v>
      </c>
      <c r="AB23">
        <v>23.860464507722501</v>
      </c>
    </row>
    <row r="24" spans="4:28" x14ac:dyDescent="0.25">
      <c r="D24">
        <v>2039</v>
      </c>
      <c r="E24">
        <v>5.6596116901202</v>
      </c>
      <c r="F24">
        <v>1.3728694076026</v>
      </c>
      <c r="G24">
        <v>0.50753191758146099</v>
      </c>
      <c r="H24">
        <v>3.1023463137083498</v>
      </c>
      <c r="I24">
        <v>7.6820252850698198E-2</v>
      </c>
      <c r="J24">
        <v>6.4664132931558593E-2</v>
      </c>
      <c r="K24">
        <v>8.2890594236414199E-5</v>
      </c>
      <c r="L24">
        <v>9.5044503579989392</v>
      </c>
      <c r="M24">
        <v>19.079178178864499</v>
      </c>
      <c r="N24">
        <v>2.1340777105945601E-2</v>
      </c>
      <c r="O24">
        <v>1.12135816453462E-4</v>
      </c>
      <c r="P24">
        <v>9.5082272977276595E-3</v>
      </c>
      <c r="Q24">
        <v>0.13209221467837001</v>
      </c>
      <c r="R24">
        <v>2.53509601927084E-2</v>
      </c>
      <c r="S24">
        <v>5.0387820928718798E-3</v>
      </c>
      <c r="T24">
        <v>4.14886106697438</v>
      </c>
      <c r="U24">
        <v>4.4268790951707899</v>
      </c>
      <c r="V24">
        <v>82.055358448776005</v>
      </c>
      <c r="W24">
        <v>1.25799842150325</v>
      </c>
      <c r="X24">
        <v>6.0227097156548197</v>
      </c>
      <c r="Y24">
        <v>0.82370250458334004</v>
      </c>
      <c r="Z24">
        <v>0.79770703805213905</v>
      </c>
      <c r="AA24">
        <v>0.81168043849707605</v>
      </c>
      <c r="AB24">
        <v>26.393224547010099</v>
      </c>
    </row>
    <row r="25" spans="4:28" x14ac:dyDescent="0.25">
      <c r="D25">
        <v>2040</v>
      </c>
      <c r="E25">
        <v>6.0107084369231298</v>
      </c>
      <c r="F25">
        <v>1.40464744362845</v>
      </c>
      <c r="G25">
        <v>0.44766148841555498</v>
      </c>
      <c r="H25">
        <v>3.2350933836623099</v>
      </c>
      <c r="I25">
        <v>6.5423314108307401E-2</v>
      </c>
      <c r="J25">
        <v>6.8519753064153102E-2</v>
      </c>
      <c r="K25">
        <v>6.7083032368873594E-5</v>
      </c>
      <c r="L25">
        <v>9.2683281520934102</v>
      </c>
      <c r="M25">
        <v>19.2280164335607</v>
      </c>
      <c r="N25">
        <v>1.9409414968770501E-2</v>
      </c>
      <c r="O25">
        <v>9.7190235204485198E-5</v>
      </c>
      <c r="P25">
        <v>1.1675377265948601E-2</v>
      </c>
      <c r="Q25">
        <v>0.20541114587457501</v>
      </c>
      <c r="R25">
        <v>3.3376905307485501E-2</v>
      </c>
      <c r="S25">
        <v>4.9089375575448301E-3</v>
      </c>
      <c r="T25">
        <v>4.3802834816191902</v>
      </c>
      <c r="U25">
        <v>4.2809738337796599</v>
      </c>
      <c r="V25">
        <v>86.348733461247505</v>
      </c>
      <c r="W25">
        <v>1.24758858380781</v>
      </c>
      <c r="X25">
        <v>5.9213952832585104</v>
      </c>
      <c r="Y25">
        <v>0.87960216344127196</v>
      </c>
      <c r="Z25">
        <v>0.79685855875734701</v>
      </c>
      <c r="AA25">
        <v>0.80905993090848405</v>
      </c>
      <c r="AB25">
        <v>29.018678197196</v>
      </c>
    </row>
    <row r="26" spans="4:28" x14ac:dyDescent="0.25">
      <c r="D26">
        <v>2041</v>
      </c>
      <c r="E26">
        <v>6.3597938064528501</v>
      </c>
      <c r="F26">
        <v>1.43622279311168</v>
      </c>
      <c r="G26">
        <v>0.388441094956407</v>
      </c>
      <c r="H26">
        <v>3.3308400086602701</v>
      </c>
      <c r="I26">
        <v>5.4829743759073901E-2</v>
      </c>
      <c r="J26">
        <v>7.2463635224679399E-2</v>
      </c>
      <c r="K26">
        <v>5.2481461064753001E-5</v>
      </c>
      <c r="L26">
        <v>11.5942390169427</v>
      </c>
      <c r="M26">
        <v>16.4466157500873</v>
      </c>
      <c r="N26">
        <v>1.71727807916956E-2</v>
      </c>
      <c r="O26">
        <v>8.6902061643392297E-5</v>
      </c>
      <c r="P26">
        <v>1.08556714799858E-2</v>
      </c>
      <c r="Q26">
        <v>0.320543855328426</v>
      </c>
      <c r="R26">
        <v>2.5833116220344E-2</v>
      </c>
      <c r="S26">
        <v>6.15460104593951E-3</v>
      </c>
      <c r="T26">
        <v>4.6098233651353802</v>
      </c>
      <c r="U26">
        <v>4.0898546905343798</v>
      </c>
      <c r="V26">
        <v>90.713534680456902</v>
      </c>
      <c r="W26">
        <v>1.2963422935817701</v>
      </c>
      <c r="X26">
        <v>5.7982610723471497</v>
      </c>
      <c r="Y26">
        <v>0.93512397570558903</v>
      </c>
      <c r="Z26">
        <v>0.79585672241063199</v>
      </c>
      <c r="AA26">
        <v>0.80714021492874599</v>
      </c>
      <c r="AB26">
        <v>31.7004428457454</v>
      </c>
    </row>
    <row r="27" spans="4:28" x14ac:dyDescent="0.25">
      <c r="D27">
        <v>2042</v>
      </c>
      <c r="E27">
        <v>6.7102375424368299</v>
      </c>
      <c r="F27">
        <v>1.4548174419367601</v>
      </c>
      <c r="G27">
        <v>0.33022015000482302</v>
      </c>
      <c r="H27">
        <v>3.39824233602867</v>
      </c>
      <c r="I27">
        <v>4.6591730054383301E-2</v>
      </c>
      <c r="J27">
        <v>7.5880015932861006E-2</v>
      </c>
      <c r="K27">
        <v>4.4807942745256297E-5</v>
      </c>
      <c r="L27">
        <v>10.1551403574066</v>
      </c>
      <c r="M27">
        <v>17.7641843131853</v>
      </c>
      <c r="N27">
        <v>1.44474595038806E-2</v>
      </c>
      <c r="O27">
        <v>8.0520046232449504E-5</v>
      </c>
      <c r="P27">
        <v>1.29733518062296E-2</v>
      </c>
      <c r="Q27">
        <v>0.376809769643625</v>
      </c>
      <c r="R27">
        <v>1.3213356510231001E-2</v>
      </c>
      <c r="S27">
        <v>5.3933857055604301E-3</v>
      </c>
      <c r="T27">
        <v>4.8549215440928801</v>
      </c>
      <c r="U27">
        <v>3.8726459684509198</v>
      </c>
      <c r="V27">
        <v>95.542786415366095</v>
      </c>
      <c r="W27">
        <v>1.34955369000699</v>
      </c>
      <c r="X27">
        <v>5.70361500528489</v>
      </c>
      <c r="Y27">
        <v>0.99101926745225</v>
      </c>
      <c r="Z27">
        <v>0.795207476560013</v>
      </c>
      <c r="AA27">
        <v>0.80664314794482594</v>
      </c>
      <c r="AB27">
        <v>34.716455362881497</v>
      </c>
    </row>
    <row r="28" spans="4:28" x14ac:dyDescent="0.25">
      <c r="D28">
        <v>2043</v>
      </c>
      <c r="E28">
        <v>7.0627231288734897</v>
      </c>
      <c r="F28">
        <v>1.4776612653885799</v>
      </c>
      <c r="G28">
        <v>0.27785252989831599</v>
      </c>
      <c r="H28">
        <v>3.4586340885209199</v>
      </c>
      <c r="I28">
        <v>3.56760814609903E-2</v>
      </c>
      <c r="J28">
        <v>7.4657056325672502E-2</v>
      </c>
      <c r="K28">
        <v>4.2537222640759598E-5</v>
      </c>
      <c r="L28">
        <v>9.95166526026585</v>
      </c>
      <c r="M28">
        <v>17.777519699774601</v>
      </c>
      <c r="N28">
        <v>1.24505085404803E-2</v>
      </c>
      <c r="O28">
        <v>7.4397074899239899E-5</v>
      </c>
      <c r="P28">
        <v>1.21824956374584E-2</v>
      </c>
      <c r="Q28">
        <v>0.44945401768687898</v>
      </c>
      <c r="R28">
        <v>1.10371827960175E-2</v>
      </c>
      <c r="S28">
        <v>1.26669679339519E-2</v>
      </c>
      <c r="T28">
        <v>5.0765185945237796</v>
      </c>
      <c r="U28">
        <v>3.6072544898450198</v>
      </c>
      <c r="V28">
        <v>100.331250136333</v>
      </c>
      <c r="W28">
        <v>1.39222564648525</v>
      </c>
      <c r="X28">
        <v>5.5603737893738003</v>
      </c>
      <c r="Y28">
        <v>1.0467781899062301</v>
      </c>
      <c r="Z28">
        <v>0.79460154876672595</v>
      </c>
      <c r="AA28">
        <v>0.80623179491986996</v>
      </c>
      <c r="AB28">
        <v>37.907949937877497</v>
      </c>
    </row>
    <row r="29" spans="4:28" x14ac:dyDescent="0.25">
      <c r="D29">
        <v>2044</v>
      </c>
      <c r="E29">
        <v>7.39372522316188</v>
      </c>
      <c r="F29">
        <v>1.49645918577722</v>
      </c>
      <c r="G29">
        <v>0.23214432527475701</v>
      </c>
      <c r="H29">
        <v>3.5161850588353998</v>
      </c>
      <c r="I29">
        <v>2.1560706188100201E-2</v>
      </c>
      <c r="J29">
        <v>5.2714099194048597E-2</v>
      </c>
      <c r="K29">
        <v>3.5628544068254003E-5</v>
      </c>
      <c r="L29">
        <v>9.7657266789538202</v>
      </c>
      <c r="M29">
        <v>17.5810053648935</v>
      </c>
      <c r="N29">
        <v>1.04225063867294E-2</v>
      </c>
      <c r="O29">
        <v>6.6179808445590696E-5</v>
      </c>
      <c r="P29">
        <v>7.5737074304161101E-2</v>
      </c>
      <c r="Q29">
        <v>0.51586487882547905</v>
      </c>
      <c r="R29">
        <v>1.1677947311312701E-2</v>
      </c>
      <c r="S29">
        <v>1.45373745479718E-2</v>
      </c>
      <c r="T29">
        <v>5.2936379223150603</v>
      </c>
      <c r="U29">
        <v>3.2858791790587301</v>
      </c>
      <c r="V29">
        <v>104.988589847391</v>
      </c>
      <c r="W29">
        <v>1.4359165353105601</v>
      </c>
      <c r="X29">
        <v>5.4361894405527904</v>
      </c>
      <c r="Y29">
        <v>1.10290009504487</v>
      </c>
      <c r="Z29">
        <v>0.79422896520207298</v>
      </c>
      <c r="AA29">
        <v>0.80507023605282202</v>
      </c>
      <c r="AB29">
        <v>41.102903468765703</v>
      </c>
    </row>
    <row r="30" spans="4:28" x14ac:dyDescent="0.25">
      <c r="D30">
        <v>2045</v>
      </c>
      <c r="E30">
        <v>7.7317440693005199</v>
      </c>
      <c r="F30">
        <v>1.5262637973591</v>
      </c>
      <c r="G30">
        <v>0.19380656760585199</v>
      </c>
      <c r="H30">
        <v>3.5526966490034599</v>
      </c>
      <c r="I30">
        <v>2.1427132387828202E-2</v>
      </c>
      <c r="J30">
        <v>3.24152916707987E-2</v>
      </c>
      <c r="K30">
        <v>2.97380002031958E-5</v>
      </c>
      <c r="L30">
        <v>9.6571614943761706</v>
      </c>
      <c r="M30">
        <v>17.505984759052001</v>
      </c>
      <c r="N30">
        <v>9.0094360382581597E-3</v>
      </c>
      <c r="O30">
        <v>6.4417547202445997E-5</v>
      </c>
      <c r="P30">
        <v>0.15126055859725199</v>
      </c>
      <c r="Q30">
        <v>0.57985009774407903</v>
      </c>
      <c r="R30">
        <v>1.0480716250606301E-2</v>
      </c>
      <c r="S30">
        <v>1.3846150405190299E-2</v>
      </c>
      <c r="T30">
        <v>5.4978033091999698</v>
      </c>
      <c r="U30">
        <v>2.90832092629307</v>
      </c>
      <c r="V30">
        <v>109.66486193909201</v>
      </c>
      <c r="W30">
        <v>1.47790573087851</v>
      </c>
      <c r="X30">
        <v>5.3142891181262399</v>
      </c>
      <c r="Y30">
        <v>1.1596595392826701</v>
      </c>
      <c r="Z30">
        <v>0.79434610628978397</v>
      </c>
      <c r="AA30">
        <v>0.80462993896317003</v>
      </c>
      <c r="AB30">
        <v>44.366774398828099</v>
      </c>
    </row>
    <row r="31" spans="4:28" x14ac:dyDescent="0.25">
      <c r="D31">
        <v>2046</v>
      </c>
      <c r="E31">
        <v>8.0203654386799403</v>
      </c>
      <c r="F31">
        <v>1.55274976318971</v>
      </c>
      <c r="G31">
        <v>0.16456927299323301</v>
      </c>
      <c r="H31">
        <v>3.5817911431778802</v>
      </c>
      <c r="I31">
        <v>2.12653893077203E-2</v>
      </c>
      <c r="J31">
        <v>1.7489334657632701E-2</v>
      </c>
      <c r="K31">
        <v>2.8853638923499299E-5</v>
      </c>
      <c r="L31">
        <v>9.1476671147191606</v>
      </c>
      <c r="M31">
        <v>17.6743987291464</v>
      </c>
      <c r="N31">
        <v>8.3307128314693696E-3</v>
      </c>
      <c r="O31">
        <v>6.01042741361992E-5</v>
      </c>
      <c r="P31">
        <v>0.24372171566186801</v>
      </c>
      <c r="Q31">
        <v>0.63643767005133001</v>
      </c>
      <c r="R31">
        <v>9.7884770211620793E-3</v>
      </c>
      <c r="S31">
        <v>4.8846332657702602E-3</v>
      </c>
      <c r="T31">
        <v>5.6754074146623097</v>
      </c>
      <c r="U31">
        <v>2.4866616503007002</v>
      </c>
      <c r="V31">
        <v>114.585463285399</v>
      </c>
      <c r="W31">
        <v>1.4741573341776</v>
      </c>
      <c r="X31">
        <v>5.1722026081827304</v>
      </c>
      <c r="Y31">
        <v>1.2157010289161301</v>
      </c>
      <c r="Z31">
        <v>0.79403344281600097</v>
      </c>
      <c r="AA31">
        <v>0.80497167349924204</v>
      </c>
      <c r="AB31">
        <v>47.787760936250201</v>
      </c>
    </row>
    <row r="32" spans="4:28" x14ac:dyDescent="0.25">
      <c r="D32">
        <v>2047</v>
      </c>
      <c r="E32">
        <v>8.2786415703447602</v>
      </c>
      <c r="F32">
        <v>1.5904601257919999</v>
      </c>
      <c r="G32">
        <v>0.14555199541323299</v>
      </c>
      <c r="H32">
        <v>3.6073208226518001</v>
      </c>
      <c r="I32">
        <v>2.12144692184273E-2</v>
      </c>
      <c r="J32">
        <v>7.58835366351269E-3</v>
      </c>
      <c r="K32">
        <v>2.3140996133478301E-5</v>
      </c>
      <c r="L32">
        <v>8.9740939510607909</v>
      </c>
      <c r="M32">
        <v>17.5260222905682</v>
      </c>
      <c r="N32">
        <v>7.8370082632692808E-3</v>
      </c>
      <c r="O32">
        <v>5.7807207868978002E-5</v>
      </c>
      <c r="P32">
        <v>0.32430498382262202</v>
      </c>
      <c r="Q32">
        <v>0.71597563389610996</v>
      </c>
      <c r="R32">
        <v>1.7582924616201999E-2</v>
      </c>
      <c r="S32">
        <v>4.8428432271304901E-3</v>
      </c>
      <c r="T32">
        <v>5.8214626396792504</v>
      </c>
      <c r="U32">
        <v>2.02113004845932</v>
      </c>
      <c r="V32">
        <v>119.522137683094</v>
      </c>
      <c r="W32">
        <v>1.47022646544906</v>
      </c>
      <c r="X32">
        <v>5.0311726021376897</v>
      </c>
      <c r="Y32">
        <v>1.2722020667201499</v>
      </c>
      <c r="Z32">
        <v>0.79398759468207802</v>
      </c>
      <c r="AA32">
        <v>0.80262900245523405</v>
      </c>
      <c r="AB32">
        <v>51.252612991089798</v>
      </c>
    </row>
    <row r="33" spans="1:29" x14ac:dyDescent="0.25">
      <c r="D33">
        <v>2048</v>
      </c>
      <c r="E33">
        <v>8.4628438930281291</v>
      </c>
      <c r="F33">
        <v>1.6337303223955599</v>
      </c>
      <c r="G33">
        <v>0.13780061132233501</v>
      </c>
      <c r="H33">
        <v>3.63005388586084</v>
      </c>
      <c r="I33">
        <v>2.1276217277381999E-2</v>
      </c>
      <c r="J33">
        <v>2.7954043520106598E-3</v>
      </c>
      <c r="K33">
        <v>2.1997144873377099E-5</v>
      </c>
      <c r="L33">
        <v>8.7640387996561095</v>
      </c>
      <c r="M33">
        <v>17.4898184788435</v>
      </c>
      <c r="N33">
        <v>1.9656601779842801E-2</v>
      </c>
      <c r="O33">
        <v>5.5084235147152099E-5</v>
      </c>
      <c r="P33">
        <v>0.41022582254915801</v>
      </c>
      <c r="Q33">
        <v>0.79141453822939101</v>
      </c>
      <c r="R33">
        <v>1.9714258242767801E-2</v>
      </c>
      <c r="S33">
        <v>4.9038424917939296E-3</v>
      </c>
      <c r="T33">
        <v>5.9192806453757898</v>
      </c>
      <c r="U33">
        <v>1.57219623771428</v>
      </c>
      <c r="V33">
        <v>124.62943266948299</v>
      </c>
      <c r="W33">
        <v>1.46501638134929</v>
      </c>
      <c r="X33">
        <v>4.8883006789044696</v>
      </c>
      <c r="Y33">
        <v>1.3292611473851701</v>
      </c>
      <c r="Z33">
        <v>0.79432486147830605</v>
      </c>
      <c r="AA33">
        <v>0.80020612223453502</v>
      </c>
      <c r="AB33">
        <v>54.7946320062415</v>
      </c>
    </row>
    <row r="34" spans="1:29" x14ac:dyDescent="0.25">
      <c r="D34">
        <v>2049</v>
      </c>
      <c r="E34">
        <v>8.6754288565195008</v>
      </c>
      <c r="F34">
        <v>1.6730003364899699</v>
      </c>
      <c r="G34">
        <v>0.12917934894657601</v>
      </c>
      <c r="H34">
        <v>3.6466295828918001</v>
      </c>
      <c r="I34">
        <v>2.49531429916377E-2</v>
      </c>
      <c r="J34">
        <v>2.8522709669228799E-3</v>
      </c>
      <c r="K34">
        <v>1.67087940139106E-5</v>
      </c>
      <c r="L34">
        <v>8.6557821983782706</v>
      </c>
      <c r="M34">
        <v>17.011558244153498</v>
      </c>
      <c r="N34">
        <v>7.5154620814360903E-2</v>
      </c>
      <c r="O34">
        <v>4.8129822885019002E-5</v>
      </c>
      <c r="P34">
        <v>0.49687493299874502</v>
      </c>
      <c r="Q34">
        <v>0.87484519534956895</v>
      </c>
      <c r="R34">
        <v>1.7326518172709901E-2</v>
      </c>
      <c r="S34">
        <v>5.7402692632652101E-3</v>
      </c>
      <c r="T34">
        <v>5.93853011373462</v>
      </c>
      <c r="U34">
        <v>1.1122005052434201</v>
      </c>
      <c r="V34">
        <v>130.024273183833</v>
      </c>
      <c r="W34">
        <v>1.4552243108341201</v>
      </c>
      <c r="X34">
        <v>4.7410870456879604</v>
      </c>
      <c r="Y34">
        <v>1.3857904137166499</v>
      </c>
      <c r="Z34">
        <v>0.79428703421027602</v>
      </c>
      <c r="AA34">
        <v>0.797165268197355</v>
      </c>
      <c r="AB34">
        <v>58.583040450448799</v>
      </c>
    </row>
    <row r="35" spans="1:29" x14ac:dyDescent="0.25">
      <c r="D35">
        <v>2050</v>
      </c>
      <c r="E35">
        <v>8.9209165332224192</v>
      </c>
      <c r="F35">
        <v>1.7103705405571401</v>
      </c>
      <c r="G35">
        <v>0.115668048636383</v>
      </c>
      <c r="H35">
        <v>3.6642893277626798</v>
      </c>
      <c r="I35">
        <v>9.22013242536905E-2</v>
      </c>
      <c r="J35">
        <v>3.0046756859093801E-3</v>
      </c>
      <c r="K35">
        <v>1.5804643796541902E-5</v>
      </c>
      <c r="L35">
        <v>8.3979122146254603</v>
      </c>
      <c r="M35">
        <v>16.6520598522489</v>
      </c>
      <c r="N35">
        <v>0.14799385654208499</v>
      </c>
      <c r="O35">
        <v>4.5264473974773003E-5</v>
      </c>
      <c r="P35">
        <v>0.56256060704187805</v>
      </c>
      <c r="Q35">
        <v>0.93974782264198997</v>
      </c>
      <c r="R35">
        <v>1.3743733646990001E-2</v>
      </c>
      <c r="S35">
        <v>6.4789227937332404E-3</v>
      </c>
      <c r="T35">
        <v>5.8596042490051596</v>
      </c>
      <c r="U35">
        <v>0.61504366371583796</v>
      </c>
      <c r="V35">
        <v>135.68896088317899</v>
      </c>
      <c r="W35">
        <v>1.4429456557943201</v>
      </c>
      <c r="X35">
        <v>4.5848903280842803</v>
      </c>
      <c r="Y35">
        <v>1.44269433052518</v>
      </c>
      <c r="Z35">
        <v>0.79445848665820096</v>
      </c>
      <c r="AA35">
        <v>0.79330920515149494</v>
      </c>
      <c r="AB35">
        <v>62.523525616833503</v>
      </c>
      <c r="AC35">
        <f>SUM(E35:AB35)</f>
        <v>254.97244094772398</v>
      </c>
    </row>
    <row r="36" spans="1:29" x14ac:dyDescent="0.25">
      <c r="D36" s="11"/>
      <c r="E36" s="21">
        <f>SUM(E5:E35)</f>
        <v>125.74486560387452</v>
      </c>
      <c r="F36" s="21">
        <f t="shared" ref="F36:AB36" si="0">SUM(F5:F35)</f>
        <v>29.101979531957397</v>
      </c>
      <c r="G36" s="21">
        <f t="shared" si="0"/>
        <v>12.42144049940844</v>
      </c>
      <c r="H36" s="21">
        <f t="shared" si="0"/>
        <v>64.4822135078944</v>
      </c>
      <c r="I36" s="21">
        <f t="shared" si="0"/>
        <v>3.4020317111284735</v>
      </c>
      <c r="J36" s="21">
        <f t="shared" si="0"/>
        <v>1.1878528576299394</v>
      </c>
      <c r="K36" s="21">
        <f t="shared" si="0"/>
        <v>5.6918411328782605</v>
      </c>
      <c r="L36" s="21">
        <f t="shared" si="0"/>
        <v>189.28680313270749</v>
      </c>
      <c r="M36" s="21">
        <f t="shared" si="0"/>
        <v>339.03141584943097</v>
      </c>
      <c r="N36" s="21">
        <f t="shared" si="0"/>
        <v>1.0925544000295855</v>
      </c>
      <c r="O36" s="21">
        <f t="shared" si="0"/>
        <v>39.091254089215994</v>
      </c>
      <c r="P36" s="21">
        <f t="shared" si="0"/>
        <v>6.9817463452858775</v>
      </c>
      <c r="Q36" s="21">
        <f t="shared" si="0"/>
        <v>8.1675247060428049</v>
      </c>
      <c r="R36" s="21">
        <f t="shared" si="0"/>
        <v>3.0074835167452258</v>
      </c>
      <c r="S36" s="21">
        <f t="shared" si="0"/>
        <v>2.1242146044976606</v>
      </c>
      <c r="T36" s="21">
        <f t="shared" si="0"/>
        <v>97.701759748793663</v>
      </c>
      <c r="U36" s="21">
        <f t="shared" si="0"/>
        <v>93.455926740570121</v>
      </c>
      <c r="V36" s="21">
        <f t="shared" si="0"/>
        <v>2008.987548213031</v>
      </c>
      <c r="W36" s="21">
        <f t="shared" si="0"/>
        <v>31.172240674681213</v>
      </c>
      <c r="X36" s="21">
        <f t="shared" si="0"/>
        <v>147.61344547315579</v>
      </c>
      <c r="Y36" s="21">
        <f t="shared" si="0"/>
        <v>19.330163839031798</v>
      </c>
      <c r="Z36" s="21">
        <f t="shared" si="0"/>
        <v>19.869331470298597</v>
      </c>
      <c r="AA36" s="21">
        <f t="shared" si="0"/>
        <v>19.068751709210737</v>
      </c>
      <c r="AB36" s="21">
        <f t="shared" si="0"/>
        <v>674.14973094811387</v>
      </c>
    </row>
    <row r="37" spans="1:29" s="2" customFormat="1" x14ac:dyDescent="0.25"/>
    <row r="38" spans="1:29" s="2" customFormat="1" ht="15.75" x14ac:dyDescent="0.25">
      <c r="D38" s="2" t="s">
        <v>89</v>
      </c>
      <c r="E38" s="19">
        <f>E36/SUM($E$36:$AB$36)</f>
        <v>3.1897420240871714E-2</v>
      </c>
      <c r="F38" s="19">
        <f t="shared" ref="F38:AB38" si="1">F36/SUM($E$36:$AB$36)</f>
        <v>7.3822343879740059E-3</v>
      </c>
      <c r="G38" s="19">
        <f t="shared" si="1"/>
        <v>3.150919170368147E-3</v>
      </c>
      <c r="H38" s="19">
        <f t="shared" si="1"/>
        <v>1.6357059609911791E-2</v>
      </c>
      <c r="I38" s="19">
        <f t="shared" si="1"/>
        <v>8.6298581370699841E-4</v>
      </c>
      <c r="J38" s="19">
        <f t="shared" si="1"/>
        <v>3.0131999109612209E-4</v>
      </c>
      <c r="K38" s="19">
        <f t="shared" si="1"/>
        <v>1.4438366742673828E-3</v>
      </c>
      <c r="L38" s="19">
        <f t="shared" si="1"/>
        <v>4.8015962135547305E-2</v>
      </c>
      <c r="M38" s="19">
        <f t="shared" si="1"/>
        <v>8.6001344820506295E-2</v>
      </c>
      <c r="N38" s="19">
        <f t="shared" si="1"/>
        <v>2.7714584342188319E-4</v>
      </c>
      <c r="O38" s="19">
        <f t="shared" si="1"/>
        <v>9.916191436034243E-3</v>
      </c>
      <c r="P38" s="19">
        <f t="shared" si="1"/>
        <v>1.7710440591054393E-3</v>
      </c>
      <c r="Q38" s="19">
        <f t="shared" si="1"/>
        <v>2.0718378171961098E-3</v>
      </c>
      <c r="R38" s="19">
        <f t="shared" si="1"/>
        <v>7.6290165121589931E-4</v>
      </c>
      <c r="S38" s="19">
        <f t="shared" si="1"/>
        <v>5.3884479176198835E-4</v>
      </c>
      <c r="T38" s="19">
        <f t="shared" si="1"/>
        <v>2.4783787982226219E-2</v>
      </c>
      <c r="U38" s="19">
        <f t="shared" si="1"/>
        <v>2.3706756971174758E-2</v>
      </c>
      <c r="V38" s="19">
        <f t="shared" si="1"/>
        <v>0.509615400806115</v>
      </c>
      <c r="W38" s="19">
        <f t="shared" si="1"/>
        <v>7.9073929251490937E-3</v>
      </c>
      <c r="X38" s="19">
        <f t="shared" si="1"/>
        <v>3.7444774232715645E-2</v>
      </c>
      <c r="Y38" s="19">
        <f t="shared" si="1"/>
        <v>4.9034396461234185E-3</v>
      </c>
      <c r="Z38" s="19">
        <f t="shared" si="1"/>
        <v>5.0402090993508005E-3</v>
      </c>
      <c r="AA38" s="19">
        <f t="shared" si="1"/>
        <v>4.837127812865499E-3</v>
      </c>
      <c r="AB38" s="19">
        <f t="shared" si="1"/>
        <v>0.1710100620812943</v>
      </c>
    </row>
    <row r="39" spans="1:29" s="18" customFormat="1" ht="15.75" x14ac:dyDescent="0.25">
      <c r="D39" s="18" t="s">
        <v>90</v>
      </c>
      <c r="E39" s="19">
        <f>E36/SUM($E$36:$G$36)</f>
        <v>0.7517555711552194</v>
      </c>
      <c r="F39" s="19">
        <f t="shared" ref="F39:G39" si="2">F36/SUM($E$36:$G$36)</f>
        <v>0.17398384530238853</v>
      </c>
      <c r="G39" s="19">
        <f t="shared" si="2"/>
        <v>7.4260583542391914E-2</v>
      </c>
      <c r="H39" s="19">
        <f>H36/SUM($H$36:$J$36)</f>
        <v>0.93354936802897204</v>
      </c>
      <c r="I39" s="19">
        <f t="shared" ref="I39:J39" si="3">I36/SUM($H$36:$J$36)</f>
        <v>4.9253342606634977E-2</v>
      </c>
      <c r="J39" s="19">
        <f t="shared" si="3"/>
        <v>1.7197289364393114E-2</v>
      </c>
      <c r="K39" s="19">
        <f>K36/SUM($K$36:$Q$36)</f>
        <v>9.6579407647038058E-3</v>
      </c>
      <c r="L39" s="19">
        <f t="shared" ref="L39:Q39" si="4">L36/SUM($K$36:$Q$36)</f>
        <v>0.32118266998632694</v>
      </c>
      <c r="M39" s="19">
        <f t="shared" si="4"/>
        <v>0.57526997946825875</v>
      </c>
      <c r="N39" s="19">
        <f t="shared" si="4"/>
        <v>1.8538510530012591E-3</v>
      </c>
      <c r="O39" s="19">
        <f t="shared" si="4"/>
        <v>6.6330209785865527E-2</v>
      </c>
      <c r="P39" s="19">
        <f t="shared" si="4"/>
        <v>1.1846657533616108E-2</v>
      </c>
      <c r="Q39" s="19">
        <f t="shared" si="4"/>
        <v>1.3858691408227578E-2</v>
      </c>
      <c r="R39" s="19">
        <f>R36/SUM($R$36:$W$36)</f>
        <v>1.3447582678755147E-3</v>
      </c>
      <c r="S39" s="19">
        <f t="shared" ref="S39:W39" si="5">S36/SUM($R$36:$W$36)</f>
        <v>9.4981573007308826E-4</v>
      </c>
      <c r="T39" s="19">
        <f t="shared" si="5"/>
        <v>4.3686107829567049E-2</v>
      </c>
      <c r="U39" s="19">
        <f t="shared" si="5"/>
        <v>4.1787637227804125E-2</v>
      </c>
      <c r="V39" s="19">
        <f t="shared" si="5"/>
        <v>0.8982934072543729</v>
      </c>
      <c r="W39" s="19">
        <f t="shared" si="5"/>
        <v>1.3938273690307338E-2</v>
      </c>
      <c r="X39" s="19">
        <f>X36/SUM($X$36:$AA$36)</f>
        <v>0.71698189230258513</v>
      </c>
      <c r="Y39" s="19">
        <f t="shared" ref="Y39:AA39" si="6">Y36/SUM($X$36:$AA$36)</f>
        <v>9.3889668406584387E-2</v>
      </c>
      <c r="Z39" s="19">
        <f t="shared" si="6"/>
        <v>9.6508491016508977E-2</v>
      </c>
      <c r="AA39" s="19">
        <f t="shared" si="6"/>
        <v>9.2619948274321517E-2</v>
      </c>
      <c r="AB39" s="19">
        <v>1</v>
      </c>
    </row>
    <row r="40" spans="1:29" s="2" customFormat="1" x14ac:dyDescent="0.25">
      <c r="D40" s="20" t="s">
        <v>85</v>
      </c>
      <c r="E40" s="20">
        <f>SUM(E5:E36)</f>
        <v>251.48973120774903</v>
      </c>
      <c r="F40" s="20">
        <f t="shared" ref="F40:AB40" si="7">SUM(F5:F36)</f>
        <v>58.203959063914795</v>
      </c>
      <c r="G40" s="20">
        <f t="shared" si="7"/>
        <v>24.842880998816881</v>
      </c>
      <c r="H40" s="20">
        <f t="shared" si="7"/>
        <v>128.9644270157888</v>
      </c>
      <c r="I40" s="20">
        <f t="shared" si="7"/>
        <v>6.8040634222569469</v>
      </c>
      <c r="J40" s="20">
        <f t="shared" si="7"/>
        <v>2.3757057152598788</v>
      </c>
      <c r="K40" s="20">
        <f t="shared" si="7"/>
        <v>11.383682265756521</v>
      </c>
      <c r="L40" s="20">
        <f t="shared" si="7"/>
        <v>378.57360626541498</v>
      </c>
      <c r="M40" s="20">
        <f t="shared" si="7"/>
        <v>678.06283169886194</v>
      </c>
      <c r="N40" s="20">
        <f t="shared" si="7"/>
        <v>2.185108800059171</v>
      </c>
      <c r="O40" s="20">
        <f t="shared" si="7"/>
        <v>78.182508178431988</v>
      </c>
      <c r="P40" s="20">
        <f t="shared" si="7"/>
        <v>13.963492690571755</v>
      </c>
      <c r="Q40" s="20">
        <f t="shared" si="7"/>
        <v>16.33504941208561</v>
      </c>
      <c r="R40" s="20">
        <f t="shared" si="7"/>
        <v>6.0149670334904517</v>
      </c>
      <c r="S40" s="20">
        <f t="shared" si="7"/>
        <v>4.2484292089953213</v>
      </c>
      <c r="T40" s="20">
        <f t="shared" si="7"/>
        <v>195.40351949758733</v>
      </c>
      <c r="U40" s="20">
        <f t="shared" si="7"/>
        <v>186.91185348114024</v>
      </c>
      <c r="V40" s="20">
        <f t="shared" si="7"/>
        <v>4017.975096426062</v>
      </c>
      <c r="W40" s="20">
        <f t="shared" si="7"/>
        <v>62.344481349362425</v>
      </c>
      <c r="X40" s="20">
        <f t="shared" si="7"/>
        <v>295.22689094631158</v>
      </c>
      <c r="Y40" s="20">
        <f t="shared" si="7"/>
        <v>38.660327678063595</v>
      </c>
      <c r="Z40" s="20">
        <f t="shared" si="7"/>
        <v>39.738662940597195</v>
      </c>
      <c r="AA40" s="20">
        <f t="shared" si="7"/>
        <v>38.137503418421474</v>
      </c>
      <c r="AB40" s="20">
        <f t="shared" si="7"/>
        <v>1348.2994618962277</v>
      </c>
    </row>
    <row r="41" spans="1:29" s="2" customFormat="1" x14ac:dyDescent="0.25">
      <c r="D41" s="2" t="s">
        <v>86</v>
      </c>
      <c r="E41" s="2">
        <f>INDEX($A$47:$A$52,MATCH(E$42,$B$47:$B$52,0))</f>
        <v>3</v>
      </c>
      <c r="F41" s="2">
        <f t="shared" ref="F41:AB41" si="8">INDEX($A$47:$A$52,MATCH(F$42,$B$47:$B$52,0))</f>
        <v>3</v>
      </c>
      <c r="G41" s="2">
        <f t="shared" si="8"/>
        <v>3</v>
      </c>
      <c r="H41" s="2">
        <f t="shared" si="8"/>
        <v>4</v>
      </c>
      <c r="I41" s="2">
        <f t="shared" si="8"/>
        <v>4</v>
      </c>
      <c r="J41" s="2">
        <f t="shared" si="8"/>
        <v>4</v>
      </c>
      <c r="K41" s="2">
        <f t="shared" si="8"/>
        <v>2</v>
      </c>
      <c r="L41" s="2">
        <f t="shared" si="8"/>
        <v>2</v>
      </c>
      <c r="M41" s="2">
        <f t="shared" si="8"/>
        <v>2</v>
      </c>
      <c r="N41" s="2">
        <f t="shared" si="8"/>
        <v>2</v>
      </c>
      <c r="O41" s="2">
        <f t="shared" si="8"/>
        <v>2</v>
      </c>
      <c r="P41" s="2">
        <f t="shared" si="8"/>
        <v>2</v>
      </c>
      <c r="Q41" s="2">
        <f t="shared" si="8"/>
        <v>2</v>
      </c>
      <c r="R41" s="2">
        <f t="shared" si="8"/>
        <v>1</v>
      </c>
      <c r="S41" s="2">
        <f t="shared" si="8"/>
        <v>1</v>
      </c>
      <c r="T41" s="2">
        <f t="shared" si="8"/>
        <v>1</v>
      </c>
      <c r="U41" s="2">
        <f t="shared" si="8"/>
        <v>1</v>
      </c>
      <c r="V41" s="2">
        <f t="shared" si="8"/>
        <v>1</v>
      </c>
      <c r="W41" s="2">
        <f t="shared" si="8"/>
        <v>1</v>
      </c>
      <c r="X41" s="2">
        <f t="shared" si="8"/>
        <v>5</v>
      </c>
      <c r="Y41" s="2">
        <f t="shared" si="8"/>
        <v>5</v>
      </c>
      <c r="Z41" s="2">
        <f t="shared" si="8"/>
        <v>5</v>
      </c>
      <c r="AA41" s="2">
        <f t="shared" si="8"/>
        <v>5</v>
      </c>
      <c r="AB41" s="2">
        <f t="shared" si="8"/>
        <v>6</v>
      </c>
    </row>
    <row r="42" spans="1:29" s="2" customFormat="1" x14ac:dyDescent="0.25">
      <c r="D42" s="2" t="s">
        <v>75</v>
      </c>
      <c r="E42" s="2" t="s">
        <v>50</v>
      </c>
      <c r="F42" s="2" t="s">
        <v>50</v>
      </c>
      <c r="G42" s="2" t="s">
        <v>50</v>
      </c>
      <c r="H42" s="2" t="s">
        <v>51</v>
      </c>
      <c r="I42" s="2" t="s">
        <v>51</v>
      </c>
      <c r="J42" s="2" t="s">
        <v>51</v>
      </c>
      <c r="K42" s="2" t="s">
        <v>52</v>
      </c>
      <c r="L42" s="2" t="s">
        <v>52</v>
      </c>
      <c r="M42" s="2" t="s">
        <v>52</v>
      </c>
      <c r="N42" s="2" t="s">
        <v>52</v>
      </c>
      <c r="O42" s="2" t="s">
        <v>52</v>
      </c>
      <c r="P42" s="2" t="s">
        <v>52</v>
      </c>
      <c r="Q42" s="2" t="s">
        <v>52</v>
      </c>
      <c r="R42" s="2" t="s">
        <v>53</v>
      </c>
      <c r="S42" s="2" t="s">
        <v>53</v>
      </c>
      <c r="T42" s="2" t="s">
        <v>53</v>
      </c>
      <c r="U42" s="2" t="s">
        <v>53</v>
      </c>
      <c r="V42" s="2" t="s">
        <v>53</v>
      </c>
      <c r="W42" s="2" t="s">
        <v>53</v>
      </c>
      <c r="X42" s="2" t="s">
        <v>54</v>
      </c>
      <c r="Y42" s="2" t="s">
        <v>54</v>
      </c>
      <c r="Z42" s="2" t="s">
        <v>54</v>
      </c>
      <c r="AA42" s="2" t="s">
        <v>54</v>
      </c>
      <c r="AB42" s="2" t="s">
        <v>57</v>
      </c>
    </row>
    <row r="43" spans="1:29" x14ac:dyDescent="0.25">
      <c r="B43" t="s">
        <v>88</v>
      </c>
      <c r="D43" t="s">
        <v>58</v>
      </c>
      <c r="E43" s="11">
        <f>_xlfn.RANK.EQ(E40,$E$40:$G$40)</f>
        <v>1</v>
      </c>
      <c r="F43" s="11">
        <f t="shared" ref="F43:G43" si="9">_xlfn.RANK.EQ(F40,$E$40:$G$40)</f>
        <v>2</v>
      </c>
      <c r="G43" s="11">
        <f t="shared" si="9"/>
        <v>3</v>
      </c>
      <c r="H43" s="8">
        <f>_xlfn.RANK.EQ(H40,$H$40:$J$40)</f>
        <v>1</v>
      </c>
      <c r="I43" s="8">
        <f t="shared" ref="I43:J43" si="10">_xlfn.RANK.EQ(I40,$H$40:$J$40)</f>
        <v>2</v>
      </c>
      <c r="J43" s="8">
        <f t="shared" si="10"/>
        <v>3</v>
      </c>
      <c r="K43" s="11">
        <f>_xlfn.RANK.EQ(K40,$K$40:$Q$40)</f>
        <v>6</v>
      </c>
      <c r="L43" s="11">
        <f t="shared" ref="L43:Q43" si="11">_xlfn.RANK.EQ(L40,$K$40:$Q$40)</f>
        <v>2</v>
      </c>
      <c r="M43" s="11">
        <f t="shared" si="11"/>
        <v>1</v>
      </c>
      <c r="N43" s="11">
        <f t="shared" si="11"/>
        <v>7</v>
      </c>
      <c r="O43" s="11">
        <f t="shared" si="11"/>
        <v>3</v>
      </c>
      <c r="P43" s="11">
        <f t="shared" si="11"/>
        <v>5</v>
      </c>
      <c r="Q43" s="11">
        <f t="shared" si="11"/>
        <v>4</v>
      </c>
      <c r="R43" s="8">
        <f>_xlfn.RANK.EQ(R40,$R$40:$W$40)</f>
        <v>5</v>
      </c>
      <c r="S43" s="8">
        <f t="shared" ref="S43:W43" si="12">_xlfn.RANK.EQ(S40,$R$40:$W$40)</f>
        <v>6</v>
      </c>
      <c r="T43" s="8">
        <f t="shared" si="12"/>
        <v>2</v>
      </c>
      <c r="U43" s="8">
        <f t="shared" si="12"/>
        <v>3</v>
      </c>
      <c r="V43" s="8">
        <f t="shared" si="12"/>
        <v>1</v>
      </c>
      <c r="W43" s="8">
        <f t="shared" si="12"/>
        <v>4</v>
      </c>
      <c r="X43" s="11">
        <f>_xlfn.RANK.EQ(X40,$X$40:$AA$40)</f>
        <v>1</v>
      </c>
      <c r="Y43" s="11">
        <f t="shared" ref="Y43:AA43" si="13">_xlfn.RANK.EQ(Y40,$X$40:$AA$40)</f>
        <v>3</v>
      </c>
      <c r="Z43" s="11">
        <f t="shared" si="13"/>
        <v>2</v>
      </c>
      <c r="AA43" s="11">
        <f t="shared" si="13"/>
        <v>4</v>
      </c>
      <c r="AB43" s="8">
        <v>1</v>
      </c>
    </row>
    <row r="44" spans="1:29" s="2" customFormat="1" x14ac:dyDescent="0.25">
      <c r="D44" s="2" t="s">
        <v>59</v>
      </c>
      <c r="E44" s="9" t="str">
        <f t="shared" ref="E44:AB44" si="14">E41&amp;"."&amp;E43</f>
        <v>3.1</v>
      </c>
      <c r="F44" s="9" t="str">
        <f t="shared" si="14"/>
        <v>3.2</v>
      </c>
      <c r="G44" s="9" t="str">
        <f t="shared" si="14"/>
        <v>3.3</v>
      </c>
      <c r="H44" s="9" t="str">
        <f t="shared" si="14"/>
        <v>4.1</v>
      </c>
      <c r="I44" s="9" t="str">
        <f t="shared" si="14"/>
        <v>4.2</v>
      </c>
      <c r="J44" s="9" t="str">
        <f t="shared" si="14"/>
        <v>4.3</v>
      </c>
      <c r="K44" s="9" t="str">
        <f t="shared" si="14"/>
        <v>2.6</v>
      </c>
      <c r="L44" s="9" t="str">
        <f t="shared" si="14"/>
        <v>2.2</v>
      </c>
      <c r="M44" s="9" t="str">
        <f t="shared" si="14"/>
        <v>2.1</v>
      </c>
      <c r="N44" s="9" t="str">
        <f t="shared" si="14"/>
        <v>2.7</v>
      </c>
      <c r="O44" s="9" t="str">
        <f t="shared" si="14"/>
        <v>2.3</v>
      </c>
      <c r="P44" s="9" t="str">
        <f t="shared" si="14"/>
        <v>2.5</v>
      </c>
      <c r="Q44" s="9" t="str">
        <f t="shared" si="14"/>
        <v>2.4</v>
      </c>
      <c r="R44" s="9" t="str">
        <f t="shared" si="14"/>
        <v>1.5</v>
      </c>
      <c r="S44" s="9" t="str">
        <f t="shared" si="14"/>
        <v>1.6</v>
      </c>
      <c r="T44" s="9" t="str">
        <f t="shared" si="14"/>
        <v>1.2</v>
      </c>
      <c r="U44" s="9" t="str">
        <f t="shared" si="14"/>
        <v>1.3</v>
      </c>
      <c r="V44" s="9" t="str">
        <f t="shared" si="14"/>
        <v>1.1</v>
      </c>
      <c r="W44" s="9" t="str">
        <f t="shared" si="14"/>
        <v>1.4</v>
      </c>
      <c r="X44" s="9" t="str">
        <f t="shared" si="14"/>
        <v>5.1</v>
      </c>
      <c r="Y44" s="9" t="str">
        <f t="shared" si="14"/>
        <v>5.3</v>
      </c>
      <c r="Z44" s="9" t="str">
        <f t="shared" si="14"/>
        <v>5.2</v>
      </c>
      <c r="AA44" s="9" t="str">
        <f t="shared" si="14"/>
        <v>5.4</v>
      </c>
      <c r="AB44" s="9" t="str">
        <f t="shared" si="14"/>
        <v>6.1</v>
      </c>
    </row>
    <row r="45" spans="1:29" s="40" customFormat="1" x14ac:dyDescent="0.25">
      <c r="E45" s="41">
        <f>IF(ROUND(E39,2)*100=0,"&lt;1",ROUND(E39,2)*100)</f>
        <v>75</v>
      </c>
      <c r="F45" s="41">
        <f t="shared" ref="F45:AB45" si="15">IF(ROUND(F39,2)*100=0,"&lt;1",ROUND(F39,2)*100)</f>
        <v>17</v>
      </c>
      <c r="G45" s="41">
        <f t="shared" si="15"/>
        <v>7.0000000000000009</v>
      </c>
      <c r="H45" s="41">
        <f t="shared" si="15"/>
        <v>93</v>
      </c>
      <c r="I45" s="41">
        <f t="shared" si="15"/>
        <v>5</v>
      </c>
      <c r="J45" s="41">
        <f t="shared" si="15"/>
        <v>2</v>
      </c>
      <c r="K45" s="41">
        <f t="shared" si="15"/>
        <v>1</v>
      </c>
      <c r="L45" s="41">
        <f t="shared" si="15"/>
        <v>32</v>
      </c>
      <c r="M45" s="41">
        <f t="shared" si="15"/>
        <v>57.999999999999993</v>
      </c>
      <c r="N45" s="41" t="str">
        <f t="shared" si="15"/>
        <v>&lt;1</v>
      </c>
      <c r="O45" s="41">
        <f t="shared" si="15"/>
        <v>7.0000000000000009</v>
      </c>
      <c r="P45" s="41">
        <f t="shared" si="15"/>
        <v>1</v>
      </c>
      <c r="Q45" s="41">
        <f t="shared" si="15"/>
        <v>1</v>
      </c>
      <c r="R45" s="41" t="str">
        <f t="shared" si="15"/>
        <v>&lt;1</v>
      </c>
      <c r="S45" s="41" t="str">
        <f t="shared" si="15"/>
        <v>&lt;1</v>
      </c>
      <c r="T45" s="41">
        <f t="shared" si="15"/>
        <v>4</v>
      </c>
      <c r="U45" s="41">
        <f t="shared" si="15"/>
        <v>4</v>
      </c>
      <c r="V45" s="41">
        <f t="shared" si="15"/>
        <v>90</v>
      </c>
      <c r="W45" s="41">
        <f t="shared" si="15"/>
        <v>1</v>
      </c>
      <c r="X45" s="41">
        <f t="shared" si="15"/>
        <v>72</v>
      </c>
      <c r="Y45" s="41">
        <f t="shared" si="15"/>
        <v>9</v>
      </c>
      <c r="Z45" s="41">
        <f t="shared" si="15"/>
        <v>10</v>
      </c>
      <c r="AA45" s="41">
        <f t="shared" si="15"/>
        <v>9</v>
      </c>
      <c r="AB45" s="41">
        <f t="shared" si="15"/>
        <v>100</v>
      </c>
    </row>
    <row r="46" spans="1:29" s="38" customFormat="1" x14ac:dyDescent="0.25">
      <c r="E46" s="39"/>
    </row>
    <row r="47" spans="1:29" s="2" customFormat="1" x14ac:dyDescent="0.25">
      <c r="A47" s="2">
        <v>3</v>
      </c>
      <c r="B47" t="s">
        <v>50</v>
      </c>
      <c r="C47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9" s="2" customFormat="1" x14ac:dyDescent="0.25">
      <c r="A48" s="2">
        <v>4</v>
      </c>
      <c r="B48" t="s">
        <v>51</v>
      </c>
      <c r="C48"/>
      <c r="E48"/>
    </row>
    <row r="49" spans="1:35" s="2" customFormat="1" x14ac:dyDescent="0.25">
      <c r="A49" s="2">
        <v>2</v>
      </c>
      <c r="B49" t="s">
        <v>52</v>
      </c>
      <c r="C49"/>
    </row>
    <row r="50" spans="1:35" s="2" customFormat="1" x14ac:dyDescent="0.25">
      <c r="A50" s="2">
        <v>1</v>
      </c>
      <c r="B50" t="s">
        <v>53</v>
      </c>
      <c r="C50"/>
    </row>
    <row r="51" spans="1:35" s="2" customFormat="1" x14ac:dyDescent="0.25">
      <c r="A51" s="2">
        <v>5</v>
      </c>
      <c r="B51" t="s">
        <v>54</v>
      </c>
      <c r="C51"/>
    </row>
    <row r="52" spans="1:35" s="2" customFormat="1" x14ac:dyDescent="0.25">
      <c r="A52" s="2">
        <v>6</v>
      </c>
      <c r="B52" t="s">
        <v>57</v>
      </c>
      <c r="C52"/>
    </row>
    <row r="53" spans="1:35" s="2" customFormat="1" x14ac:dyDescent="0.25">
      <c r="B53"/>
      <c r="C53"/>
    </row>
    <row r="55" spans="1:35" s="12" customFormat="1" x14ac:dyDescent="0.25">
      <c r="B55" s="12" t="s">
        <v>40</v>
      </c>
    </row>
    <row r="56" spans="1:35" s="2" customFormat="1" x14ac:dyDescent="0.25">
      <c r="C56" s="2" t="s">
        <v>92</v>
      </c>
      <c r="D56" s="2" t="s">
        <v>91</v>
      </c>
    </row>
    <row r="57" spans="1:35" s="2" customFormat="1" x14ac:dyDescent="0.25">
      <c r="A57" s="2" t="s">
        <v>87</v>
      </c>
      <c r="E57" s="2">
        <v>2020</v>
      </c>
      <c r="F57" s="2">
        <v>2021</v>
      </c>
      <c r="G57" s="2">
        <v>2022</v>
      </c>
      <c r="H57" s="2">
        <v>2023</v>
      </c>
      <c r="I57" s="2">
        <v>2024</v>
      </c>
      <c r="J57" s="2">
        <v>2025</v>
      </c>
      <c r="K57" s="2">
        <v>2026</v>
      </c>
      <c r="L57" s="2">
        <v>2027</v>
      </c>
      <c r="M57" s="2">
        <v>2028</v>
      </c>
      <c r="N57" s="2">
        <v>2029</v>
      </c>
      <c r="O57" s="2">
        <v>2030</v>
      </c>
      <c r="P57" s="2">
        <v>2031</v>
      </c>
      <c r="Q57" s="2">
        <v>2032</v>
      </c>
      <c r="R57" s="2">
        <v>2033</v>
      </c>
      <c r="S57" s="2">
        <v>2034</v>
      </c>
      <c r="T57" s="2">
        <v>2035</v>
      </c>
      <c r="U57" s="2">
        <v>2036</v>
      </c>
      <c r="V57" s="2">
        <v>2037</v>
      </c>
      <c r="W57" s="2">
        <v>2038</v>
      </c>
      <c r="X57" s="2">
        <v>2039</v>
      </c>
      <c r="Y57" s="2">
        <v>2040</v>
      </c>
      <c r="Z57" s="2">
        <v>2041</v>
      </c>
      <c r="AA57" s="2">
        <v>2042</v>
      </c>
      <c r="AB57" s="2">
        <v>2043</v>
      </c>
      <c r="AC57" s="2">
        <v>2044</v>
      </c>
      <c r="AD57" s="2">
        <v>2045</v>
      </c>
      <c r="AE57" s="2">
        <v>2046</v>
      </c>
      <c r="AF57" s="2">
        <v>2047</v>
      </c>
      <c r="AG57" s="2">
        <v>2048</v>
      </c>
      <c r="AH57" s="2">
        <v>2049</v>
      </c>
      <c r="AI57" s="2">
        <v>2050</v>
      </c>
    </row>
    <row r="58" spans="1:35" s="2" customFormat="1" x14ac:dyDescent="0.25">
      <c r="E58" s="2">
        <v>2020</v>
      </c>
      <c r="J58" s="2">
        <v>2025</v>
      </c>
      <c r="O58" s="2">
        <v>2030</v>
      </c>
      <c r="T58" s="2">
        <v>2035</v>
      </c>
      <c r="Y58" s="2">
        <v>2040</v>
      </c>
      <c r="AD58" s="2">
        <v>2045</v>
      </c>
      <c r="AI58" s="2">
        <v>2050</v>
      </c>
    </row>
    <row r="59" spans="1:35" s="2" customFormat="1" x14ac:dyDescent="0.25">
      <c r="C59" s="2" t="s">
        <v>41</v>
      </c>
      <c r="D59" s="3" t="s">
        <v>41</v>
      </c>
      <c r="E59" s="4" cm="1">
        <f t="array" ref="E59:AI59">TRANSPOSE('BAU Emissions'!B2:B32)</f>
        <v>499.67599999999999</v>
      </c>
      <c r="F59" s="4">
        <v>478.2</v>
      </c>
      <c r="G59" s="4">
        <v>461.31400000000002</v>
      </c>
      <c r="H59" s="4">
        <v>446.09399999999999</v>
      </c>
      <c r="I59" s="4">
        <v>425.62</v>
      </c>
      <c r="J59" s="4">
        <v>411.87700000000001</v>
      </c>
      <c r="K59" s="4">
        <v>402.11500000000001</v>
      </c>
      <c r="L59" s="4">
        <v>392.36500000000001</v>
      </c>
      <c r="M59" s="4">
        <v>382.33</v>
      </c>
      <c r="N59" s="4">
        <v>372.28699999999998</v>
      </c>
      <c r="O59" s="4">
        <v>361.73099999999999</v>
      </c>
      <c r="P59" s="4">
        <v>356.096</v>
      </c>
      <c r="Q59" s="4">
        <v>349.54899999999998</v>
      </c>
      <c r="R59" s="4">
        <v>341.13</v>
      </c>
      <c r="S59" s="4">
        <v>333.762</v>
      </c>
      <c r="T59" s="4">
        <v>327.67500000000001</v>
      </c>
      <c r="U59" s="4">
        <v>320.73200000000003</v>
      </c>
      <c r="V59" s="4">
        <v>314.98200000000003</v>
      </c>
      <c r="W59" s="4">
        <v>308.77800000000002</v>
      </c>
      <c r="X59" s="4">
        <v>302.726</v>
      </c>
      <c r="Y59" s="4">
        <v>297.95</v>
      </c>
      <c r="Z59" s="4">
        <v>291.37900000000002</v>
      </c>
      <c r="AA59" s="4">
        <v>287.68599999999998</v>
      </c>
      <c r="AB59" s="4">
        <v>283.94499999999999</v>
      </c>
      <c r="AC59" s="4">
        <v>280.78899999999999</v>
      </c>
      <c r="AD59" s="4">
        <v>276.17899999999997</v>
      </c>
      <c r="AE59" s="4">
        <v>274.84199999999998</v>
      </c>
      <c r="AF59" s="4">
        <v>273.57900000000001</v>
      </c>
      <c r="AG59" s="4">
        <v>272.38900000000001</v>
      </c>
      <c r="AH59" s="4">
        <v>271.77699999999999</v>
      </c>
      <c r="AI59" s="4">
        <v>271.16699999999997</v>
      </c>
    </row>
    <row r="60" spans="1:35" s="2" customFormat="1" x14ac:dyDescent="0.25">
      <c r="C60" s="2" t="s">
        <v>42</v>
      </c>
      <c r="D60" s="3" t="s">
        <v>42</v>
      </c>
      <c r="E60" s="4">
        <f t="shared" ref="E60:AI60" si="16">E59-SUM(E61:E84)</f>
        <v>499.67599999999999</v>
      </c>
      <c r="F60" s="4">
        <f t="shared" si="16"/>
        <v>478.13852484136351</v>
      </c>
      <c r="G60" s="4">
        <f t="shared" si="16"/>
        <v>457.39933003733171</v>
      </c>
      <c r="H60" s="4">
        <f t="shared" si="16"/>
        <v>434.89930064897874</v>
      </c>
      <c r="I60" s="4">
        <f t="shared" si="16"/>
        <v>404.05094726953877</v>
      </c>
      <c r="J60" s="4">
        <f t="shared" si="16"/>
        <v>378.62846147083832</v>
      </c>
      <c r="K60" s="4">
        <f t="shared" si="16"/>
        <v>358.09895193408056</v>
      </c>
      <c r="L60" s="4">
        <f t="shared" si="16"/>
        <v>338.8688835174321</v>
      </c>
      <c r="M60" s="4">
        <f t="shared" si="16"/>
        <v>318.95819015543435</v>
      </c>
      <c r="N60" s="4">
        <f t="shared" si="16"/>
        <v>299.40173518272957</v>
      </c>
      <c r="O60" s="4">
        <f t="shared" si="16"/>
        <v>276.90755363443441</v>
      </c>
      <c r="P60" s="4">
        <f t="shared" si="16"/>
        <v>258.69426114393082</v>
      </c>
      <c r="Q60" s="4">
        <f t="shared" si="16"/>
        <v>243.69856261446176</v>
      </c>
      <c r="R60" s="4">
        <f t="shared" si="16"/>
        <v>224.38203226120481</v>
      </c>
      <c r="S60" s="4">
        <f t="shared" si="16"/>
        <v>205.3318639224064</v>
      </c>
      <c r="T60" s="4">
        <f t="shared" si="16"/>
        <v>190.63152780204075</v>
      </c>
      <c r="U60" s="4">
        <f t="shared" si="16"/>
        <v>176.90271641982719</v>
      </c>
      <c r="V60" s="4">
        <f t="shared" si="16"/>
        <v>163.35482695589073</v>
      </c>
      <c r="W60" s="4">
        <f t="shared" si="16"/>
        <v>149.92120491496183</v>
      </c>
      <c r="X60" s="4">
        <f t="shared" si="16"/>
        <v>136.42688048434147</v>
      </c>
      <c r="Y60" s="4">
        <f t="shared" si="16"/>
        <v>124.2634820462863</v>
      </c>
      <c r="Z60" s="4">
        <f t="shared" si="16"/>
        <v>110.56847488157001</v>
      </c>
      <c r="AA60" s="4">
        <f t="shared" si="16"/>
        <v>98.694875583814849</v>
      </c>
      <c r="AB60" s="4">
        <f t="shared" si="16"/>
        <v>86.807518654568014</v>
      </c>
      <c r="AC60" s="4">
        <f t="shared" si="16"/>
        <v>75.855822078299525</v>
      </c>
      <c r="AD60" s="4">
        <f t="shared" si="16"/>
        <v>63.204368117707929</v>
      </c>
      <c r="AE60" s="4">
        <f t="shared" si="16"/>
        <v>53.762092273179746</v>
      </c>
      <c r="AF60" s="4">
        <f t="shared" si="16"/>
        <v>44.369920985491405</v>
      </c>
      <c r="AG60" s="4">
        <f t="shared" si="16"/>
        <v>34.807999492424813</v>
      </c>
      <c r="AH60" s="4">
        <f t="shared" si="16"/>
        <v>25.656011317540106</v>
      </c>
      <c r="AI60" s="4">
        <f t="shared" si="16"/>
        <v>16.194559052275963</v>
      </c>
    </row>
    <row r="61" spans="1:35" s="2" customFormat="1" x14ac:dyDescent="0.25">
      <c r="A61" s="22" t="s">
        <v>60</v>
      </c>
      <c r="B61" s="23" t="str">
        <f t="shared" ref="B61:B84" si="17">INDEX($42:$42,MATCH($D61,$4:$4,0))</f>
        <v>Industry</v>
      </c>
      <c r="C61" s="23" t="str">
        <f>D61&amp;" "&amp;"("&amp;INDEX($45:$45,MATCH(A61,$44:$44,0))&amp;"%"&amp;")"</f>
        <v>Electrification + Hydrogen (90%)</v>
      </c>
      <c r="D61" s="23" t="str">
        <f t="shared" ref="D61:D84" si="18">INDEX($E$4:$AB$4,MATCH($A61,$E$44:$AB$44,0))</f>
        <v>Electrification + Hydrogen</v>
      </c>
      <c r="E61" s="24">
        <f t="shared" ref="E61:M70" si="19">INDEX($E$5:$AB$36,MATCH(E$57,$D$5:$D$36,0),MATCH($A61,$E$44:$AB$44,0))</f>
        <v>0</v>
      </c>
      <c r="F61" s="24">
        <f t="shared" si="19"/>
        <v>3.1725780134447101E-2</v>
      </c>
      <c r="G61" s="24">
        <f t="shared" si="19"/>
        <v>2.1892231573532199</v>
      </c>
      <c r="H61" s="24">
        <f t="shared" si="19"/>
        <v>6.2388574262887904</v>
      </c>
      <c r="I61" s="24">
        <f t="shared" si="19"/>
        <v>12.158817245372999</v>
      </c>
      <c r="J61" s="24">
        <f t="shared" si="19"/>
        <v>18.926770164953801</v>
      </c>
      <c r="K61" s="24">
        <f t="shared" si="19"/>
        <v>25.467733932675898</v>
      </c>
      <c r="L61" s="24">
        <f t="shared" si="19"/>
        <v>30.337973268958098</v>
      </c>
      <c r="M61" s="24">
        <f t="shared" si="19"/>
        <v>34.8426878273795</v>
      </c>
      <c r="N61" s="24">
        <f t="shared" ref="N61:W70" si="20">INDEX($E$5:$AB$36,MATCH(N$57,$D$5:$D$36,0),MATCH($A61,$E$44:$AB$44,0))</f>
        <v>39.181589911837101</v>
      </c>
      <c r="O61" s="24">
        <f t="shared" si="20"/>
        <v>43.571094260818299</v>
      </c>
      <c r="P61" s="24">
        <f t="shared" si="20"/>
        <v>47.895720544058697</v>
      </c>
      <c r="Q61" s="24">
        <f t="shared" si="20"/>
        <v>51.736768821794499</v>
      </c>
      <c r="R61" s="24">
        <f t="shared" si="20"/>
        <v>56.121769091985399</v>
      </c>
      <c r="S61" s="24">
        <f t="shared" si="20"/>
        <v>60.7589095116506</v>
      </c>
      <c r="T61" s="24">
        <f t="shared" si="20"/>
        <v>65.111484101988395</v>
      </c>
      <c r="U61" s="24">
        <f t="shared" si="20"/>
        <v>69.238006488971095</v>
      </c>
      <c r="V61" s="24">
        <f t="shared" si="20"/>
        <v>73.347578342161597</v>
      </c>
      <c r="W61" s="24">
        <f t="shared" si="20"/>
        <v>77.735455700997804</v>
      </c>
      <c r="X61" s="24">
        <f t="shared" ref="X61:AI70" si="21">INDEX($E$5:$AB$36,MATCH(X$57,$D$5:$D$36,0),MATCH($A61,$E$44:$AB$44,0))</f>
        <v>82.055358448776005</v>
      </c>
      <c r="Y61" s="24">
        <f t="shared" si="21"/>
        <v>86.348733461247505</v>
      </c>
      <c r="Z61" s="24">
        <f t="shared" si="21"/>
        <v>90.713534680456902</v>
      </c>
      <c r="AA61" s="24">
        <f t="shared" si="21"/>
        <v>95.542786415366095</v>
      </c>
      <c r="AB61" s="24">
        <f t="shared" si="21"/>
        <v>100.331250136333</v>
      </c>
      <c r="AC61" s="24">
        <f t="shared" si="21"/>
        <v>104.988589847391</v>
      </c>
      <c r="AD61" s="24">
        <f t="shared" si="21"/>
        <v>109.66486193909201</v>
      </c>
      <c r="AE61" s="24">
        <f t="shared" si="21"/>
        <v>114.585463285399</v>
      </c>
      <c r="AF61" s="24">
        <f t="shared" si="21"/>
        <v>119.522137683094</v>
      </c>
      <c r="AG61" s="24">
        <f t="shared" si="21"/>
        <v>124.62943266948299</v>
      </c>
      <c r="AH61" s="24">
        <f t="shared" si="21"/>
        <v>130.024273183833</v>
      </c>
      <c r="AI61" s="25">
        <f t="shared" si="21"/>
        <v>135.68896088317899</v>
      </c>
    </row>
    <row r="62" spans="1:35" s="2" customFormat="1" x14ac:dyDescent="0.25">
      <c r="A62" s="26" t="s">
        <v>82</v>
      </c>
      <c r="B62" s="27" t="str">
        <f t="shared" si="17"/>
        <v>Industry</v>
      </c>
      <c r="C62" s="27" t="str">
        <f t="shared" ref="C62:C84" si="22">D62&amp;" "&amp;"("&amp;INDEX($45:$45,MATCH(A62,$44:$44,0))&amp;"%"&amp;")"</f>
        <v>Industry CCS (4%)</v>
      </c>
      <c r="D62" s="27" t="str">
        <f t="shared" si="18"/>
        <v>Industry CCS</v>
      </c>
      <c r="E62" s="28">
        <f t="shared" si="19"/>
        <v>0</v>
      </c>
      <c r="F62" s="28">
        <f t="shared" si="19"/>
        <v>1.79435375681734E-3</v>
      </c>
      <c r="G62" s="28">
        <f t="shared" si="19"/>
        <v>0.11037494712208799</v>
      </c>
      <c r="H62" s="28">
        <f t="shared" si="19"/>
        <v>0.33106974751083701</v>
      </c>
      <c r="I62" s="28">
        <f t="shared" si="19"/>
        <v>0.60066376920030395</v>
      </c>
      <c r="J62" s="28">
        <f t="shared" si="19"/>
        <v>0.88816225884051603</v>
      </c>
      <c r="K62" s="28">
        <f t="shared" si="19"/>
        <v>1.1533111920036101</v>
      </c>
      <c r="L62" s="28">
        <f t="shared" si="19"/>
        <v>1.35737978493529</v>
      </c>
      <c r="M62" s="28">
        <f t="shared" si="19"/>
        <v>1.5618099518615101</v>
      </c>
      <c r="N62" s="28">
        <f t="shared" si="20"/>
        <v>1.77751614829136</v>
      </c>
      <c r="O62" s="28">
        <f t="shared" si="20"/>
        <v>2.0141635955232302</v>
      </c>
      <c r="P62" s="28">
        <f t="shared" si="20"/>
        <v>2.26103084957359</v>
      </c>
      <c r="Q62" s="28">
        <f t="shared" si="20"/>
        <v>2.5324222037814699</v>
      </c>
      <c r="R62" s="28">
        <f t="shared" si="20"/>
        <v>2.7583793093874398</v>
      </c>
      <c r="S62" s="28">
        <f t="shared" si="20"/>
        <v>3.0018898319132199</v>
      </c>
      <c r="T62" s="28">
        <f t="shared" si="20"/>
        <v>3.22692989739613</v>
      </c>
      <c r="U62" s="28">
        <f t="shared" si="20"/>
        <v>3.4555576464473199</v>
      </c>
      <c r="V62" s="28">
        <f t="shared" si="20"/>
        <v>3.6732900661083701</v>
      </c>
      <c r="W62" s="28">
        <f t="shared" si="20"/>
        <v>3.9198798488227999</v>
      </c>
      <c r="X62" s="28">
        <f t="shared" si="21"/>
        <v>4.14886106697438</v>
      </c>
      <c r="Y62" s="28">
        <f t="shared" si="21"/>
        <v>4.3802834816191902</v>
      </c>
      <c r="Z62" s="28">
        <f t="shared" si="21"/>
        <v>4.6098233651353802</v>
      </c>
      <c r="AA62" s="28">
        <f t="shared" si="21"/>
        <v>4.8549215440928801</v>
      </c>
      <c r="AB62" s="28">
        <f t="shared" si="21"/>
        <v>5.0765185945237796</v>
      </c>
      <c r="AC62" s="28">
        <f t="shared" si="21"/>
        <v>5.2936379223150603</v>
      </c>
      <c r="AD62" s="28">
        <f t="shared" si="21"/>
        <v>5.4978033091999698</v>
      </c>
      <c r="AE62" s="28">
        <f t="shared" si="21"/>
        <v>5.6754074146623097</v>
      </c>
      <c r="AF62" s="28">
        <f t="shared" si="21"/>
        <v>5.8214626396792504</v>
      </c>
      <c r="AG62" s="28">
        <f t="shared" si="21"/>
        <v>5.9192806453757898</v>
      </c>
      <c r="AH62" s="28">
        <f t="shared" si="21"/>
        <v>5.93853011373462</v>
      </c>
      <c r="AI62" s="29">
        <f t="shared" si="21"/>
        <v>5.8596042490051596</v>
      </c>
    </row>
    <row r="63" spans="1:35" s="2" customFormat="1" x14ac:dyDescent="0.25">
      <c r="A63" s="26" t="s">
        <v>83</v>
      </c>
      <c r="B63" s="27" t="str">
        <f t="shared" si="17"/>
        <v>Industry</v>
      </c>
      <c r="C63" s="27" t="str">
        <f t="shared" si="22"/>
        <v>Industry Energy Efficiency Standards (4%)</v>
      </c>
      <c r="D63" s="27" t="str">
        <f t="shared" si="18"/>
        <v>Industry Energy Efficiency Standards</v>
      </c>
      <c r="E63" s="28">
        <f t="shared" si="19"/>
        <v>0</v>
      </c>
      <c r="F63" s="28">
        <f t="shared" si="19"/>
        <v>4.9697021327245799E-3</v>
      </c>
      <c r="G63" s="28">
        <f t="shared" si="19"/>
        <v>0.30500672972427501</v>
      </c>
      <c r="H63" s="28">
        <f t="shared" si="19"/>
        <v>0.82117816772506003</v>
      </c>
      <c r="I63" s="28">
        <f t="shared" si="19"/>
        <v>1.4391550289708399</v>
      </c>
      <c r="J63" s="28">
        <f t="shared" si="19"/>
        <v>2.0615063227491</v>
      </c>
      <c r="K63" s="28">
        <f t="shared" si="19"/>
        <v>2.5934997288438999</v>
      </c>
      <c r="L63" s="28">
        <f t="shared" si="19"/>
        <v>2.8379865897033998</v>
      </c>
      <c r="M63" s="28">
        <f t="shared" si="19"/>
        <v>3.1488744624365199</v>
      </c>
      <c r="N63" s="28">
        <f t="shared" si="20"/>
        <v>3.9088849162170498</v>
      </c>
      <c r="O63" s="28">
        <f t="shared" si="20"/>
        <v>4.33883356235589</v>
      </c>
      <c r="P63" s="28">
        <f t="shared" si="20"/>
        <v>4.8518790125948499</v>
      </c>
      <c r="Q63" s="28">
        <f t="shared" si="20"/>
        <v>4.4683444866289097</v>
      </c>
      <c r="R63" s="28">
        <f t="shared" si="20"/>
        <v>4.8836715782972897</v>
      </c>
      <c r="S63" s="28">
        <f t="shared" si="20"/>
        <v>4.8635515351730803</v>
      </c>
      <c r="T63" s="28">
        <f t="shared" si="20"/>
        <v>4.5950539580141996</v>
      </c>
      <c r="U63" s="28">
        <f t="shared" si="20"/>
        <v>4.94429547319797</v>
      </c>
      <c r="V63" s="28">
        <f t="shared" si="20"/>
        <v>4.5833810197703002</v>
      </c>
      <c r="W63" s="28">
        <f t="shared" si="20"/>
        <v>4.5268141774686299</v>
      </c>
      <c r="X63" s="28">
        <f t="shared" si="21"/>
        <v>4.4268790951707899</v>
      </c>
      <c r="Y63" s="28">
        <f t="shared" si="21"/>
        <v>4.2809738337796599</v>
      </c>
      <c r="Z63" s="28">
        <f t="shared" si="21"/>
        <v>4.0898546905343798</v>
      </c>
      <c r="AA63" s="28">
        <f t="shared" si="21"/>
        <v>3.8726459684509198</v>
      </c>
      <c r="AB63" s="28">
        <f t="shared" si="21"/>
        <v>3.6072544898450198</v>
      </c>
      <c r="AC63" s="28">
        <f t="shared" si="21"/>
        <v>3.2858791790587301</v>
      </c>
      <c r="AD63" s="28">
        <f t="shared" si="21"/>
        <v>2.90832092629307</v>
      </c>
      <c r="AE63" s="28">
        <f t="shared" si="21"/>
        <v>2.4866616503007002</v>
      </c>
      <c r="AF63" s="28">
        <f t="shared" si="21"/>
        <v>2.02113004845932</v>
      </c>
      <c r="AG63" s="28">
        <f t="shared" si="21"/>
        <v>1.57219623771428</v>
      </c>
      <c r="AH63" s="28">
        <f t="shared" si="21"/>
        <v>1.1122005052434201</v>
      </c>
      <c r="AI63" s="29">
        <f t="shared" si="21"/>
        <v>0.61504366371583796</v>
      </c>
    </row>
    <row r="64" spans="1:35" s="2" customFormat="1" x14ac:dyDescent="0.25">
      <c r="A64" s="26" t="s">
        <v>79</v>
      </c>
      <c r="B64" s="27" t="str">
        <f t="shared" si="17"/>
        <v>Industry</v>
      </c>
      <c r="C64" s="27" t="str">
        <f t="shared" si="22"/>
        <v>F-gas Measures (1%)</v>
      </c>
      <c r="D64" s="27" t="str">
        <f t="shared" si="18"/>
        <v>F-gas Measures</v>
      </c>
      <c r="E64" s="28">
        <f t="shared" si="19"/>
        <v>0</v>
      </c>
      <c r="F64" s="28">
        <f t="shared" si="19"/>
        <v>0</v>
      </c>
      <c r="G64" s="28">
        <f t="shared" si="19"/>
        <v>1.5519506191629301E-5</v>
      </c>
      <c r="H64" s="28">
        <f t="shared" si="19"/>
        <v>6.9263030575670695E-2</v>
      </c>
      <c r="I64" s="28">
        <f t="shared" si="19"/>
        <v>0.23101856568794801</v>
      </c>
      <c r="J64" s="28">
        <f t="shared" si="19"/>
        <v>0.35947335850611301</v>
      </c>
      <c r="K64" s="28">
        <f t="shared" si="19"/>
        <v>0.50671733165135702</v>
      </c>
      <c r="L64" s="28">
        <f t="shared" si="19"/>
        <v>0.64111384719531805</v>
      </c>
      <c r="M64" s="28">
        <f t="shared" si="19"/>
        <v>0.77130398725702498</v>
      </c>
      <c r="N64" s="28">
        <f t="shared" si="20"/>
        <v>0.90548097918283399</v>
      </c>
      <c r="O64" s="28">
        <f t="shared" si="20"/>
        <v>1.04304694264799</v>
      </c>
      <c r="P64" s="28">
        <f t="shared" si="20"/>
        <v>1.10797176808012</v>
      </c>
      <c r="Q64" s="28">
        <f t="shared" si="20"/>
        <v>1.16444043162511</v>
      </c>
      <c r="R64" s="28">
        <f t="shared" si="20"/>
        <v>1.2223044195283901</v>
      </c>
      <c r="S64" s="28">
        <f t="shared" si="20"/>
        <v>1.2644962347376201</v>
      </c>
      <c r="T64" s="28">
        <f t="shared" si="20"/>
        <v>1.29457163927689</v>
      </c>
      <c r="U64" s="28">
        <f t="shared" si="20"/>
        <v>1.2875791199861499</v>
      </c>
      <c r="V64" s="28">
        <f t="shared" si="20"/>
        <v>1.26952910555556</v>
      </c>
      <c r="W64" s="28">
        <f t="shared" si="20"/>
        <v>1.2688133445023899</v>
      </c>
      <c r="X64" s="28">
        <f t="shared" si="21"/>
        <v>1.25799842150325</v>
      </c>
      <c r="Y64" s="28">
        <f t="shared" si="21"/>
        <v>1.24758858380781</v>
      </c>
      <c r="Z64" s="28">
        <f t="shared" si="21"/>
        <v>1.2963422935817701</v>
      </c>
      <c r="AA64" s="28">
        <f t="shared" si="21"/>
        <v>1.34955369000699</v>
      </c>
      <c r="AB64" s="28">
        <f t="shared" si="21"/>
        <v>1.39222564648525</v>
      </c>
      <c r="AC64" s="28">
        <f t="shared" si="21"/>
        <v>1.4359165353105601</v>
      </c>
      <c r="AD64" s="28">
        <f t="shared" si="21"/>
        <v>1.47790573087851</v>
      </c>
      <c r="AE64" s="28">
        <f t="shared" si="21"/>
        <v>1.4741573341776</v>
      </c>
      <c r="AF64" s="28">
        <f t="shared" si="21"/>
        <v>1.47022646544906</v>
      </c>
      <c r="AG64" s="28">
        <f t="shared" si="21"/>
        <v>1.46501638134929</v>
      </c>
      <c r="AH64" s="28">
        <f t="shared" si="21"/>
        <v>1.4552243108341201</v>
      </c>
      <c r="AI64" s="29">
        <f t="shared" si="21"/>
        <v>1.4429456557943201</v>
      </c>
    </row>
    <row r="65" spans="1:35" s="2" customFormat="1" x14ac:dyDescent="0.25">
      <c r="A65" s="26" t="s">
        <v>80</v>
      </c>
      <c r="B65" s="27" t="str">
        <f t="shared" si="17"/>
        <v>Industry</v>
      </c>
      <c r="C65" s="27" t="str">
        <f t="shared" si="22"/>
        <v>Subsidy for Capacity Construction (&lt;1%)</v>
      </c>
      <c r="D65" s="27" t="str">
        <f t="shared" si="18"/>
        <v>Subsidy for Capacity Construction</v>
      </c>
      <c r="E65" s="28">
        <f t="shared" si="19"/>
        <v>0</v>
      </c>
      <c r="F65" s="28">
        <f t="shared" si="19"/>
        <v>1.9691870394767001E-4</v>
      </c>
      <c r="G65" s="28">
        <f t="shared" si="19"/>
        <v>9.0424357901065407E-3</v>
      </c>
      <c r="H65" s="28">
        <f t="shared" si="19"/>
        <v>1.6587021521225601E-2</v>
      </c>
      <c r="I65" s="28">
        <f t="shared" si="19"/>
        <v>5.1364563666889702E-3</v>
      </c>
      <c r="J65" s="28">
        <f t="shared" si="19"/>
        <v>7.2777349820901402E-3</v>
      </c>
      <c r="K65" s="28">
        <f t="shared" si="19"/>
        <v>8.01928742736914E-2</v>
      </c>
      <c r="L65" s="28">
        <f t="shared" si="19"/>
        <v>5.9197573151436103E-2</v>
      </c>
      <c r="M65" s="28">
        <f t="shared" si="19"/>
        <v>5.3844881097035301E-2</v>
      </c>
      <c r="N65" s="28">
        <f t="shared" si="20"/>
        <v>0.29513658132934401</v>
      </c>
      <c r="O65" s="28">
        <f t="shared" si="20"/>
        <v>0.392873891379447</v>
      </c>
      <c r="P65" s="28">
        <f t="shared" si="20"/>
        <v>2.61110822999093E-2</v>
      </c>
      <c r="Q65" s="28">
        <f t="shared" si="20"/>
        <v>2.6484157809141201E-3</v>
      </c>
      <c r="R65" s="28">
        <f t="shared" si="20"/>
        <v>2.0121753793176499E-3</v>
      </c>
      <c r="S65" s="28">
        <f t="shared" si="20"/>
        <v>1.24327605843616E-3</v>
      </c>
      <c r="T65" s="28">
        <f t="shared" si="20"/>
        <v>1.01303547909978E-2</v>
      </c>
      <c r="U65" s="28">
        <f t="shared" si="20"/>
        <v>1.7077972736724001</v>
      </c>
      <c r="V65" s="28">
        <f t="shared" si="20"/>
        <v>8.9567887135701699E-2</v>
      </c>
      <c r="W65" s="28">
        <f t="shared" si="20"/>
        <v>3.9360586744000003E-2</v>
      </c>
      <c r="X65" s="28">
        <f t="shared" si="21"/>
        <v>2.53509601927084E-2</v>
      </c>
      <c r="Y65" s="28">
        <f t="shared" si="21"/>
        <v>3.3376905307485501E-2</v>
      </c>
      <c r="Z65" s="28">
        <f t="shared" si="21"/>
        <v>2.5833116220344E-2</v>
      </c>
      <c r="AA65" s="28">
        <f t="shared" si="21"/>
        <v>1.3213356510231001E-2</v>
      </c>
      <c r="AB65" s="28">
        <f t="shared" si="21"/>
        <v>1.10371827960175E-2</v>
      </c>
      <c r="AC65" s="28">
        <f t="shared" si="21"/>
        <v>1.1677947311312701E-2</v>
      </c>
      <c r="AD65" s="28">
        <f t="shared" si="21"/>
        <v>1.0480716250606301E-2</v>
      </c>
      <c r="AE65" s="28">
        <f t="shared" si="21"/>
        <v>9.7884770211620793E-3</v>
      </c>
      <c r="AF65" s="28">
        <f t="shared" si="21"/>
        <v>1.7582924616201999E-2</v>
      </c>
      <c r="AG65" s="28">
        <f t="shared" si="21"/>
        <v>1.9714258242767801E-2</v>
      </c>
      <c r="AH65" s="28">
        <f t="shared" si="21"/>
        <v>1.7326518172709901E-2</v>
      </c>
      <c r="AI65" s="29">
        <f t="shared" si="21"/>
        <v>1.3743733646990001E-2</v>
      </c>
    </row>
    <row r="66" spans="1:35" s="2" customFormat="1" x14ac:dyDescent="0.25">
      <c r="A66" s="26" t="s">
        <v>81</v>
      </c>
      <c r="B66" s="27" t="str">
        <f t="shared" si="17"/>
        <v>Industry</v>
      </c>
      <c r="C66" s="27" t="str">
        <f t="shared" si="22"/>
        <v>Subsidy for Electricity Production (&lt;1%)</v>
      </c>
      <c r="D66" s="27" t="str">
        <f t="shared" si="18"/>
        <v>Subsidy for Electricity Production</v>
      </c>
      <c r="E66" s="28">
        <f t="shared" si="19"/>
        <v>0</v>
      </c>
      <c r="F66" s="28">
        <f t="shared" si="19"/>
        <v>6.8169948275014402E-4</v>
      </c>
      <c r="G66" s="28">
        <f t="shared" si="19"/>
        <v>0.120382305537764</v>
      </c>
      <c r="H66" s="28">
        <f t="shared" si="19"/>
        <v>0.19362275557665901</v>
      </c>
      <c r="I66" s="28">
        <f t="shared" si="19"/>
        <v>2.5409153916023001E-2</v>
      </c>
      <c r="J66" s="28">
        <f t="shared" si="19"/>
        <v>0.14135813370984901</v>
      </c>
      <c r="K66" s="28">
        <f t="shared" si="19"/>
        <v>9.9201471849418896E-2</v>
      </c>
      <c r="L66" s="28">
        <f t="shared" si="19"/>
        <v>0.121560444544797</v>
      </c>
      <c r="M66" s="28">
        <f t="shared" si="19"/>
        <v>0.13943611382200199</v>
      </c>
      <c r="N66" s="28">
        <f t="shared" si="20"/>
        <v>6.0813827677093299E-3</v>
      </c>
      <c r="O66" s="28">
        <f t="shared" si="20"/>
        <v>4.4444899854505096E-3</v>
      </c>
      <c r="P66" s="28">
        <f t="shared" si="20"/>
        <v>0.68520904685534501</v>
      </c>
      <c r="Q66" s="28">
        <f t="shared" si="20"/>
        <v>8.32224921479174E-5</v>
      </c>
      <c r="R66" s="28">
        <f t="shared" si="20"/>
        <v>0.32035940688714398</v>
      </c>
      <c r="S66" s="28">
        <f t="shared" si="20"/>
        <v>0.161855022714082</v>
      </c>
      <c r="T66" s="28">
        <f t="shared" si="20"/>
        <v>5.2730443023039199E-3</v>
      </c>
      <c r="U66" s="28">
        <f t="shared" si="20"/>
        <v>6.7333053062806103E-5</v>
      </c>
      <c r="V66" s="28">
        <f t="shared" si="20"/>
        <v>4.7998108694207002E-3</v>
      </c>
      <c r="W66" s="28">
        <f t="shared" si="20"/>
        <v>4.9930558010075404E-3</v>
      </c>
      <c r="X66" s="28">
        <f t="shared" si="21"/>
        <v>5.0387820928718798E-3</v>
      </c>
      <c r="Y66" s="28">
        <f t="shared" si="21"/>
        <v>4.9089375575448301E-3</v>
      </c>
      <c r="Z66" s="28">
        <f t="shared" si="21"/>
        <v>6.15460104593951E-3</v>
      </c>
      <c r="AA66" s="28">
        <f t="shared" si="21"/>
        <v>5.3933857055604301E-3</v>
      </c>
      <c r="AB66" s="28">
        <f t="shared" si="21"/>
        <v>1.26669679339519E-2</v>
      </c>
      <c r="AC66" s="28">
        <f t="shared" si="21"/>
        <v>1.45373745479718E-2</v>
      </c>
      <c r="AD66" s="28">
        <f t="shared" si="21"/>
        <v>1.3846150405190299E-2</v>
      </c>
      <c r="AE66" s="28">
        <f t="shared" si="21"/>
        <v>4.8846332657702602E-3</v>
      </c>
      <c r="AF66" s="28">
        <f t="shared" si="21"/>
        <v>4.8428432271304901E-3</v>
      </c>
      <c r="AG66" s="28">
        <f t="shared" si="21"/>
        <v>4.9038424917939296E-3</v>
      </c>
      <c r="AH66" s="28">
        <f t="shared" si="21"/>
        <v>5.7402692632652101E-3</v>
      </c>
      <c r="AI66" s="29">
        <f t="shared" si="21"/>
        <v>6.4789227937332404E-3</v>
      </c>
    </row>
    <row r="67" spans="1:35" s="23" customFormat="1" x14ac:dyDescent="0.25">
      <c r="A67" s="22" t="s">
        <v>61</v>
      </c>
      <c r="B67" s="23" t="str">
        <f t="shared" si="17"/>
        <v>Electricity</v>
      </c>
      <c r="C67" s="23" t="str">
        <f t="shared" si="22"/>
        <v>Clean Electricity Standard (58%)</v>
      </c>
      <c r="D67" s="23" t="str">
        <f t="shared" si="18"/>
        <v>Clean Electricity Standard</v>
      </c>
      <c r="E67" s="24">
        <f t="shared" si="19"/>
        <v>0</v>
      </c>
      <c r="F67" s="24">
        <f t="shared" si="19"/>
        <v>1.5235645220318001E-2</v>
      </c>
      <c r="G67" s="24">
        <f t="shared" si="19"/>
        <v>0.12319780076594899</v>
      </c>
      <c r="H67" s="24">
        <f t="shared" si="19"/>
        <v>0.25367399900057302</v>
      </c>
      <c r="I67" s="24">
        <f t="shared" si="19"/>
        <v>0.41774124272769497</v>
      </c>
      <c r="J67" s="24">
        <f t="shared" si="19"/>
        <v>0.268090861836219</v>
      </c>
      <c r="K67" s="24">
        <f t="shared" si="19"/>
        <v>0.42764606719717801</v>
      </c>
      <c r="L67" s="24">
        <f t="shared" si="19"/>
        <v>0.440974439521442</v>
      </c>
      <c r="M67" s="24">
        <f t="shared" si="19"/>
        <v>0.55256230024346797</v>
      </c>
      <c r="N67" s="24">
        <f t="shared" si="20"/>
        <v>0.99257359857720395</v>
      </c>
      <c r="O67" s="24">
        <f t="shared" si="20"/>
        <v>3.6167267765017099</v>
      </c>
      <c r="P67" s="24">
        <f t="shared" si="20"/>
        <v>6.1938411112195801</v>
      </c>
      <c r="Q67" s="24">
        <f t="shared" si="20"/>
        <v>9.3766885431861091</v>
      </c>
      <c r="R67" s="24">
        <f t="shared" si="20"/>
        <v>12.773100452614701</v>
      </c>
      <c r="S67" s="24">
        <f t="shared" si="20"/>
        <v>17.3145397069901</v>
      </c>
      <c r="T67" s="24">
        <f t="shared" si="20"/>
        <v>18.895812715760702</v>
      </c>
      <c r="U67" s="24">
        <f t="shared" si="20"/>
        <v>16.966104331965798</v>
      </c>
      <c r="V67" s="24">
        <f t="shared" si="20"/>
        <v>19.3918534846553</v>
      </c>
      <c r="W67" s="24">
        <f t="shared" si="20"/>
        <v>19.274690677068499</v>
      </c>
      <c r="X67" s="24">
        <f t="shared" si="21"/>
        <v>19.079178178864499</v>
      </c>
      <c r="Y67" s="24">
        <f t="shared" si="21"/>
        <v>19.2280164335607</v>
      </c>
      <c r="Z67" s="24">
        <f t="shared" si="21"/>
        <v>16.4466157500873</v>
      </c>
      <c r="AA67" s="24">
        <f t="shared" si="21"/>
        <v>17.7641843131853</v>
      </c>
      <c r="AB67" s="24">
        <f t="shared" si="21"/>
        <v>17.777519699774601</v>
      </c>
      <c r="AC67" s="24">
        <f t="shared" si="21"/>
        <v>17.5810053648935</v>
      </c>
      <c r="AD67" s="24">
        <f t="shared" si="21"/>
        <v>17.505984759052001</v>
      </c>
      <c r="AE67" s="24">
        <f t="shared" si="21"/>
        <v>17.6743987291464</v>
      </c>
      <c r="AF67" s="24">
        <f t="shared" si="21"/>
        <v>17.5260222905682</v>
      </c>
      <c r="AG67" s="24">
        <f t="shared" si="21"/>
        <v>17.4898184788435</v>
      </c>
      <c r="AH67" s="24">
        <f t="shared" si="21"/>
        <v>17.011558244153498</v>
      </c>
      <c r="AI67" s="25">
        <f t="shared" si="21"/>
        <v>16.6520598522489</v>
      </c>
    </row>
    <row r="68" spans="1:35" s="27" customFormat="1" x14ac:dyDescent="0.25">
      <c r="A68" s="26" t="s">
        <v>62</v>
      </c>
      <c r="B68" s="27" t="str">
        <f t="shared" si="17"/>
        <v>Electricity</v>
      </c>
      <c r="C68" s="27" t="str">
        <f t="shared" si="22"/>
        <v>Electricity Sector CCS (32%)</v>
      </c>
      <c r="D68" s="27" t="str">
        <f t="shared" si="18"/>
        <v>Electricity Sector CCS</v>
      </c>
      <c r="E68" s="28">
        <f t="shared" si="19"/>
        <v>0</v>
      </c>
      <c r="F68" s="28">
        <f t="shared" si="19"/>
        <v>0</v>
      </c>
      <c r="G68" s="28">
        <f t="shared" si="19"/>
        <v>0</v>
      </c>
      <c r="H68" s="28">
        <f t="shared" si="19"/>
        <v>0</v>
      </c>
      <c r="I68" s="28">
        <f t="shared" si="19"/>
        <v>0</v>
      </c>
      <c r="J68" s="28">
        <f t="shared" si="19"/>
        <v>0.32035740512474897</v>
      </c>
      <c r="K68" s="28">
        <f t="shared" si="19"/>
        <v>0.85683218772618597</v>
      </c>
      <c r="L68" s="28">
        <f t="shared" si="19"/>
        <v>1.4257382405338701</v>
      </c>
      <c r="M68" s="28">
        <f t="shared" si="19"/>
        <v>2.5042875487155798</v>
      </c>
      <c r="N68" s="28">
        <f t="shared" si="20"/>
        <v>3.1563380427156398</v>
      </c>
      <c r="O68" s="28">
        <f t="shared" si="20"/>
        <v>4.1001124880047399</v>
      </c>
      <c r="P68" s="28">
        <f t="shared" si="20"/>
        <v>5.2244519662142199</v>
      </c>
      <c r="Q68" s="28">
        <f t="shared" si="20"/>
        <v>6.8516662703880202</v>
      </c>
      <c r="R68" s="28">
        <f t="shared" si="20"/>
        <v>7.1386456477740099</v>
      </c>
      <c r="S68" s="28">
        <f t="shared" si="20"/>
        <v>8.1668587256170202</v>
      </c>
      <c r="T68" s="28">
        <f t="shared" si="20"/>
        <v>9.7937734195252002</v>
      </c>
      <c r="U68" s="28">
        <f t="shared" si="20"/>
        <v>7.0182094364750096</v>
      </c>
      <c r="V68" s="28">
        <f t="shared" si="20"/>
        <v>9.5136801023482693</v>
      </c>
      <c r="W68" s="28">
        <f t="shared" si="20"/>
        <v>9.37964605506777</v>
      </c>
      <c r="X68" s="28">
        <f t="shared" si="21"/>
        <v>9.5044503579989392</v>
      </c>
      <c r="Y68" s="28">
        <f t="shared" si="21"/>
        <v>9.2683281520934102</v>
      </c>
      <c r="Z68" s="28">
        <f t="shared" si="21"/>
        <v>11.5942390169427</v>
      </c>
      <c r="AA68" s="28">
        <f t="shared" si="21"/>
        <v>10.1551403574066</v>
      </c>
      <c r="AB68" s="28">
        <f t="shared" si="21"/>
        <v>9.95166526026585</v>
      </c>
      <c r="AC68" s="28">
        <f t="shared" si="21"/>
        <v>9.7657266789538202</v>
      </c>
      <c r="AD68" s="28">
        <f t="shared" si="21"/>
        <v>9.6571614943761706</v>
      </c>
      <c r="AE68" s="28">
        <f t="shared" si="21"/>
        <v>9.1476671147191606</v>
      </c>
      <c r="AF68" s="28">
        <f t="shared" si="21"/>
        <v>8.9740939510607909</v>
      </c>
      <c r="AG68" s="28">
        <f t="shared" si="21"/>
        <v>8.7640387996561095</v>
      </c>
      <c r="AH68" s="28">
        <f t="shared" si="21"/>
        <v>8.6557821983782706</v>
      </c>
      <c r="AI68" s="29">
        <f t="shared" si="21"/>
        <v>8.3979122146254603</v>
      </c>
    </row>
    <row r="69" spans="1:35" s="27" customFormat="1" x14ac:dyDescent="0.25">
      <c r="A69" s="26" t="s">
        <v>63</v>
      </c>
      <c r="B69" s="27" t="str">
        <f t="shared" si="17"/>
        <v>Electricity</v>
      </c>
      <c r="C69" s="27" t="str">
        <f t="shared" si="22"/>
        <v>Early Retirement of Power Plants (7%)</v>
      </c>
      <c r="D69" s="27" t="str">
        <f t="shared" si="18"/>
        <v>Early Retirement of Power Plants</v>
      </c>
      <c r="E69" s="28">
        <f t="shared" si="19"/>
        <v>0</v>
      </c>
      <c r="F69" s="28">
        <f t="shared" si="19"/>
        <v>1.93235873224987E-3</v>
      </c>
      <c r="G69" s="28">
        <f t="shared" si="19"/>
        <v>0.49531522229261699</v>
      </c>
      <c r="H69" s="28">
        <f t="shared" si="19"/>
        <v>1.1890362727432799</v>
      </c>
      <c r="I69" s="28">
        <f t="shared" si="19"/>
        <v>2.2476394652267699</v>
      </c>
      <c r="J69" s="28">
        <f t="shared" si="19"/>
        <v>3.45646914115407</v>
      </c>
      <c r="K69" s="28">
        <f t="shared" si="19"/>
        <v>2.8870707314568098</v>
      </c>
      <c r="L69" s="28">
        <f t="shared" si="19"/>
        <v>3.6610936848311302</v>
      </c>
      <c r="M69" s="28">
        <f t="shared" si="19"/>
        <v>4.76861032987033</v>
      </c>
      <c r="N69" s="28">
        <f t="shared" si="20"/>
        <v>4.7552372220060697</v>
      </c>
      <c r="O69" s="28">
        <f t="shared" si="20"/>
        <v>4.6465960486142697</v>
      </c>
      <c r="P69" s="28">
        <f t="shared" si="20"/>
        <v>3.7549608627989599</v>
      </c>
      <c r="Q69" s="28">
        <f t="shared" si="20"/>
        <v>3.7834508750865599</v>
      </c>
      <c r="R69" s="28">
        <f t="shared" si="20"/>
        <v>2.4638138709486599</v>
      </c>
      <c r="S69" s="28">
        <f t="shared" si="20"/>
        <v>0.40820704952759301</v>
      </c>
      <c r="T69" s="28">
        <f t="shared" si="20"/>
        <v>2.2057200407116602E-3</v>
      </c>
      <c r="U69" s="28">
        <f t="shared" si="20"/>
        <v>0.56845808081383198</v>
      </c>
      <c r="V69" s="28">
        <f t="shared" si="20"/>
        <v>1.7411432528289901E-4</v>
      </c>
      <c r="W69" s="28">
        <f t="shared" si="20"/>
        <v>1.3490614271153699E-4</v>
      </c>
      <c r="X69" s="28">
        <f t="shared" si="21"/>
        <v>1.12135816453462E-4</v>
      </c>
      <c r="Y69" s="28">
        <f t="shared" si="21"/>
        <v>9.7190235204485198E-5</v>
      </c>
      <c r="Z69" s="28">
        <f t="shared" si="21"/>
        <v>8.6902061643392297E-5</v>
      </c>
      <c r="AA69" s="28">
        <f t="shared" si="21"/>
        <v>8.0520046232449504E-5</v>
      </c>
      <c r="AB69" s="28">
        <f t="shared" si="21"/>
        <v>7.4397074899239899E-5</v>
      </c>
      <c r="AC69" s="28">
        <f t="shared" si="21"/>
        <v>6.6179808445590696E-5</v>
      </c>
      <c r="AD69" s="28">
        <f t="shared" si="21"/>
        <v>6.4417547202445997E-5</v>
      </c>
      <c r="AE69" s="28">
        <f t="shared" si="21"/>
        <v>6.01042741361992E-5</v>
      </c>
      <c r="AF69" s="28">
        <f t="shared" si="21"/>
        <v>5.7807207868978002E-5</v>
      </c>
      <c r="AG69" s="28">
        <f t="shared" si="21"/>
        <v>5.5084235147152099E-5</v>
      </c>
      <c r="AH69" s="28">
        <f t="shared" si="21"/>
        <v>4.8129822885019002E-5</v>
      </c>
      <c r="AI69" s="29">
        <f t="shared" si="21"/>
        <v>4.5264473974773003E-5</v>
      </c>
    </row>
    <row r="70" spans="1:35" s="27" customFormat="1" x14ac:dyDescent="0.25">
      <c r="A70" s="26" t="s">
        <v>64</v>
      </c>
      <c r="B70" s="27" t="str">
        <f t="shared" si="17"/>
        <v>Electricity</v>
      </c>
      <c r="C70" s="27" t="str">
        <f t="shared" si="22"/>
        <v>Increase Transmission (1%)</v>
      </c>
      <c r="D70" s="27" t="str">
        <f t="shared" si="18"/>
        <v>Increase Transmission</v>
      </c>
      <c r="E70" s="28">
        <f t="shared" si="19"/>
        <v>0</v>
      </c>
      <c r="F70" s="28">
        <f t="shared" si="19"/>
        <v>0</v>
      </c>
      <c r="G70" s="28">
        <f t="shared" si="19"/>
        <v>1.1102999945374599E-3</v>
      </c>
      <c r="H70" s="28">
        <f t="shared" si="19"/>
        <v>1.88289178035691E-3</v>
      </c>
      <c r="I70" s="28">
        <f t="shared" si="19"/>
        <v>1.29914665378063E-2</v>
      </c>
      <c r="J70" s="28">
        <f t="shared" si="19"/>
        <v>3.3283202024053299E-2</v>
      </c>
      <c r="K70" s="28">
        <f t="shared" si="19"/>
        <v>4.9012182635601302E-2</v>
      </c>
      <c r="L70" s="28">
        <f t="shared" si="19"/>
        <v>6.0694167735746103E-2</v>
      </c>
      <c r="M70" s="28">
        <f t="shared" si="19"/>
        <v>6.4830695887249198E-2</v>
      </c>
      <c r="N70" s="28">
        <f t="shared" si="20"/>
        <v>8.1024357708713898E-2</v>
      </c>
      <c r="O70" s="28">
        <f t="shared" si="20"/>
        <v>0.10381686280973899</v>
      </c>
      <c r="P70" s="28">
        <f t="shared" si="20"/>
        <v>0.41741253498716901</v>
      </c>
      <c r="Q70" s="28">
        <f t="shared" si="20"/>
        <v>6.1685042956994299E-2</v>
      </c>
      <c r="R70" s="28">
        <f t="shared" si="20"/>
        <v>0.121202896675668</v>
      </c>
      <c r="S70" s="28">
        <f t="shared" si="20"/>
        <v>0.188317490405465</v>
      </c>
      <c r="T70" s="28">
        <f t="shared" si="20"/>
        <v>3.9338940156253298E-2</v>
      </c>
      <c r="U70" s="28">
        <f t="shared" si="20"/>
        <v>0.29448177793980301</v>
      </c>
      <c r="V70" s="28">
        <f t="shared" si="20"/>
        <v>3.1375712312271299E-2</v>
      </c>
      <c r="W70" s="28">
        <f t="shared" si="20"/>
        <v>6.6617343545554E-2</v>
      </c>
      <c r="X70" s="28">
        <f t="shared" si="21"/>
        <v>0.13209221467837001</v>
      </c>
      <c r="Y70" s="28">
        <f t="shared" si="21"/>
        <v>0.20541114587457501</v>
      </c>
      <c r="Z70" s="28">
        <f t="shared" si="21"/>
        <v>0.320543855328426</v>
      </c>
      <c r="AA70" s="28">
        <f t="shared" si="21"/>
        <v>0.376809769643625</v>
      </c>
      <c r="AB70" s="28">
        <f t="shared" si="21"/>
        <v>0.44945401768687898</v>
      </c>
      <c r="AC70" s="28">
        <f t="shared" si="21"/>
        <v>0.51586487882547905</v>
      </c>
      <c r="AD70" s="28">
        <f t="shared" si="21"/>
        <v>0.57985009774407903</v>
      </c>
      <c r="AE70" s="28">
        <f t="shared" si="21"/>
        <v>0.63643767005133001</v>
      </c>
      <c r="AF70" s="28">
        <f t="shared" si="21"/>
        <v>0.71597563389610996</v>
      </c>
      <c r="AG70" s="28">
        <f t="shared" si="21"/>
        <v>0.79141453822939101</v>
      </c>
      <c r="AH70" s="28">
        <f t="shared" si="21"/>
        <v>0.87484519534956895</v>
      </c>
      <c r="AI70" s="29">
        <f t="shared" si="21"/>
        <v>0.93974782264198997</v>
      </c>
    </row>
    <row r="71" spans="1:35" s="27" customFormat="1" x14ac:dyDescent="0.25">
      <c r="A71" s="26" t="s">
        <v>77</v>
      </c>
      <c r="B71" s="27" t="str">
        <f t="shared" si="17"/>
        <v>Electricity</v>
      </c>
      <c r="C71" s="27" t="str">
        <f t="shared" si="22"/>
        <v>Grid-Scale Electricity Storage (1%)</v>
      </c>
      <c r="D71" s="27" t="str">
        <f t="shared" si="18"/>
        <v>Grid-Scale Electricity Storage</v>
      </c>
      <c r="E71" s="28">
        <f t="shared" ref="E71:M84" si="23">INDEX($E$5:$AB$36,MATCH(E$57,$D$5:$D$36,0),MATCH($A71,$E$44:$AB$44,0))</f>
        <v>0</v>
      </c>
      <c r="F71" s="28">
        <f t="shared" si="23"/>
        <v>0</v>
      </c>
      <c r="G71" s="28">
        <f t="shared" si="23"/>
        <v>9.5367777677733898E-3</v>
      </c>
      <c r="H71" s="28">
        <f t="shared" si="23"/>
        <v>7.8520071761273205E-4</v>
      </c>
      <c r="I71" s="28">
        <f t="shared" si="23"/>
        <v>6.0328179323627801E-2</v>
      </c>
      <c r="J71" s="28">
        <f t="shared" si="23"/>
        <v>0.103084851054445</v>
      </c>
      <c r="K71" s="28">
        <f t="shared" si="23"/>
        <v>0.10605099033672399</v>
      </c>
      <c r="L71" s="28">
        <f t="shared" si="23"/>
        <v>9.4912456445033197E-2</v>
      </c>
      <c r="M71" s="28">
        <f t="shared" si="23"/>
        <v>9.5145907187555695E-2</v>
      </c>
      <c r="N71" s="28">
        <f t="shared" ref="N71:W84" si="24">INDEX($E$5:$AB$36,MATCH(N$57,$D$5:$D$36,0),MATCH($A71,$E$44:$AB$44,0))</f>
        <v>0.34715107374274601</v>
      </c>
      <c r="O71" s="28">
        <f t="shared" si="24"/>
        <v>0.223433470015166</v>
      </c>
      <c r="P71" s="28">
        <f t="shared" si="24"/>
        <v>0.65602688438008405</v>
      </c>
      <c r="Q71" s="28">
        <f t="shared" si="24"/>
        <v>0.22986068057546</v>
      </c>
      <c r="R71" s="28">
        <f t="shared" si="24"/>
        <v>0.46543260704776501</v>
      </c>
      <c r="S71" s="28">
        <f t="shared" si="24"/>
        <v>0.87718101528374304</v>
      </c>
      <c r="T71" s="28">
        <f t="shared" si="24"/>
        <v>8.1062694283210696E-2</v>
      </c>
      <c r="U71" s="28">
        <f t="shared" si="24"/>
        <v>1.2332301199835001</v>
      </c>
      <c r="V71" s="28">
        <f t="shared" si="24"/>
        <v>5.9454658838353797E-2</v>
      </c>
      <c r="W71" s="28">
        <f t="shared" si="24"/>
        <v>1.7187959840043399E-2</v>
      </c>
      <c r="X71" s="28">
        <f t="shared" ref="X71:AI84" si="25">INDEX($E$5:$AB$36,MATCH(X$57,$D$5:$D$36,0),MATCH($A71,$E$44:$AB$44,0))</f>
        <v>9.5082272977276595E-3</v>
      </c>
      <c r="Y71" s="28">
        <f t="shared" si="25"/>
        <v>1.1675377265948601E-2</v>
      </c>
      <c r="Z71" s="28">
        <f t="shared" si="25"/>
        <v>1.08556714799858E-2</v>
      </c>
      <c r="AA71" s="28">
        <f t="shared" si="25"/>
        <v>1.29733518062296E-2</v>
      </c>
      <c r="AB71" s="28">
        <f t="shared" si="25"/>
        <v>1.21824956374584E-2</v>
      </c>
      <c r="AC71" s="28">
        <f t="shared" si="25"/>
        <v>7.5737074304161101E-2</v>
      </c>
      <c r="AD71" s="28">
        <f t="shared" si="25"/>
        <v>0.15126055859725199</v>
      </c>
      <c r="AE71" s="28">
        <f t="shared" si="25"/>
        <v>0.24372171566186801</v>
      </c>
      <c r="AF71" s="28">
        <f t="shared" si="25"/>
        <v>0.32430498382262202</v>
      </c>
      <c r="AG71" s="28">
        <f t="shared" si="25"/>
        <v>0.41022582254915801</v>
      </c>
      <c r="AH71" s="28">
        <f t="shared" si="25"/>
        <v>0.49687493299874502</v>
      </c>
      <c r="AI71" s="29">
        <f t="shared" si="25"/>
        <v>0.56256060704187805</v>
      </c>
    </row>
    <row r="72" spans="1:35" s="27" customFormat="1" x14ac:dyDescent="0.25">
      <c r="A72" s="26" t="s">
        <v>76</v>
      </c>
      <c r="B72" s="27" t="str">
        <f t="shared" si="17"/>
        <v>Electricity</v>
      </c>
      <c r="C72" s="27" t="str">
        <f t="shared" si="22"/>
        <v>Ban New Power Plants (1%)</v>
      </c>
      <c r="D72" s="27" t="str">
        <f t="shared" si="18"/>
        <v>Ban New Power Plants</v>
      </c>
      <c r="E72" s="28">
        <f t="shared" si="23"/>
        <v>0</v>
      </c>
      <c r="F72" s="28">
        <f t="shared" si="23"/>
        <v>0</v>
      </c>
      <c r="G72" s="28">
        <f t="shared" si="23"/>
        <v>3.8989586210070003E-2</v>
      </c>
      <c r="H72" s="28">
        <f t="shared" si="23"/>
        <v>0.278264339943948</v>
      </c>
      <c r="I72" s="28">
        <f t="shared" si="23"/>
        <v>0.79411195953390401</v>
      </c>
      <c r="J72" s="28">
        <f t="shared" si="23"/>
        <v>0.65064101625703796</v>
      </c>
      <c r="K72" s="28">
        <f t="shared" si="23"/>
        <v>1.09907773148166</v>
      </c>
      <c r="L72" s="28">
        <f t="shared" si="23"/>
        <v>1.2546348465088899</v>
      </c>
      <c r="M72" s="28">
        <f t="shared" si="23"/>
        <v>0.807279959758754</v>
      </c>
      <c r="N72" s="28">
        <f t="shared" si="24"/>
        <v>9.4679998164311302E-2</v>
      </c>
      <c r="O72" s="28">
        <f t="shared" si="24"/>
        <v>4.6846080996211799E-2</v>
      </c>
      <c r="P72" s="28">
        <f t="shared" si="24"/>
        <v>0.25826985856062301</v>
      </c>
      <c r="Q72" s="28">
        <f t="shared" si="24"/>
        <v>4.8785007867917597E-2</v>
      </c>
      <c r="R72" s="28">
        <f t="shared" si="24"/>
        <v>5.9066575751612803E-2</v>
      </c>
      <c r="S72" s="28">
        <f t="shared" si="24"/>
        <v>0.13533071960875601</v>
      </c>
      <c r="T72" s="28">
        <f t="shared" si="24"/>
        <v>3.1869987485089101E-3</v>
      </c>
      <c r="U72" s="28">
        <f t="shared" si="24"/>
        <v>0.121911954527197</v>
      </c>
      <c r="V72" s="28">
        <f t="shared" si="24"/>
        <v>1.81158456670998E-4</v>
      </c>
      <c r="W72" s="28">
        <f t="shared" si="24"/>
        <v>1.2166848711743701E-4</v>
      </c>
      <c r="X72" s="28">
        <f t="shared" si="25"/>
        <v>8.2890594236414199E-5</v>
      </c>
      <c r="Y72" s="28">
        <f t="shared" si="25"/>
        <v>6.7083032368873594E-5</v>
      </c>
      <c r="Z72" s="28">
        <f t="shared" si="25"/>
        <v>5.2481461064753001E-5</v>
      </c>
      <c r="AA72" s="28">
        <f t="shared" si="25"/>
        <v>4.4807942745256297E-5</v>
      </c>
      <c r="AB72" s="28">
        <f t="shared" si="25"/>
        <v>4.2537222640759598E-5</v>
      </c>
      <c r="AC72" s="28">
        <f t="shared" si="25"/>
        <v>3.5628544068254003E-5</v>
      </c>
      <c r="AD72" s="28">
        <f t="shared" si="25"/>
        <v>2.97380002031958E-5</v>
      </c>
      <c r="AE72" s="28">
        <f t="shared" si="25"/>
        <v>2.8853638923499299E-5</v>
      </c>
      <c r="AF72" s="28">
        <f t="shared" si="25"/>
        <v>2.3140996133478301E-5</v>
      </c>
      <c r="AG72" s="28">
        <f t="shared" si="25"/>
        <v>2.1997144873377099E-5</v>
      </c>
      <c r="AH72" s="28">
        <f t="shared" si="25"/>
        <v>1.67087940139106E-5</v>
      </c>
      <c r="AI72" s="29">
        <f t="shared" si="25"/>
        <v>1.5804643796541902E-5</v>
      </c>
    </row>
    <row r="73" spans="1:35" s="31" customFormat="1" x14ac:dyDescent="0.25">
      <c r="A73" s="30" t="s">
        <v>78</v>
      </c>
      <c r="B73" s="31" t="str">
        <f t="shared" si="17"/>
        <v>Electricity</v>
      </c>
      <c r="C73" s="31" t="str">
        <f t="shared" si="22"/>
        <v>Demand Response (&lt;1%)</v>
      </c>
      <c r="D73" s="31" t="str">
        <f t="shared" si="18"/>
        <v>Demand Response</v>
      </c>
      <c r="E73" s="32">
        <f t="shared" si="23"/>
        <v>0</v>
      </c>
      <c r="F73" s="32">
        <f t="shared" si="23"/>
        <v>0</v>
      </c>
      <c r="G73" s="32">
        <f t="shared" si="23"/>
        <v>0</v>
      </c>
      <c r="H73" s="32">
        <f t="shared" si="23"/>
        <v>5.2380067961948096E-4</v>
      </c>
      <c r="I73" s="32">
        <f t="shared" si="23"/>
        <v>1.8977992050174201E-3</v>
      </c>
      <c r="J73" s="32">
        <f t="shared" si="23"/>
        <v>5.0206750661511996E-3</v>
      </c>
      <c r="K73" s="32">
        <f t="shared" si="23"/>
        <v>9.3201039927677202E-3</v>
      </c>
      <c r="L73" s="32">
        <f t="shared" si="23"/>
        <v>1.46614216897803E-2</v>
      </c>
      <c r="M73" s="32">
        <f t="shared" si="23"/>
        <v>2.0391130584410899E-2</v>
      </c>
      <c r="N73" s="32">
        <f t="shared" si="24"/>
        <v>3.4513625694431997E-2</v>
      </c>
      <c r="O73" s="32">
        <f t="shared" si="24"/>
        <v>4.6562717635313298E-2</v>
      </c>
      <c r="P73" s="32">
        <f t="shared" si="24"/>
        <v>0.32683610253310802</v>
      </c>
      <c r="Q73" s="32">
        <f t="shared" si="24"/>
        <v>3.98455523221629E-2</v>
      </c>
      <c r="R73" s="32">
        <f t="shared" si="24"/>
        <v>2.9772260305094202E-2</v>
      </c>
      <c r="S73" s="32">
        <f t="shared" si="24"/>
        <v>4.58225583070015E-2</v>
      </c>
      <c r="T73" s="32">
        <f t="shared" si="24"/>
        <v>2.90967834336179E-2</v>
      </c>
      <c r="U73" s="32">
        <f t="shared" si="24"/>
        <v>8.1576328268059994E-2</v>
      </c>
      <c r="V73" s="32">
        <f t="shared" si="24"/>
        <v>2.1894324523325299E-2</v>
      </c>
      <c r="W73" s="32">
        <f t="shared" si="24"/>
        <v>2.15935322229357E-2</v>
      </c>
      <c r="X73" s="32">
        <f t="shared" si="25"/>
        <v>2.1340777105945601E-2</v>
      </c>
      <c r="Y73" s="32">
        <f t="shared" si="25"/>
        <v>1.9409414968770501E-2</v>
      </c>
      <c r="Z73" s="32">
        <f t="shared" si="25"/>
        <v>1.71727807916956E-2</v>
      </c>
      <c r="AA73" s="32">
        <f t="shared" si="25"/>
        <v>1.44474595038806E-2</v>
      </c>
      <c r="AB73" s="32">
        <f t="shared" si="25"/>
        <v>1.24505085404803E-2</v>
      </c>
      <c r="AC73" s="32">
        <f t="shared" si="25"/>
        <v>1.04225063867294E-2</v>
      </c>
      <c r="AD73" s="32">
        <f t="shared" si="25"/>
        <v>9.0094360382581597E-3</v>
      </c>
      <c r="AE73" s="32">
        <f t="shared" si="25"/>
        <v>8.3307128314693696E-3</v>
      </c>
      <c r="AF73" s="32">
        <f t="shared" si="25"/>
        <v>7.8370082632692808E-3</v>
      </c>
      <c r="AG73" s="32">
        <f t="shared" si="25"/>
        <v>1.9656601779842801E-2</v>
      </c>
      <c r="AH73" s="32">
        <f t="shared" si="25"/>
        <v>7.5154620814360903E-2</v>
      </c>
      <c r="AI73" s="33">
        <f t="shared" si="25"/>
        <v>0.14799385654208499</v>
      </c>
    </row>
    <row r="74" spans="1:35" s="2" customFormat="1" x14ac:dyDescent="0.25">
      <c r="A74" s="26" t="s">
        <v>65</v>
      </c>
      <c r="B74" s="27" t="str">
        <f t="shared" si="17"/>
        <v>Transportation</v>
      </c>
      <c r="C74" s="27" t="str">
        <f t="shared" si="22"/>
        <v>EV Sales Standard (75%)</v>
      </c>
      <c r="D74" s="27" t="str">
        <f t="shared" si="18"/>
        <v>EV Sales Standard</v>
      </c>
      <c r="E74" s="28">
        <f t="shared" si="23"/>
        <v>0</v>
      </c>
      <c r="F74" s="28">
        <f t="shared" si="23"/>
        <v>0</v>
      </c>
      <c r="G74" s="28">
        <f t="shared" si="23"/>
        <v>8.5094007405310098E-5</v>
      </c>
      <c r="H74" s="28">
        <f t="shared" si="23"/>
        <v>4.0389067654985997E-2</v>
      </c>
      <c r="I74" s="28">
        <f t="shared" si="23"/>
        <v>0.16773647178376</v>
      </c>
      <c r="J74" s="28">
        <f t="shared" si="23"/>
        <v>0.39561809670193399</v>
      </c>
      <c r="K74" s="28">
        <f t="shared" si="23"/>
        <v>0.64533011276220098</v>
      </c>
      <c r="L74" s="28">
        <f t="shared" si="23"/>
        <v>0.84390176409805895</v>
      </c>
      <c r="M74" s="28">
        <f t="shared" si="23"/>
        <v>1.13664336701663</v>
      </c>
      <c r="N74" s="28">
        <f t="shared" si="24"/>
        <v>1.4518907866757</v>
      </c>
      <c r="O74" s="28">
        <f t="shared" si="24"/>
        <v>1.80242825731231</v>
      </c>
      <c r="P74" s="28">
        <f t="shared" si="24"/>
        <v>2.2288055831791702</v>
      </c>
      <c r="Q74" s="28">
        <f t="shared" si="24"/>
        <v>2.6028895234723199</v>
      </c>
      <c r="R74" s="28">
        <f t="shared" si="24"/>
        <v>3.0208507555601001</v>
      </c>
      <c r="S74" s="28">
        <f t="shared" si="24"/>
        <v>3.52319274379153</v>
      </c>
      <c r="T74" s="28">
        <f t="shared" si="24"/>
        <v>4.0039406935985102</v>
      </c>
      <c r="U74" s="28">
        <f t="shared" si="24"/>
        <v>4.4546024232034203</v>
      </c>
      <c r="V74" s="28">
        <f t="shared" si="24"/>
        <v>4.88629858655157</v>
      </c>
      <c r="W74" s="28">
        <f t="shared" si="24"/>
        <v>5.2535220874412598</v>
      </c>
      <c r="X74" s="28">
        <f t="shared" si="25"/>
        <v>5.6596116901202</v>
      </c>
      <c r="Y74" s="28">
        <f t="shared" si="25"/>
        <v>6.0107084369231298</v>
      </c>
      <c r="Z74" s="28">
        <f t="shared" si="25"/>
        <v>6.3597938064528501</v>
      </c>
      <c r="AA74" s="28">
        <f t="shared" si="25"/>
        <v>6.7102375424368299</v>
      </c>
      <c r="AB74" s="28">
        <f t="shared" si="25"/>
        <v>7.0627231288734897</v>
      </c>
      <c r="AC74" s="28">
        <f t="shared" si="25"/>
        <v>7.39372522316188</v>
      </c>
      <c r="AD74" s="28">
        <f t="shared" si="25"/>
        <v>7.7317440693005199</v>
      </c>
      <c r="AE74" s="28">
        <f t="shared" si="25"/>
        <v>8.0203654386799403</v>
      </c>
      <c r="AF74" s="28">
        <f t="shared" si="25"/>
        <v>8.2786415703447602</v>
      </c>
      <c r="AG74" s="28">
        <f t="shared" si="25"/>
        <v>8.4628438930281291</v>
      </c>
      <c r="AH74" s="28">
        <f t="shared" si="25"/>
        <v>8.6754288565195008</v>
      </c>
      <c r="AI74" s="29">
        <f t="shared" si="25"/>
        <v>8.9209165332224192</v>
      </c>
    </row>
    <row r="75" spans="1:35" s="2" customFormat="1" x14ac:dyDescent="0.25">
      <c r="A75" s="26" t="s">
        <v>66</v>
      </c>
      <c r="B75" s="27" t="str">
        <f t="shared" si="17"/>
        <v>Transportation</v>
      </c>
      <c r="C75" s="27" t="str">
        <f t="shared" si="22"/>
        <v>Vehicle Fuel Economy Standards (17%)</v>
      </c>
      <c r="D75" s="27" t="str">
        <f t="shared" si="18"/>
        <v>Vehicle Fuel Economy Standards</v>
      </c>
      <c r="E75" s="28">
        <f t="shared" si="23"/>
        <v>0</v>
      </c>
      <c r="F75" s="28">
        <f t="shared" si="23"/>
        <v>3.3148171477461498E-5</v>
      </c>
      <c r="G75" s="28">
        <f t="shared" si="23"/>
        <v>1.7871207912651199E-3</v>
      </c>
      <c r="H75" s="28">
        <f t="shared" si="23"/>
        <v>6.09675144523243E-3</v>
      </c>
      <c r="I75" s="28">
        <f t="shared" si="23"/>
        <v>1.8614202225705999E-2</v>
      </c>
      <c r="J75" s="28">
        <f t="shared" si="23"/>
        <v>3.8545260202592302E-2</v>
      </c>
      <c r="K75" s="28">
        <f t="shared" si="23"/>
        <v>9.9172346647469795E-2</v>
      </c>
      <c r="L75" s="28">
        <f t="shared" si="23"/>
        <v>0.19035931299216199</v>
      </c>
      <c r="M75" s="28">
        <f t="shared" si="23"/>
        <v>0.31945171862636901</v>
      </c>
      <c r="N75" s="28">
        <f t="shared" si="24"/>
        <v>0.46852469034553001</v>
      </c>
      <c r="O75" s="28">
        <f t="shared" si="24"/>
        <v>0.63794566059680002</v>
      </c>
      <c r="P75" s="28">
        <f t="shared" si="24"/>
        <v>0.79399954368248804</v>
      </c>
      <c r="Q75" s="28">
        <f t="shared" si="24"/>
        <v>0.93621715993658505</v>
      </c>
      <c r="R75" s="28">
        <f t="shared" si="24"/>
        <v>1.0571175227905201</v>
      </c>
      <c r="S75" s="28">
        <f t="shared" si="24"/>
        <v>1.14954012196322</v>
      </c>
      <c r="T75" s="28">
        <f t="shared" si="24"/>
        <v>1.1953900426269499</v>
      </c>
      <c r="U75" s="28">
        <f t="shared" si="24"/>
        <v>1.24131906351468</v>
      </c>
      <c r="V75" s="28">
        <f t="shared" si="24"/>
        <v>1.2888802795044501</v>
      </c>
      <c r="W75" s="28">
        <f t="shared" si="24"/>
        <v>1.3297331626651301</v>
      </c>
      <c r="X75" s="28">
        <f t="shared" si="25"/>
        <v>1.3728694076026</v>
      </c>
      <c r="Y75" s="28">
        <f t="shared" si="25"/>
        <v>1.40464744362845</v>
      </c>
      <c r="Z75" s="28">
        <f t="shared" si="25"/>
        <v>1.43622279311168</v>
      </c>
      <c r="AA75" s="28">
        <f t="shared" si="25"/>
        <v>1.4548174419367601</v>
      </c>
      <c r="AB75" s="28">
        <f t="shared" si="25"/>
        <v>1.4776612653885799</v>
      </c>
      <c r="AC75" s="28">
        <f t="shared" si="25"/>
        <v>1.49645918577722</v>
      </c>
      <c r="AD75" s="28">
        <f t="shared" si="25"/>
        <v>1.5262637973591</v>
      </c>
      <c r="AE75" s="28">
        <f t="shared" si="25"/>
        <v>1.55274976318971</v>
      </c>
      <c r="AF75" s="28">
        <f t="shared" si="25"/>
        <v>1.5904601257919999</v>
      </c>
      <c r="AG75" s="28">
        <f t="shared" si="25"/>
        <v>1.6337303223955599</v>
      </c>
      <c r="AH75" s="28">
        <f t="shared" si="25"/>
        <v>1.6730003364899699</v>
      </c>
      <c r="AI75" s="29">
        <f t="shared" si="25"/>
        <v>1.7103705405571401</v>
      </c>
    </row>
    <row r="76" spans="1:35" s="2" customFormat="1" x14ac:dyDescent="0.25">
      <c r="A76" s="30" t="s">
        <v>67</v>
      </c>
      <c r="B76" s="31" t="str">
        <f t="shared" si="17"/>
        <v>Transportation</v>
      </c>
      <c r="C76" s="31" t="str">
        <f t="shared" si="22"/>
        <v>Mode Shifting (7%)</v>
      </c>
      <c r="D76" s="31" t="str">
        <f t="shared" si="18"/>
        <v>Mode Shifting</v>
      </c>
      <c r="E76" s="32">
        <f t="shared" si="23"/>
        <v>0</v>
      </c>
      <c r="F76" s="32">
        <f t="shared" si="23"/>
        <v>8.9131749972728102E-4</v>
      </c>
      <c r="G76" s="32">
        <f t="shared" si="23"/>
        <v>6.2658742948210694E-2</v>
      </c>
      <c r="H76" s="32">
        <f t="shared" si="23"/>
        <v>0.167536472914528</v>
      </c>
      <c r="I76" s="32">
        <f t="shared" si="23"/>
        <v>0.232676440397597</v>
      </c>
      <c r="J76" s="32">
        <f t="shared" si="23"/>
        <v>0.38292083116246101</v>
      </c>
      <c r="K76" s="32">
        <f t="shared" si="23"/>
        <v>0.49585663248434098</v>
      </c>
      <c r="L76" s="32">
        <f t="shared" si="23"/>
        <v>0.51788120969638896</v>
      </c>
      <c r="M76" s="32">
        <f t="shared" si="23"/>
        <v>0.58459420279544105</v>
      </c>
      <c r="N76" s="32">
        <f t="shared" si="24"/>
        <v>0.66313433423083301</v>
      </c>
      <c r="O76" s="32">
        <f t="shared" si="24"/>
        <v>0.71460381093651704</v>
      </c>
      <c r="P76" s="32">
        <f t="shared" si="24"/>
        <v>0.738610658385631</v>
      </c>
      <c r="Q76" s="32">
        <f t="shared" si="24"/>
        <v>0.74595365619606901</v>
      </c>
      <c r="R76" s="32">
        <f t="shared" si="24"/>
        <v>0.75262842873097302</v>
      </c>
      <c r="S76" s="32">
        <f t="shared" si="24"/>
        <v>0.73548365864223197</v>
      </c>
      <c r="T76" s="32">
        <f t="shared" si="24"/>
        <v>0.69735064383026002</v>
      </c>
      <c r="U76" s="32">
        <f t="shared" si="24"/>
        <v>0.67781479219982699</v>
      </c>
      <c r="V76" s="32">
        <f t="shared" si="24"/>
        <v>0.61626327105363199</v>
      </c>
      <c r="W76" s="32">
        <f t="shared" si="24"/>
        <v>0.56415404425483895</v>
      </c>
      <c r="X76" s="32">
        <f t="shared" si="25"/>
        <v>0.50753191758146099</v>
      </c>
      <c r="Y76" s="32">
        <f t="shared" si="25"/>
        <v>0.44766148841555498</v>
      </c>
      <c r="Z76" s="32">
        <f t="shared" si="25"/>
        <v>0.388441094956407</v>
      </c>
      <c r="AA76" s="32">
        <f t="shared" si="25"/>
        <v>0.33022015000482302</v>
      </c>
      <c r="AB76" s="32">
        <f t="shared" si="25"/>
        <v>0.27785252989831599</v>
      </c>
      <c r="AC76" s="32">
        <f t="shared" si="25"/>
        <v>0.23214432527475701</v>
      </c>
      <c r="AD76" s="32">
        <f t="shared" si="25"/>
        <v>0.19380656760585199</v>
      </c>
      <c r="AE76" s="32">
        <f t="shared" si="25"/>
        <v>0.16456927299323301</v>
      </c>
      <c r="AF76" s="32">
        <f t="shared" si="25"/>
        <v>0.14555199541323299</v>
      </c>
      <c r="AG76" s="32">
        <f t="shared" si="25"/>
        <v>0.13780061132233501</v>
      </c>
      <c r="AH76" s="32">
        <f t="shared" si="25"/>
        <v>0.12917934894657601</v>
      </c>
      <c r="AI76" s="33">
        <f t="shared" si="25"/>
        <v>0.115668048636383</v>
      </c>
    </row>
    <row r="77" spans="1:35" s="2" customFormat="1" x14ac:dyDescent="0.25">
      <c r="A77" s="22" t="s">
        <v>68</v>
      </c>
      <c r="B77" s="23" t="str">
        <f t="shared" si="17"/>
        <v>Buildings</v>
      </c>
      <c r="C77" s="23" t="str">
        <f>D77&amp;" "&amp;"("&amp;INDEX($45:$45,MATCH(A77,$44:$44,0))&amp;"%"&amp;")"</f>
        <v>Building Component Electrification (93%)</v>
      </c>
      <c r="D77" s="23" t="str">
        <f t="shared" si="18"/>
        <v>Building Component Electrification</v>
      </c>
      <c r="E77" s="24">
        <f t="shared" si="23"/>
        <v>0</v>
      </c>
      <c r="F77" s="24">
        <f t="shared" si="23"/>
        <v>2.1505376913433E-4</v>
      </c>
      <c r="G77" s="24">
        <f t="shared" si="23"/>
        <v>2.09269740830859E-2</v>
      </c>
      <c r="H77" s="24">
        <f t="shared" si="23"/>
        <v>7.8617812650199501E-2</v>
      </c>
      <c r="I77" s="24">
        <f t="shared" si="23"/>
        <v>0.169535468869081</v>
      </c>
      <c r="J77" s="24">
        <f t="shared" si="23"/>
        <v>0.299298660848419</v>
      </c>
      <c r="K77" s="24">
        <f t="shared" si="23"/>
        <v>0.45670599981263998</v>
      </c>
      <c r="L77" s="24">
        <f t="shared" si="23"/>
        <v>0.61174902588034596</v>
      </c>
      <c r="M77" s="24">
        <f t="shared" si="23"/>
        <v>0.79553789744069103</v>
      </c>
      <c r="N77" s="24">
        <f t="shared" si="24"/>
        <v>1.00081949761613</v>
      </c>
      <c r="O77" s="24">
        <f t="shared" si="24"/>
        <v>1.2293210932251499</v>
      </c>
      <c r="P77" s="24">
        <f t="shared" si="24"/>
        <v>1.60322539667294</v>
      </c>
      <c r="Q77" s="24">
        <f t="shared" si="24"/>
        <v>1.7118077561609599</v>
      </c>
      <c r="R77" s="24">
        <f t="shared" si="24"/>
        <v>1.92407388521703</v>
      </c>
      <c r="S77" s="24">
        <f t="shared" si="24"/>
        <v>2.17047921553351</v>
      </c>
      <c r="T77" s="24">
        <f t="shared" si="24"/>
        <v>2.38469608211902</v>
      </c>
      <c r="U77" s="24">
        <f t="shared" si="24"/>
        <v>2.5843613520348399</v>
      </c>
      <c r="V77" s="24">
        <f t="shared" si="24"/>
        <v>2.7697307764984802</v>
      </c>
      <c r="W77" s="24">
        <f t="shared" si="24"/>
        <v>2.9469889586983702</v>
      </c>
      <c r="X77" s="24">
        <f t="shared" si="25"/>
        <v>3.1023463137083498</v>
      </c>
      <c r="Y77" s="24">
        <f t="shared" si="25"/>
        <v>3.2350933836623099</v>
      </c>
      <c r="Z77" s="24">
        <f t="shared" si="25"/>
        <v>3.3308400086602701</v>
      </c>
      <c r="AA77" s="24">
        <f t="shared" si="25"/>
        <v>3.39824233602867</v>
      </c>
      <c r="AB77" s="24">
        <f t="shared" si="25"/>
        <v>3.4586340885209199</v>
      </c>
      <c r="AC77" s="24">
        <f t="shared" si="25"/>
        <v>3.5161850588353998</v>
      </c>
      <c r="AD77" s="24">
        <f t="shared" si="25"/>
        <v>3.5526966490034599</v>
      </c>
      <c r="AE77" s="24">
        <f t="shared" si="25"/>
        <v>3.5817911431778802</v>
      </c>
      <c r="AF77" s="24">
        <f t="shared" si="25"/>
        <v>3.6073208226518001</v>
      </c>
      <c r="AG77" s="24">
        <f t="shared" si="25"/>
        <v>3.63005388586084</v>
      </c>
      <c r="AH77" s="24">
        <f t="shared" si="25"/>
        <v>3.6466295828918001</v>
      </c>
      <c r="AI77" s="25">
        <f t="shared" si="25"/>
        <v>3.6642893277626798</v>
      </c>
    </row>
    <row r="78" spans="1:35" s="2" customFormat="1" x14ac:dyDescent="0.25">
      <c r="A78" s="26" t="s">
        <v>69</v>
      </c>
      <c r="B78" s="27" t="str">
        <f t="shared" si="17"/>
        <v>Buildings</v>
      </c>
      <c r="C78" s="27" t="str">
        <f t="shared" si="22"/>
        <v>Building Energy Efficiency Standards (5%)</v>
      </c>
      <c r="D78" s="27" t="str">
        <f t="shared" si="18"/>
        <v>Building Energy Efficiency Standards</v>
      </c>
      <c r="E78" s="28">
        <f t="shared" si="23"/>
        <v>0</v>
      </c>
      <c r="F78" s="28">
        <f t="shared" si="23"/>
        <v>1.58833027233443E-3</v>
      </c>
      <c r="G78" s="28">
        <f t="shared" si="23"/>
        <v>1.94808918329408E-2</v>
      </c>
      <c r="H78" s="28">
        <f t="shared" si="23"/>
        <v>3.5857129422131997E-2</v>
      </c>
      <c r="I78" s="28">
        <f t="shared" si="23"/>
        <v>6.3946919148740206E-2</v>
      </c>
      <c r="J78" s="28">
        <f t="shared" si="23"/>
        <v>8.7833693554468198E-2</v>
      </c>
      <c r="K78" s="28">
        <f t="shared" si="23"/>
        <v>0.10099815039223201</v>
      </c>
      <c r="L78" s="28">
        <f t="shared" si="23"/>
        <v>0.100545266963931</v>
      </c>
      <c r="M78" s="28">
        <f t="shared" si="23"/>
        <v>0.105566059558237</v>
      </c>
      <c r="N78" s="28">
        <f t="shared" si="24"/>
        <v>0.351959066212986</v>
      </c>
      <c r="O78" s="28">
        <f t="shared" si="24"/>
        <v>0.34041672340405899</v>
      </c>
      <c r="P78" s="28">
        <f t="shared" si="24"/>
        <v>0.59524592303773005</v>
      </c>
      <c r="Q78" s="28">
        <f t="shared" si="24"/>
        <v>0.131302857325792</v>
      </c>
      <c r="R78" s="28">
        <f t="shared" si="24"/>
        <v>0.26010695042906401</v>
      </c>
      <c r="S78" s="28">
        <f t="shared" si="24"/>
        <v>0.21235945372960299</v>
      </c>
      <c r="T78" s="28">
        <f t="shared" si="24"/>
        <v>0.122196640914232</v>
      </c>
      <c r="U78" s="28">
        <f t="shared" si="24"/>
        <v>0.19586620513150299</v>
      </c>
      <c r="V78" s="28">
        <f t="shared" si="24"/>
        <v>9.1088901650068402E-2</v>
      </c>
      <c r="W78" s="28">
        <f t="shared" si="24"/>
        <v>8.2433044290180599E-2</v>
      </c>
      <c r="X78" s="28">
        <f t="shared" si="25"/>
        <v>7.6820252850698198E-2</v>
      </c>
      <c r="Y78" s="28">
        <f t="shared" si="25"/>
        <v>6.5423314108307401E-2</v>
      </c>
      <c r="Z78" s="28">
        <f t="shared" si="25"/>
        <v>5.4829743759073901E-2</v>
      </c>
      <c r="AA78" s="28">
        <f t="shared" si="25"/>
        <v>4.6591730054383301E-2</v>
      </c>
      <c r="AB78" s="28">
        <f t="shared" si="25"/>
        <v>3.56760814609903E-2</v>
      </c>
      <c r="AC78" s="28">
        <f t="shared" si="25"/>
        <v>2.1560706188100201E-2</v>
      </c>
      <c r="AD78" s="28">
        <f t="shared" si="25"/>
        <v>2.1427132387828202E-2</v>
      </c>
      <c r="AE78" s="28">
        <f t="shared" si="25"/>
        <v>2.12653893077203E-2</v>
      </c>
      <c r="AF78" s="28">
        <f t="shared" si="25"/>
        <v>2.12144692184273E-2</v>
      </c>
      <c r="AG78" s="28">
        <f t="shared" si="25"/>
        <v>2.1276217277381999E-2</v>
      </c>
      <c r="AH78" s="28">
        <f t="shared" si="25"/>
        <v>2.49531429916377E-2</v>
      </c>
      <c r="AI78" s="29">
        <f t="shared" si="25"/>
        <v>9.22013242536905E-2</v>
      </c>
    </row>
    <row r="79" spans="1:35" s="2" customFormat="1" x14ac:dyDescent="0.25">
      <c r="A79" s="30" t="s">
        <v>70</v>
      </c>
      <c r="B79" s="31" t="str">
        <f t="shared" si="17"/>
        <v>Buildings</v>
      </c>
      <c r="C79" s="31" t="str">
        <f t="shared" si="22"/>
        <v>Increased Retrofitting (2%)</v>
      </c>
      <c r="D79" s="31" t="str">
        <f t="shared" si="18"/>
        <v>Increased Retrofitting</v>
      </c>
      <c r="E79" s="32">
        <f t="shared" si="23"/>
        <v>0</v>
      </c>
      <c r="F79" s="32">
        <f t="shared" si="23"/>
        <v>2.2457796994960799E-4</v>
      </c>
      <c r="G79" s="32">
        <f t="shared" si="23"/>
        <v>2.6112228304258299E-3</v>
      </c>
      <c r="H79" s="32">
        <f t="shared" si="23"/>
        <v>6.2104786462981202E-3</v>
      </c>
      <c r="I79" s="32">
        <f t="shared" si="23"/>
        <v>9.1006921374751793E-3</v>
      </c>
      <c r="J79" s="32">
        <f t="shared" si="23"/>
        <v>1.35837304279624E-2</v>
      </c>
      <c r="K79" s="32">
        <f t="shared" si="23"/>
        <v>1.7720236871526501E-2</v>
      </c>
      <c r="L79" s="32">
        <f t="shared" si="23"/>
        <v>2.3199010169905301E-2</v>
      </c>
      <c r="M79" s="32">
        <f t="shared" si="23"/>
        <v>2.83055151209427E-2</v>
      </c>
      <c r="N79" s="32">
        <f t="shared" si="24"/>
        <v>5.4518209687095101E-2</v>
      </c>
      <c r="O79" s="32">
        <f t="shared" si="24"/>
        <v>5.5781493634529299E-2</v>
      </c>
      <c r="P79" s="32">
        <f t="shared" si="24"/>
        <v>0.118522137696293</v>
      </c>
      <c r="Q79" s="32">
        <f t="shared" si="24"/>
        <v>4.1954796530465299E-2</v>
      </c>
      <c r="R79" s="32">
        <f t="shared" si="24"/>
        <v>5.4733585723788801E-2</v>
      </c>
      <c r="S79" s="32">
        <f t="shared" si="24"/>
        <v>5.4662895002575498E-2</v>
      </c>
      <c r="T79" s="32">
        <f t="shared" si="24"/>
        <v>5.0142390551478497E-2</v>
      </c>
      <c r="U79" s="32">
        <f t="shared" si="24"/>
        <v>6.5133323438865701E-2</v>
      </c>
      <c r="V79" s="32">
        <f t="shared" si="24"/>
        <v>5.6145457028317899E-2</v>
      </c>
      <c r="W79" s="32">
        <f t="shared" si="24"/>
        <v>6.0259080492284303E-2</v>
      </c>
      <c r="X79" s="32">
        <f t="shared" si="25"/>
        <v>6.4664132931558593E-2</v>
      </c>
      <c r="Y79" s="32">
        <f t="shared" si="25"/>
        <v>6.8519753064153102E-2</v>
      </c>
      <c r="Z79" s="32">
        <f t="shared" si="25"/>
        <v>7.2463635224679399E-2</v>
      </c>
      <c r="AA79" s="32">
        <f t="shared" si="25"/>
        <v>7.5880015932861006E-2</v>
      </c>
      <c r="AB79" s="32">
        <f t="shared" si="25"/>
        <v>7.4657056325672502E-2</v>
      </c>
      <c r="AC79" s="32">
        <f t="shared" si="25"/>
        <v>5.2714099194048597E-2</v>
      </c>
      <c r="AD79" s="32">
        <f t="shared" si="25"/>
        <v>3.24152916707987E-2</v>
      </c>
      <c r="AE79" s="32">
        <f t="shared" si="25"/>
        <v>1.7489334657632701E-2</v>
      </c>
      <c r="AF79" s="32">
        <f t="shared" si="25"/>
        <v>7.58835366351269E-3</v>
      </c>
      <c r="AG79" s="32">
        <f t="shared" si="25"/>
        <v>2.7954043520106598E-3</v>
      </c>
      <c r="AH79" s="32">
        <f t="shared" si="25"/>
        <v>2.8522709669228799E-3</v>
      </c>
      <c r="AI79" s="33">
        <f t="shared" si="25"/>
        <v>3.0046756859093801E-3</v>
      </c>
    </row>
    <row r="80" spans="1:35" s="2" customFormat="1" x14ac:dyDescent="0.25">
      <c r="A80" s="22" t="s">
        <v>71</v>
      </c>
      <c r="B80" s="23" t="str">
        <f t="shared" si="17"/>
        <v>Land and Agriculture</v>
      </c>
      <c r="C80" s="23" t="str">
        <f>D80&amp;" "&amp;"("&amp;INDEX($45:$45,MATCH(A80,$44:$44,0))&amp;"%"&amp;")"</f>
        <v>Methane Capture and Destruction (72%)</v>
      </c>
      <c r="D80" s="23" t="str">
        <f t="shared" si="18"/>
        <v>Methane Capture and Destruction</v>
      </c>
      <c r="E80" s="24">
        <f t="shared" si="23"/>
        <v>0</v>
      </c>
      <c r="F80" s="24">
        <f t="shared" si="23"/>
        <v>1.5475405016346101E-4</v>
      </c>
      <c r="G80" s="24">
        <f t="shared" si="23"/>
        <v>0.22754886583150299</v>
      </c>
      <c r="H80" s="24">
        <f t="shared" si="23"/>
        <v>0.84169168956948803</v>
      </c>
      <c r="I80" s="24">
        <f t="shared" si="23"/>
        <v>1.67287548850679</v>
      </c>
      <c r="J80" s="24">
        <f t="shared" si="23"/>
        <v>2.6268651211596001</v>
      </c>
      <c r="K80" s="24">
        <f t="shared" si="23"/>
        <v>3.5759399608535598</v>
      </c>
      <c r="L80" s="24">
        <f t="shared" si="23"/>
        <v>4.4344793252103196</v>
      </c>
      <c r="M80" s="24">
        <f t="shared" si="23"/>
        <v>5.2438311584003801</v>
      </c>
      <c r="N80" s="24">
        <f t="shared" si="24"/>
        <v>6.06460147031801</v>
      </c>
      <c r="O80" s="24">
        <f t="shared" si="24"/>
        <v>6.9036004966149402</v>
      </c>
      <c r="P80" s="24">
        <f t="shared" si="24"/>
        <v>6.8675936506157598</v>
      </c>
      <c r="Q80" s="24">
        <f t="shared" si="24"/>
        <v>6.7160155277054097</v>
      </c>
      <c r="R80" s="24">
        <f t="shared" si="24"/>
        <v>6.6847122211553396</v>
      </c>
      <c r="S80" s="24">
        <f t="shared" si="24"/>
        <v>6.5602012182061999</v>
      </c>
      <c r="T80" s="24">
        <f t="shared" si="24"/>
        <v>6.3984986950793603</v>
      </c>
      <c r="U80" s="24">
        <f t="shared" si="24"/>
        <v>6.3132944286934203</v>
      </c>
      <c r="V80" s="24">
        <f t="shared" si="24"/>
        <v>6.1843253124887196</v>
      </c>
      <c r="W80" s="24">
        <f t="shared" si="24"/>
        <v>6.1227294011014903</v>
      </c>
      <c r="X80" s="24">
        <f t="shared" si="25"/>
        <v>6.0227097156548197</v>
      </c>
      <c r="Y80" s="24">
        <f t="shared" si="25"/>
        <v>5.9213952832585104</v>
      </c>
      <c r="Z80" s="24">
        <f t="shared" si="25"/>
        <v>5.7982610723471497</v>
      </c>
      <c r="AA80" s="24">
        <f t="shared" si="25"/>
        <v>5.70361500528489</v>
      </c>
      <c r="AB80" s="24">
        <f t="shared" si="25"/>
        <v>5.5603737893738003</v>
      </c>
      <c r="AC80" s="24">
        <f t="shared" si="25"/>
        <v>5.4361894405527904</v>
      </c>
      <c r="AD80" s="24">
        <f t="shared" si="25"/>
        <v>5.3142891181262399</v>
      </c>
      <c r="AE80" s="24">
        <f t="shared" si="25"/>
        <v>5.1722026081827304</v>
      </c>
      <c r="AF80" s="24">
        <f t="shared" si="25"/>
        <v>5.0311726021376897</v>
      </c>
      <c r="AG80" s="24">
        <f t="shared" si="25"/>
        <v>4.8883006789044696</v>
      </c>
      <c r="AH80" s="24">
        <f t="shared" si="25"/>
        <v>4.7410870456879604</v>
      </c>
      <c r="AI80" s="25">
        <f t="shared" si="25"/>
        <v>4.5848903280842803</v>
      </c>
    </row>
    <row r="81" spans="1:35" s="2" customFormat="1" x14ac:dyDescent="0.25">
      <c r="A81" s="26" t="s">
        <v>72</v>
      </c>
      <c r="B81" s="27" t="str">
        <f t="shared" si="17"/>
        <v>Land and Agriculture</v>
      </c>
      <c r="C81" s="27" t="str">
        <f t="shared" si="22"/>
        <v>Improved Forest Management (10%)</v>
      </c>
      <c r="D81" s="27" t="str">
        <f t="shared" si="18"/>
        <v>Improved Forest Management</v>
      </c>
      <c r="E81" s="28">
        <f t="shared" si="23"/>
        <v>0</v>
      </c>
      <c r="F81" s="28">
        <f t="shared" si="23"/>
        <v>7.7940723661730103E-4</v>
      </c>
      <c r="G81" s="28">
        <f t="shared" si="23"/>
        <v>5.18361549997986E-2</v>
      </c>
      <c r="H81" s="28">
        <f t="shared" si="23"/>
        <v>0.135838976247497</v>
      </c>
      <c r="I81" s="28">
        <f t="shared" si="23"/>
        <v>0.239316644661524</v>
      </c>
      <c r="J81" s="28">
        <f t="shared" si="23"/>
        <v>0.35231827049068298</v>
      </c>
      <c r="K81" s="28">
        <f t="shared" si="23"/>
        <v>0.45946927299743201</v>
      </c>
      <c r="L81" s="28">
        <f t="shared" si="23"/>
        <v>0.54288722919685595</v>
      </c>
      <c r="M81" s="28">
        <f t="shared" si="23"/>
        <v>0.62631840490599799</v>
      </c>
      <c r="N81" s="28">
        <f t="shared" si="24"/>
        <v>0.70821178115823002</v>
      </c>
      <c r="O81" s="28">
        <f t="shared" si="24"/>
        <v>0.79505315731519099</v>
      </c>
      <c r="P81" s="28">
        <f t="shared" si="24"/>
        <v>0.80168847818747302</v>
      </c>
      <c r="Q81" s="28">
        <f t="shared" si="24"/>
        <v>0.79990857121263503</v>
      </c>
      <c r="R81" s="28">
        <f t="shared" si="24"/>
        <v>0.80270319362593301</v>
      </c>
      <c r="S81" s="28">
        <f t="shared" si="24"/>
        <v>0.805953704881331</v>
      </c>
      <c r="T81" s="28">
        <f t="shared" si="24"/>
        <v>0.80500424170753004</v>
      </c>
      <c r="U81" s="28">
        <f t="shared" si="24"/>
        <v>0.80225021788228901</v>
      </c>
      <c r="V81" s="28">
        <f t="shared" si="24"/>
        <v>0.80089269725027501</v>
      </c>
      <c r="W81" s="28">
        <f t="shared" si="24"/>
        <v>0.79900323045773403</v>
      </c>
      <c r="X81" s="28">
        <f t="shared" si="25"/>
        <v>0.79770703805213905</v>
      </c>
      <c r="Y81" s="28">
        <f t="shared" si="25"/>
        <v>0.79685855875734701</v>
      </c>
      <c r="Z81" s="28">
        <f t="shared" si="25"/>
        <v>0.79585672241063199</v>
      </c>
      <c r="AA81" s="28">
        <f t="shared" si="25"/>
        <v>0.795207476560013</v>
      </c>
      <c r="AB81" s="28">
        <f t="shared" si="25"/>
        <v>0.79460154876672595</v>
      </c>
      <c r="AC81" s="28">
        <f t="shared" si="25"/>
        <v>0.79422896520207298</v>
      </c>
      <c r="AD81" s="28">
        <f t="shared" si="25"/>
        <v>0.79434610628978397</v>
      </c>
      <c r="AE81" s="28">
        <f t="shared" si="25"/>
        <v>0.79403344281600097</v>
      </c>
      <c r="AF81" s="28">
        <f t="shared" si="25"/>
        <v>0.79398759468207802</v>
      </c>
      <c r="AG81" s="28">
        <f t="shared" si="25"/>
        <v>0.79432486147830605</v>
      </c>
      <c r="AH81" s="28">
        <f t="shared" si="25"/>
        <v>0.79428703421027602</v>
      </c>
      <c r="AI81" s="29">
        <f t="shared" si="25"/>
        <v>0.79445848665820096</v>
      </c>
    </row>
    <row r="82" spans="1:35" s="2" customFormat="1" x14ac:dyDescent="0.25">
      <c r="A82" s="26" t="s">
        <v>73</v>
      </c>
      <c r="B82" s="27" t="str">
        <f t="shared" si="17"/>
        <v>Land and Agriculture</v>
      </c>
      <c r="C82" s="27" t="str">
        <f t="shared" si="22"/>
        <v>Afforestation and Reforestation (9%)</v>
      </c>
      <c r="D82" s="27" t="str">
        <f t="shared" si="18"/>
        <v>Afforestation and Reforestation</v>
      </c>
      <c r="E82" s="28">
        <f t="shared" si="23"/>
        <v>0</v>
      </c>
      <c r="F82" s="28">
        <f t="shared" si="23"/>
        <v>5.5618259893645201E-5</v>
      </c>
      <c r="G82" s="28">
        <f t="shared" si="23"/>
        <v>5.5485180375864302E-3</v>
      </c>
      <c r="H82" s="28">
        <f t="shared" si="23"/>
        <v>1.93369750892163E-2</v>
      </c>
      <c r="I82" s="28">
        <f t="shared" si="23"/>
        <v>4.2578515853476002E-2</v>
      </c>
      <c r="J82" s="28">
        <f t="shared" si="23"/>
        <v>7.5273552584587095E-2</v>
      </c>
      <c r="K82" s="28">
        <f t="shared" si="23"/>
        <v>0.11451660652724301</v>
      </c>
      <c r="L82" s="28">
        <f t="shared" si="23"/>
        <v>0.154694074811773</v>
      </c>
      <c r="M82" s="28">
        <f t="shared" si="23"/>
        <v>0.200696630350092</v>
      </c>
      <c r="N82" s="28">
        <f t="shared" si="24"/>
        <v>0.25217953514408098</v>
      </c>
      <c r="O82" s="28">
        <f t="shared" si="24"/>
        <v>0.31136771355710502</v>
      </c>
      <c r="P82" s="28">
        <f t="shared" si="24"/>
        <v>0.37116013397875602</v>
      </c>
      <c r="Q82" s="28">
        <f t="shared" si="24"/>
        <v>0.42725544586560199</v>
      </c>
      <c r="R82" s="28">
        <f t="shared" si="24"/>
        <v>0.48586296274427498</v>
      </c>
      <c r="S82" s="28">
        <f t="shared" si="24"/>
        <v>0.54525425637796798</v>
      </c>
      <c r="T82" s="28">
        <f t="shared" si="24"/>
        <v>0.60189046417681402</v>
      </c>
      <c r="U82" s="28">
        <f t="shared" si="24"/>
        <v>0.65699126019014098</v>
      </c>
      <c r="V82" s="28">
        <f t="shared" si="24"/>
        <v>0.71295122508393505</v>
      </c>
      <c r="W82" s="28">
        <f t="shared" si="24"/>
        <v>0.76811562771975095</v>
      </c>
      <c r="X82" s="28">
        <f t="shared" si="25"/>
        <v>0.82370250458334004</v>
      </c>
      <c r="Y82" s="28">
        <f t="shared" si="25"/>
        <v>0.87960216344127196</v>
      </c>
      <c r="Z82" s="28">
        <f t="shared" si="25"/>
        <v>0.93512397570558903</v>
      </c>
      <c r="AA82" s="28">
        <f t="shared" si="25"/>
        <v>0.99101926745225</v>
      </c>
      <c r="AB82" s="28">
        <f t="shared" si="25"/>
        <v>1.0467781899062301</v>
      </c>
      <c r="AC82" s="28">
        <f t="shared" si="25"/>
        <v>1.10290009504487</v>
      </c>
      <c r="AD82" s="28">
        <f t="shared" si="25"/>
        <v>1.1596595392826701</v>
      </c>
      <c r="AE82" s="28">
        <f t="shared" si="25"/>
        <v>1.2157010289161301</v>
      </c>
      <c r="AF82" s="28">
        <f t="shared" si="25"/>
        <v>1.2722020667201499</v>
      </c>
      <c r="AG82" s="28">
        <f t="shared" si="25"/>
        <v>1.3292611473851701</v>
      </c>
      <c r="AH82" s="28">
        <f t="shared" si="25"/>
        <v>1.3857904137166499</v>
      </c>
      <c r="AI82" s="29">
        <f t="shared" si="25"/>
        <v>1.44269433052518</v>
      </c>
    </row>
    <row r="83" spans="1:35" s="2" customFormat="1" x14ac:dyDescent="0.25">
      <c r="A83" s="30" t="s">
        <v>84</v>
      </c>
      <c r="B83" s="31" t="str">
        <f t="shared" si="17"/>
        <v>Land and Agriculture</v>
      </c>
      <c r="C83" s="31" t="str">
        <f t="shared" si="22"/>
        <v>Livestock Measures (9%)</v>
      </c>
      <c r="D83" s="31" t="str">
        <f t="shared" si="18"/>
        <v>Livestock Measures</v>
      </c>
      <c r="E83" s="32">
        <f t="shared" si="23"/>
        <v>0</v>
      </c>
      <c r="F83" s="32">
        <f t="shared" si="23"/>
        <v>3.7484644991588501E-4</v>
      </c>
      <c r="G83" s="32">
        <f t="shared" si="23"/>
        <v>3.6166308380516002E-2</v>
      </c>
      <c r="H83" s="32">
        <f t="shared" si="23"/>
        <v>9.2500027116285702E-2</v>
      </c>
      <c r="I83" s="32">
        <f t="shared" si="23"/>
        <v>0.13329300591131801</v>
      </c>
      <c r="J83" s="32">
        <f t="shared" si="23"/>
        <v>0.199228718779484</v>
      </c>
      <c r="K83" s="32">
        <f t="shared" si="23"/>
        <v>0.29308175755182098</v>
      </c>
      <c r="L83" s="32">
        <f t="shared" si="23"/>
        <v>0.39160759470759998</v>
      </c>
      <c r="M83" s="32">
        <f t="shared" si="23"/>
        <v>0.49861406132387398</v>
      </c>
      <c r="N83" s="32">
        <f t="shared" si="24"/>
        <v>0.60720947383555302</v>
      </c>
      <c r="O83" s="32">
        <f t="shared" si="24"/>
        <v>0.72304379263416796</v>
      </c>
      <c r="P83" s="32">
        <f t="shared" si="24"/>
        <v>0.754717881792765</v>
      </c>
      <c r="Q83" s="32">
        <f t="shared" si="24"/>
        <v>0.79138200792829705</v>
      </c>
      <c r="R83" s="32">
        <f t="shared" si="24"/>
        <v>0.80355682168475595</v>
      </c>
      <c r="S83" s="32">
        <f t="shared" si="24"/>
        <v>0.81823758316242501</v>
      </c>
      <c r="T83" s="32">
        <f t="shared" si="24"/>
        <v>0.82038576295029497</v>
      </c>
      <c r="U83" s="32">
        <f t="shared" si="24"/>
        <v>0.82258794379784295</v>
      </c>
      <c r="V83" s="32">
        <f t="shared" si="24"/>
        <v>0.81994406396755004</v>
      </c>
      <c r="W83" s="32">
        <f t="shared" si="24"/>
        <v>0.81408308348341396</v>
      </c>
      <c r="X83" s="32">
        <f t="shared" si="25"/>
        <v>0.81168043849707605</v>
      </c>
      <c r="Y83" s="32">
        <f t="shared" si="25"/>
        <v>0.80905993090848405</v>
      </c>
      <c r="Z83" s="32">
        <f t="shared" si="25"/>
        <v>0.80714021492874599</v>
      </c>
      <c r="AA83" s="32">
        <f t="shared" si="25"/>
        <v>0.80664314794482594</v>
      </c>
      <c r="AB83" s="32">
        <f t="shared" si="25"/>
        <v>0.80623179491986996</v>
      </c>
      <c r="AC83" s="32">
        <f t="shared" si="25"/>
        <v>0.80507023605282202</v>
      </c>
      <c r="AD83" s="32">
        <f t="shared" si="25"/>
        <v>0.80462993896317003</v>
      </c>
      <c r="AE83" s="32">
        <f t="shared" si="25"/>
        <v>0.80497167349924204</v>
      </c>
      <c r="AF83" s="32">
        <f t="shared" si="25"/>
        <v>0.80262900245523405</v>
      </c>
      <c r="AG83" s="32">
        <f t="shared" si="25"/>
        <v>0.80020612223453502</v>
      </c>
      <c r="AH83" s="32">
        <f t="shared" si="25"/>
        <v>0.797165268197355</v>
      </c>
      <c r="AI83" s="33">
        <f t="shared" si="25"/>
        <v>0.79330920515149494</v>
      </c>
    </row>
    <row r="84" spans="1:35" s="2" customFormat="1" x14ac:dyDescent="0.25">
      <c r="A84" s="34" t="s">
        <v>74</v>
      </c>
      <c r="B84" s="35" t="str">
        <f t="shared" si="17"/>
        <v>Cross</v>
      </c>
      <c r="C84" s="35" t="str">
        <f t="shared" si="22"/>
        <v>Hydrogen Electrolysis (100%)</v>
      </c>
      <c r="D84" s="35" t="str">
        <f t="shared" si="18"/>
        <v>Hydrogen Electrolysis</v>
      </c>
      <c r="E84" s="36">
        <f t="shared" si="23"/>
        <v>0</v>
      </c>
      <c r="F84" s="36">
        <f t="shared" si="23"/>
        <v>6.2164679402718396E-4</v>
      </c>
      <c r="G84" s="36">
        <f t="shared" si="23"/>
        <v>8.3825286860976303E-2</v>
      </c>
      <c r="H84" s="36">
        <f t="shared" si="23"/>
        <v>0.375879316201779</v>
      </c>
      <c r="I84" s="36">
        <f t="shared" si="23"/>
        <v>0.82446854889614296</v>
      </c>
      <c r="J84" s="36">
        <f t="shared" si="23"/>
        <v>1.5555574669913099</v>
      </c>
      <c r="K84" s="36">
        <f t="shared" si="23"/>
        <v>2.4215904628941698</v>
      </c>
      <c r="L84" s="36">
        <f t="shared" si="23"/>
        <v>3.3768919030863702</v>
      </c>
      <c r="M84" s="36">
        <f t="shared" si="23"/>
        <v>4.5011857329260403</v>
      </c>
      <c r="N84" s="36">
        <f t="shared" si="24"/>
        <v>5.7260081338117699</v>
      </c>
      <c r="O84" s="36">
        <f t="shared" si="24"/>
        <v>7.1613329790473799</v>
      </c>
      <c r="P84" s="36">
        <f t="shared" si="24"/>
        <v>8.8684478446838906</v>
      </c>
      <c r="Q84" s="36">
        <f t="shared" si="24"/>
        <v>10.649060528717801</v>
      </c>
      <c r="R84" s="36">
        <f t="shared" si="24"/>
        <v>12.5420911185509</v>
      </c>
      <c r="S84" s="36">
        <f t="shared" si="24"/>
        <v>14.666568548316301</v>
      </c>
      <c r="T84" s="36">
        <f t="shared" si="24"/>
        <v>16.876056272687698</v>
      </c>
      <c r="U84" s="36">
        <f t="shared" si="24"/>
        <v>19.097787204784801</v>
      </c>
      <c r="V84" s="36">
        <f t="shared" si="24"/>
        <v>21.413892685971899</v>
      </c>
      <c r="W84" s="36">
        <f t="shared" si="24"/>
        <v>23.860464507722501</v>
      </c>
      <c r="X84" s="36">
        <f t="shared" si="25"/>
        <v>26.393224547010099</v>
      </c>
      <c r="Y84" s="36">
        <f t="shared" si="25"/>
        <v>29.018678197196</v>
      </c>
      <c r="Z84" s="36">
        <f t="shared" si="25"/>
        <v>31.7004428457454</v>
      </c>
      <c r="AA84" s="36">
        <f t="shared" si="25"/>
        <v>34.716455362881497</v>
      </c>
      <c r="AB84" s="36">
        <f t="shared" si="25"/>
        <v>37.907949937877497</v>
      </c>
      <c r="AC84" s="36">
        <f t="shared" si="25"/>
        <v>41.102903468765703</v>
      </c>
      <c r="AD84" s="36">
        <f t="shared" si="25"/>
        <v>44.366774398828099</v>
      </c>
      <c r="AE84" s="36">
        <f t="shared" si="25"/>
        <v>47.787760936250201</v>
      </c>
      <c r="AF84" s="36">
        <f t="shared" si="25"/>
        <v>51.252612991089798</v>
      </c>
      <c r="AG84" s="36">
        <f t="shared" si="25"/>
        <v>54.7946320062415</v>
      </c>
      <c r="AH84" s="36">
        <f t="shared" si="25"/>
        <v>58.583040450448799</v>
      </c>
      <c r="AI84" s="37">
        <f t="shared" si="25"/>
        <v>62.523525616833503</v>
      </c>
    </row>
    <row r="85" spans="1:35" s="2" customFormat="1" x14ac:dyDescent="0.25">
      <c r="C85" s="2" t="s">
        <v>42</v>
      </c>
      <c r="D85" s="3" t="s">
        <v>42</v>
      </c>
      <c r="E85" s="4">
        <f t="shared" ref="E85:AI85" si="26">E60</f>
        <v>499.67599999999999</v>
      </c>
      <c r="F85" s="4">
        <f t="shared" si="26"/>
        <v>478.13852484136351</v>
      </c>
      <c r="G85" s="4">
        <f t="shared" si="26"/>
        <v>457.39933003733171</v>
      </c>
      <c r="H85" s="4">
        <f t="shared" si="26"/>
        <v>434.89930064897874</v>
      </c>
      <c r="I85" s="4">
        <f t="shared" si="26"/>
        <v>404.05094726953877</v>
      </c>
      <c r="J85" s="4">
        <f t="shared" si="26"/>
        <v>378.62846147083832</v>
      </c>
      <c r="K85" s="4">
        <f t="shared" si="26"/>
        <v>358.09895193408056</v>
      </c>
      <c r="L85" s="4">
        <f t="shared" si="26"/>
        <v>338.8688835174321</v>
      </c>
      <c r="M85" s="4">
        <f t="shared" si="26"/>
        <v>318.95819015543435</v>
      </c>
      <c r="N85" s="4">
        <f t="shared" si="26"/>
        <v>299.40173518272957</v>
      </c>
      <c r="O85" s="4">
        <f t="shared" si="26"/>
        <v>276.90755363443441</v>
      </c>
      <c r="P85" s="4">
        <f t="shared" si="26"/>
        <v>258.69426114393082</v>
      </c>
      <c r="Q85" s="4">
        <f t="shared" si="26"/>
        <v>243.69856261446176</v>
      </c>
      <c r="R85" s="4">
        <f t="shared" si="26"/>
        <v>224.38203226120481</v>
      </c>
      <c r="S85" s="4">
        <f t="shared" si="26"/>
        <v>205.3318639224064</v>
      </c>
      <c r="T85" s="4">
        <f t="shared" si="26"/>
        <v>190.63152780204075</v>
      </c>
      <c r="U85" s="4">
        <f t="shared" si="26"/>
        <v>176.90271641982719</v>
      </c>
      <c r="V85" s="4">
        <f t="shared" si="26"/>
        <v>163.35482695589073</v>
      </c>
      <c r="W85" s="4">
        <f t="shared" si="26"/>
        <v>149.92120491496183</v>
      </c>
      <c r="X85" s="4">
        <f t="shared" si="26"/>
        <v>136.42688048434147</v>
      </c>
      <c r="Y85" s="4">
        <f t="shared" si="26"/>
        <v>124.2634820462863</v>
      </c>
      <c r="Z85" s="4">
        <f t="shared" si="26"/>
        <v>110.56847488157001</v>
      </c>
      <c r="AA85" s="4">
        <f t="shared" si="26"/>
        <v>98.694875583814849</v>
      </c>
      <c r="AB85" s="4">
        <f t="shared" si="26"/>
        <v>86.807518654568014</v>
      </c>
      <c r="AC85" s="4">
        <f t="shared" si="26"/>
        <v>75.855822078299525</v>
      </c>
      <c r="AD85" s="4">
        <f t="shared" si="26"/>
        <v>63.204368117707929</v>
      </c>
      <c r="AE85" s="4">
        <f t="shared" si="26"/>
        <v>53.762092273179746</v>
      </c>
      <c r="AF85" s="4">
        <f t="shared" si="26"/>
        <v>44.369920985491405</v>
      </c>
      <c r="AG85" s="4">
        <f t="shared" si="26"/>
        <v>34.807999492424813</v>
      </c>
      <c r="AH85" s="4">
        <f t="shared" si="26"/>
        <v>25.656011317540106</v>
      </c>
      <c r="AI85" s="4">
        <f t="shared" si="26"/>
        <v>16.194559052275963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hist data</vt:lpstr>
      <vt:lpstr>Sector</vt:lpstr>
      <vt:lpstr>abatement NPV 2050</vt:lpstr>
      <vt:lpstr>abatement graph</vt:lpstr>
      <vt:lpstr>CO2e Wedge_aggregated</vt:lpstr>
      <vt:lpstr>jobs by isic</vt:lpstr>
      <vt:lpstr>start year jobs by isic</vt:lpstr>
      <vt:lpstr>Financial - GDP</vt:lpstr>
      <vt:lpstr>Financial - Jobs</vt:lpstr>
      <vt:lpstr>Avoided premature death by race</vt:lpstr>
      <vt:lpstr>Emissions - NOx</vt:lpstr>
      <vt:lpstr>Emissions - PM 2.5</vt:lpstr>
      <vt:lpstr>Emissions - SOX</vt:lpstr>
      <vt:lpstr>Avoided premature death</vt:lpstr>
      <vt:lpstr>BAU Emissions</vt:lpstr>
      <vt:lpstr>CO2e Wedge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Ashmoore</dc:creator>
  <cp:lastModifiedBy>Olivia Ashmoore</cp:lastModifiedBy>
  <cp:lastPrinted>2021-02-19T18:20:10Z</cp:lastPrinted>
  <dcterms:created xsi:type="dcterms:W3CDTF">2021-02-17T23:20:28Z</dcterms:created>
  <dcterms:modified xsi:type="dcterms:W3CDTF">2022-05-26T20:37:53Z</dcterms:modified>
</cp:coreProperties>
</file>