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emplate_state\trans\BNVP\"/>
    </mc:Choice>
  </mc:AlternateContent>
  <xr:revisionPtr revIDLastSave="0" documentId="13_ncr:1_{B6D8BA66-64C8-49BF-AE64-0592A37BC54E}" xr6:coauthVersionLast="47" xr6:coauthVersionMax="47" xr10:uidLastSave="{00000000-0000-0000-0000-000000000000}"/>
  <bookViews>
    <workbookView xWindow="9410" yWindow="260" windowWidth="16030" windowHeight="13020" firstSheet="14" activeTab="18" xr2:uid="{0D312508-EA71-4DDD-A3A6-653FC0399742}"/>
    <workbookView xWindow="-110" yWindow="-110" windowWidth="25820" windowHeight="14020" firstSheet="14" activeTab="20" xr2:uid="{FFC166C2-33A4-4D3B-8C38-AC0EC9D52F6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C2" i="8"/>
  <c r="B2" i="8"/>
  <c r="C80" i="36"/>
  <c r="D80" i="36"/>
  <c r="E80" i="36"/>
  <c r="F80" i="36"/>
  <c r="G80" i="36"/>
  <c r="H80" i="36"/>
  <c r="B80" i="36"/>
  <c r="C79" i="36"/>
  <c r="D79" i="36"/>
  <c r="E79" i="36"/>
  <c r="F79" i="36"/>
  <c r="G79" i="36"/>
  <c r="H79" i="36"/>
  <c r="B79" i="36"/>
  <c r="E37" i="36"/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J36" i="36"/>
  <c r="I36" i="36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D20" i="36"/>
  <c r="C20" i="36"/>
  <c r="B20" i="36"/>
  <c r="D41" i="35"/>
  <c r="E41" i="35" s="1"/>
  <c r="D40" i="35"/>
  <c r="E40" i="35" s="1"/>
  <c r="D39" i="35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I43" i="36" l="1"/>
  <c r="I29" i="36"/>
  <c r="H29" i="36"/>
  <c r="G43" i="36"/>
  <c r="J29" i="36"/>
  <c r="G29" i="36"/>
  <c r="D20" i="35"/>
  <c r="D11" i="34" s="1"/>
  <c r="C20" i="35"/>
  <c r="E39" i="35"/>
  <c r="H43" i="36"/>
  <c r="J43" i="36"/>
  <c r="I46" i="36" s="1"/>
  <c r="D49" i="34"/>
  <c r="B34" i="34" s="1"/>
  <c r="C25" i="34" s="1"/>
  <c r="D50" i="34"/>
  <c r="B35" i="34" s="1"/>
  <c r="C26" i="34" s="1"/>
  <c r="C22" i="35"/>
  <c r="D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46" i="36" l="1"/>
  <c r="H46" i="36"/>
  <c r="D19" i="34" s="1"/>
  <c r="C19" i="34"/>
  <c r="E26" i="34"/>
  <c r="E25" i="34"/>
  <c r="K43" i="36"/>
  <c r="J46" i="36"/>
  <c r="B26" i="34"/>
  <c r="C13" i="34" s="1"/>
  <c r="E13" i="34" s="1"/>
  <c r="E24" i="34"/>
  <c r="B24" i="34"/>
  <c r="C11" i="34" s="1"/>
  <c r="B25" i="34"/>
  <c r="C12" i="34" s="1"/>
  <c r="K46" i="36" l="1"/>
  <c r="D41" i="36"/>
  <c r="D40" i="36"/>
  <c r="E40" i="36" s="1"/>
  <c r="C21" i="36"/>
  <c r="B21" i="36"/>
  <c r="B13" i="34"/>
  <c r="D21" i="36"/>
  <c r="B84" i="36"/>
  <c r="B85" i="36" s="1"/>
  <c r="E41" i="36"/>
  <c r="B4" i="8" s="1"/>
  <c r="E12" i="34"/>
  <c r="B12" i="34"/>
  <c r="B11" i="34"/>
  <c r="B5" i="34" s="1"/>
  <c r="E11" i="34"/>
  <c r="B5" i="8" l="1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5" i="10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AG243" i="30" l="1"/>
  <c r="B203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AG166" i="30" l="1"/>
  <c r="B239" i="30"/>
  <c r="AG198" i="30"/>
  <c r="AG188" i="30"/>
  <c r="AG206" i="30"/>
  <c r="AG170" i="30"/>
  <c r="G217" i="30"/>
  <c r="B241" i="30"/>
  <c r="AG234" i="30"/>
  <c r="B181" i="30"/>
  <c r="AG207" i="30"/>
  <c r="AG189" i="30"/>
  <c r="AG171" i="30"/>
  <c r="AG229" i="30"/>
  <c r="AG224" i="30"/>
  <c r="B200" i="30"/>
  <c r="AG191" i="30"/>
  <c r="AG173" i="30"/>
  <c r="AG209" i="30"/>
  <c r="C172" i="30"/>
  <c r="C190" i="30"/>
  <c r="B246" i="30"/>
  <c r="AG180" i="30"/>
  <c r="AG227" i="30"/>
  <c r="B199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B5" i="15"/>
  <c r="M5" i="15" s="1"/>
  <c r="M4" i="15" s="1"/>
  <c r="B5" i="16"/>
  <c r="Q5" i="16" s="1"/>
  <c r="M5" i="16"/>
  <c r="AA5" i="16"/>
  <c r="W5" i="16"/>
  <c r="O5" i="16"/>
  <c r="G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V5" i="16" l="1"/>
  <c r="N5" i="16"/>
  <c r="O4" i="17"/>
  <c r="O2" i="17" s="1"/>
  <c r="B2" i="17"/>
  <c r="AA8" i="13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H2" i="17" s="1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N2" i="17" s="1"/>
  <c r="G4" i="17"/>
  <c r="G2" i="17" s="1"/>
  <c r="F4" i="17"/>
  <c r="F2" i="17" s="1"/>
  <c r="AD4" i="17"/>
  <c r="AD2" i="17" s="1"/>
  <c r="AE4" i="17"/>
  <c r="AE2" i="17" s="1"/>
  <c r="W4" i="17"/>
  <c r="W2" i="17" s="1"/>
  <c r="V4" i="17"/>
  <c r="V2" i="17" s="1"/>
  <c r="AD5" i="10"/>
  <c r="AC4" i="17"/>
  <c r="AC2" i="17" s="1"/>
  <c r="U4" i="17"/>
  <c r="U2" i="17" s="1"/>
  <c r="M4" i="17"/>
  <c r="M2" i="17" s="1"/>
  <c r="E4" i="17"/>
  <c r="E2" i="17" s="1"/>
  <c r="AB4" i="17"/>
  <c r="AB2" i="17" s="1"/>
  <c r="K4" i="17"/>
  <c r="K2" i="17" s="1"/>
  <c r="C4" i="17"/>
  <c r="C2" i="17" s="1"/>
  <c r="L4" i="17"/>
  <c r="L2" i="17" s="1"/>
  <c r="Z4" i="17"/>
  <c r="Z2" i="17" s="1"/>
  <c r="R4" i="17"/>
  <c r="R2" i="17" s="1"/>
  <c r="J4" i="17"/>
  <c r="J2" i="17" s="1"/>
  <c r="Y4" i="17"/>
  <c r="Y2" i="17" s="1"/>
  <c r="Q4" i="17"/>
  <c r="Q2" i="17" s="1"/>
  <c r="I4" i="17"/>
  <c r="I2" i="17" s="1"/>
  <c r="T4" i="17"/>
  <c r="T2" i="17" s="1"/>
  <c r="D4" i="17"/>
  <c r="D2" i="17" s="1"/>
  <c r="AA4" i="17"/>
  <c r="AA2" i="17" s="1"/>
  <c r="S4" i="17"/>
  <c r="S2" i="17" s="1"/>
  <c r="AF4" i="17"/>
  <c r="AF2" i="17" s="1"/>
  <c r="X4" i="17"/>
  <c r="X2" i="17" s="1"/>
  <c r="P4" i="17"/>
  <c r="P2" i="17" s="1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F3" i="9" s="1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I5" i="2"/>
  <c r="AA4" i="2"/>
  <c r="X4" i="2"/>
  <c r="S4" i="2"/>
  <c r="N3" i="2"/>
  <c r="Y4" i="2"/>
  <c r="F4" i="2"/>
  <c r="J4" i="2"/>
  <c r="AF3" i="2"/>
  <c r="AD4" i="2"/>
  <c r="Q5" i="2"/>
  <c r="P4" i="2"/>
  <c r="W4" i="2"/>
  <c r="V3" i="2"/>
  <c r="N4" i="2"/>
  <c r="R4" i="2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 l="1"/>
  <c r="AB8" i="15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<sst xmlns="http://schemas.openxmlformats.org/spreadsheetml/2006/main" count="2527" uniqueCount="1360">
  <si>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</si>
  <si>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</si>
  <si>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</si>
  <si>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</si>
  <si>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</si>
  <si>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</si>
  <si>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</si>
  <si>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</si>
  <si>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</si>
  <si>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</si>
  <si>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</si>
  <si>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</si>
  <si>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</si>
  <si>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</si>
  <si>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</si>
  <si>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</si>
  <si>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</si>
  <si>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</si>
  <si>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</si>
  <si>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</si>
  <si>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</si>
  <si>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</si>
  <si>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</si>
  <si>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</si>
  <si>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</si>
  <si>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</si>
  <si>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</si>
  <si>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</si>
  <si>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</si>
  <si>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</si>
  <si>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</si>
  <si>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</si>
  <si>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</si>
  <si>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</si>
  <si>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</si>
  <si>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</si>
  <si>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</si>
  <si>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</si>
  <si>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</si>
  <si>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</si>
  <si>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</si>
  <si>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</si>
  <si>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</si>
  <si>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</si>
  <si>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</si>
  <si>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</si>
  <si>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</si>
  <si>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</si>
  <si>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</si>
  <si>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</si>
  <si>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</si>
  <si>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</si>
  <si>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</si>
  <si>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</si>
  <si>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</si>
  <si>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</si>
  <si>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</si>
  <si>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</si>
  <si>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</si>
  <si>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</si>
  <si>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</si>
  <si>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</si>
  <si>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</si>
  <si>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</si>
  <si>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</si>
  <si>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</si>
  <si>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</si>
  <si>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</si>
  <si>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</si>
  <si>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</si>
  <si>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</si>
  <si>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</si>
  <si>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</si>
  <si>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</si>
  <si>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</si>
  <si>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</si>
  <si>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</si>
  <si>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</si>
  <si>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</si>
  <si>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</si>
  <si>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</si>
  <si>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</si>
  <si>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</si>
  <si>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</si>
  <si>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</si>
  <si>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</si>
  <si>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</si>
  <si>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</si>
  <si>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</si>
  <si>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</si>
  <si>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</si>
  <si>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</si>
  <si>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</si>
  <si>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</si>
  <si>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</si>
  <si>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</si>
  <si>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</si>
  <si>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</si>
  <si>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</si>
  <si>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</si>
  <si>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</si>
  <si>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</si>
  <si>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</si>
  <si>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</si>
  <si>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</si>
  <si>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</si>
  <si>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</si>
  <si>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</si>
  <si>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</si>
  <si>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</si>
  <si>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</si>
  <si>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</si>
  <si>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</si>
  <si>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</si>
  <si>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</si>
  <si>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</si>
  <si>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</si>
  <si>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</si>
  <si>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</si>
  <si>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</si>
  <si>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</si>
  <si>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</si>
  <si>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</si>
  <si>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</si>
  <si>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</si>
  <si>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</si>
  <si>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</si>
  <si>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</si>
  <si>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</si>
  <si>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</si>
  <si>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</si>
  <si>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</si>
  <si>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</si>
  <si>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</si>
  <si>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</si>
  <si>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</si>
  <si>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</si>
  <si>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</si>
  <si>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</si>
  <si>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</si>
  <si>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</si>
  <si>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</si>
  <si>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</si>
  <si>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</si>
  <si>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</si>
  <si>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</si>
  <si>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</si>
  <si>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</si>
  <si>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</si>
  <si>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</si>
  <si>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</si>
  <si>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</si>
  <si>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</si>
  <si>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</si>
  <si>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</si>
  <si>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</si>
  <si>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</si>
  <si>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</si>
  <si>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</si>
  <si>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</si>
  <si>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</si>
  <si>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</si>
  <si>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</si>
  <si>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</si>
  <si>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</si>
  <si>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</si>
  <si>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</si>
  <si>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</si>
  <si>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</si>
  <si>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</si>
  <si>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</si>
  <si>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</si>
  <si>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</si>
  <si>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</si>
  <si>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</si>
  <si>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</si>
  <si>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</si>
  <si>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</si>
  <si>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</si>
  <si>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</si>
  <si>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</si>
  <si>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</si>
  <si>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</si>
  <si>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</si>
  <si>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</si>
  <si>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</si>
  <si>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</si>
  <si>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</si>
  <si>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</si>
  <si>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</si>
  <si>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</si>
  <si>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</si>
  <si>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</si>
  <si>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</si>
  <si>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</si>
  <si>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</si>
  <si>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</si>
  <si>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</si>
  <si>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</si>
  <si>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</si>
  <si>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</si>
  <si>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</si>
  <si>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</si>
  <si>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</si>
  <si>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</si>
  <si>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</si>
  <si>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</si>
  <si>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</si>
  <si>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</si>
  <si>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</si>
  <si>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</si>
  <si>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</si>
  <si>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</si>
  <si>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</si>
  <si>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</si>
  <si>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</si>
  <si>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</si>
  <si>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</si>
  <si>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</si>
  <si>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</si>
  <si>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</si>
  <si>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</si>
  <si>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</si>
  <si>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</si>
  <si>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</si>
  <si>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</si>
  <si>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</si>
  <si>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</si>
  <si>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</si>
  <si>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</si>
  <si>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</si>
  <si>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</si>
  <si>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</si>
  <si>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</si>
  <si>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</si>
  <si>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</si>
  <si>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</si>
  <si>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</si>
  <si>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</si>
  <si>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</si>
  <si>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</si>
  <si>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</si>
  <si>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</si>
  <si>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</si>
  <si>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</si>
  <si>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</si>
  <si>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</si>
  <si>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</si>
  <si>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</si>
  <si>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</si>
  <si>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</si>
  <si>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</si>
  <si>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</si>
  <si>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</si>
  <si>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</si>
  <si>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</si>
  <si>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</si>
  <si>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</si>
  <si>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</si>
  <si>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</si>
  <si>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</si>
  <si>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</si>
  <si>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</si>
  <si>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</si>
  <si>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</si>
  <si>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</si>
  <si>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</si>
  <si>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</si>
  <si>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</si>
  <si>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</si>
  <si>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</si>
  <si>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</si>
  <si>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</si>
  <si>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</si>
  <si>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</si>
  <si>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</si>
  <si>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</si>
  <si>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</si>
  <si>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</si>
  <si>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</si>
  <si>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</si>
  <si>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</si>
  <si>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</si>
  <si>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</si>
  <si>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</si>
  <si>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</si>
  <si>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</si>
  <si>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</si>
  <si>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</si>
  <si>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</si>
  <si>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</si>
  <si>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</si>
  <si>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</si>
  <si>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</si>
  <si>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</si>
  <si>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</si>
  <si>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</si>
  <si>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</si>
  <si>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</si>
  <si>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</si>
  <si>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</si>
  <si>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</si>
  <si>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</si>
  <si>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</si>
  <si>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</si>
  <si>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</si>
  <si>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</si>
  <si>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</si>
  <si>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</si>
  <si>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</si>
  <si>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</si>
  <si>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</si>
  <si>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</si>
  <si>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</si>
  <si>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</si>
  <si>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</si>
  <si>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</si>
  <si>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</si>
  <si>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</si>
  <si>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</si>
  <si>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</si>
  <si>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</si>
  <si>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</si>
  <si>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</si>
  <si>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</si>
  <si>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</si>
  <si>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</si>
  <si>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</si>
  <si>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</si>
  <si>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</si>
  <si>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</si>
  <si>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</si>
  <si>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</si>
  <si>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</si>
  <si>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</si>
  <si>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</si>
  <si>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</si>
  <si>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</si>
  <si>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</si>
  <si>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</si>
  <si>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</si>
  <si>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</si>
  <si>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</si>
  <si>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</si>
  <si>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</si>
  <si>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</si>
  <si>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</si>
  <si>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</si>
  <si>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</si>
  <si>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</si>
  <si>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</si>
  <si>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</si>
  <si>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</si>
  <si>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</si>
  <si>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</si>
  <si>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</si>
  <si>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</si>
  <si>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</si>
  <si>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</si>
  <si>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</si>
  <si>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</si>
  <si>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</si>
  <si>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</si>
  <si>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</si>
  <si>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</si>
  <si>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</si>
  <si>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</si>
  <si>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</si>
  <si>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</si>
  <si>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</si>
  <si>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</si>
  <si>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</si>
  <si>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</si>
  <si>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</si>
  <si>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</si>
  <si>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</si>
  <si>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</si>
  <si>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</si>
  <si>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</si>
  <si>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</si>
  <si>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</si>
  <si>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</si>
  <si>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</si>
  <si>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</si>
  <si>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</si>
  <si>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</si>
  <si>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</si>
  <si>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</si>
  <si>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</si>
  <si>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</si>
  <si>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</si>
  <si>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</si>
  <si>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</si>
  <si>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</si>
  <si>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</si>
  <si>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</si>
  <si>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</si>
  <si>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</si>
  <si>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</si>
  <si>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</si>
  <si>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</si>
  <si>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</si>
  <si>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</si>
  <si>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</si>
  <si>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</si>
  <si>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</si>
  <si>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</si>
  <si>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</si>
  <si>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</si>
  <si>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</si>
  <si>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</si>
  <si>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</si>
  <si>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</si>
  <si>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</si>
  <si>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</si>
  <si>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</si>
  <si>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</si>
  <si>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</si>
  <si>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</si>
  <si>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</si>
  <si>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</si>
  <si>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</si>
  <si>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</si>
  <si>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</si>
  <si>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</si>
  <si>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</si>
  <si>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</si>
  <si>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</si>
  <si>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</si>
  <si>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</si>
  <si>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</si>
  <si>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</si>
  <si>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</si>
  <si>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</si>
  <si>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</si>
  <si>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</si>
  <si>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</si>
  <si>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</si>
  <si>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</si>
  <si>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</si>
  <si>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</si>
  <si>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</si>
  <si>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</si>
  <si>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</si>
  <si>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</si>
  <si>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</si>
  <si>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</si>
  <si>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</si>
  <si>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</si>
  <si>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</si>
  <si>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</si>
  <si>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</si>
  <si>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</si>
  <si>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</si>
  <si>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</si>
  <si>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</si>
  <si>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</si>
  <si>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</si>
  <si>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</si>
  <si>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</si>
  <si>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</si>
  <si>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</si>
  <si>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</si>
  <si>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</si>
  <si>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</si>
  <si>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</si>
  <si>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</si>
  <si>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</si>
  <si>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</si>
  <si>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</si>
  <si>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</si>
  <si>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</si>
  <si>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</si>
  <si>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</si>
  <si>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</si>
  <si>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</si>
  <si>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</si>
  <si>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</si>
  <si>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</si>
  <si>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</si>
  <si>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</si>
  <si>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</si>
  <si>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</si>
  <si>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</si>
  <si>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</si>
  <si>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</si>
  <si>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</si>
  <si>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</si>
  <si>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</si>
  <si>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</si>
  <si>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</si>
  <si>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</si>
  <si>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</si>
  <si>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</si>
  <si>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</si>
  <si>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</si>
  <si>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</si>
  <si>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</si>
  <si>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</si>
  <si>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</si>
  <si>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</si>
  <si>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</si>
  <si>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</si>
  <si>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</si>
  <si>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</si>
  <si>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</si>
  <si>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</si>
  <si>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</si>
  <si>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</si>
  <si>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</si>
  <si>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</si>
  <si>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</si>
  <si>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</si>
  <si>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</si>
  <si>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</si>
  <si>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</si>
  <si>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</si>
  <si>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</si>
  <si>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</si>
  <si>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</si>
  <si>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</si>
  <si>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</si>
  <si>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</si>
  <si>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</si>
  <si>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</si>
  <si>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</si>
  <si>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</si>
  <si>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</si>
  <si>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</si>
  <si>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</si>
  <si>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</si>
  <si>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</si>
  <si>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</si>
  <si>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</si>
  <si>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</si>
  <si>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</si>
  <si>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</si>
  <si>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</si>
  <si>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</si>
  <si>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</si>
  <si>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</si>
  <si>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</si>
  <si>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</si>
  <si>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</si>
  <si>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</si>
  <si>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</si>
  <si>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</si>
  <si>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</si>
  <si>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</si>
  <si>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</si>
  <si>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</si>
  <si>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</si>
  <si>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</si>
  <si>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</si>
  <si>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</si>
  <si>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</si>
  <si>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</si>
  <si>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</si>
  <si>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</si>
  <si>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</si>
  <si>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</si>
  <si>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</si>
  <si>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</si>
  <si>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</si>
  <si>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</si>
  <si>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</si>
  <si>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</si>
  <si>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</si>
  <si>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</si>
  <si>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</si>
  <si>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</si>
  <si>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</si>
  <si>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</si>
  <si>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</si>
  <si>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</si>
  <si>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</si>
  <si>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</si>
  <si>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</si>
  <si>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</si>
  <si>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</si>
  <si>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</si>
  <si>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</si>
  <si>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</si>
  <si>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</si>
  <si>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</si>
  <si>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</si>
  <si>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</si>
  <si>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</si>
  <si>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</si>
  <si>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</si>
  <si>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</si>
  <si>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</si>
  <si>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</si>
  <si>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</si>
  <si>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</si>
  <si>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</si>
  <si>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</si>
  <si>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</si>
  <si>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</si>
  <si>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</si>
  <si>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</si>
  <si>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</si>
  <si>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</si>
  <si>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</si>
  <si>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</si>
  <si>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</si>
  <si>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</si>
  <si>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</si>
  <si>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</si>
  <si>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</si>
  <si>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</si>
  <si>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</si>
  <si>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</si>
  <si>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</si>
  <si>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</si>
  <si>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</si>
  <si>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</si>
  <si>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</si>
  <si>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</si>
  <si>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</si>
  <si>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</si>
  <si>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</si>
  <si>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</si>
  <si>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</si>
  <si>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</si>
  <si>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</si>
  <si>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</si>
  <si>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</si>
  <si>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</si>
  <si>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</si>
  <si>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</si>
  <si>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</si>
  <si>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</si>
  <si>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</si>
  <si>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</si>
  <si>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</si>
  <si>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</si>
  <si>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</si>
  <si>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</si>
  <si>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</si>
  <si>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</si>
  <si>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</si>
  <si>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</si>
  <si>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</si>
  <si>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</si>
  <si>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</si>
  <si>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</si>
  <si>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</si>
  <si>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</si>
  <si>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</si>
  <si>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</si>
  <si>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</si>
  <si>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</si>
  <si>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</si>
  <si>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</si>
  <si>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</si>
  <si>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</si>
  <si>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</si>
  <si>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</si>
  <si>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</si>
  <si>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</si>
  <si>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</si>
  <si>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</si>
  <si>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</si>
  <si>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</si>
  <si>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</si>
  <si>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</si>
  <si>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</si>
  <si>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</si>
  <si>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</si>
  <si>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</si>
  <si>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</si>
  <si>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</si>
  <si>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</si>
  <si>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</si>
  <si>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</si>
  <si>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</si>
  <si>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</si>
  <si>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</si>
  <si>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</si>
  <si>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</si>
  <si>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</si>
  <si>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</si>
  <si>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</si>
  <si>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</si>
  <si>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</si>
  <si>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</si>
  <si>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</si>
  <si>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</si>
  <si>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</si>
  <si>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</si>
  <si>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</si>
  <si>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</si>
  <si>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</si>
  <si>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</si>
  <si>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</si>
  <si>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</si>
  <si>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</si>
  <si>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</si>
  <si>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</si>
  <si>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</si>
  <si>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</si>
  <si>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</si>
  <si>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</si>
  <si>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</si>
  <si>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</si>
  <si>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</si>
  <si>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</si>
  <si>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</si>
  <si>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</si>
  <si>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</si>
  <si>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</si>
  <si>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</si>
  <si>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</si>
  <si>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</si>
  <si>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</si>
  <si>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</si>
  <si>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</si>
  <si>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</si>
  <si>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</si>
  <si>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</si>
  <si>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</si>
  <si>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</si>
  <si>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</si>
  <si>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</si>
  <si>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</si>
  <si>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</si>
  <si>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</si>
  <si>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</si>
  <si>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</si>
  <si>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</si>
  <si>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</si>
  <si>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</si>
  <si>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</si>
  <si>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</si>
  <si>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</si>
  <si>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</si>
  <si>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</si>
  <si>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</si>
  <si>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</si>
  <si>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</si>
  <si>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</si>
  <si>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</si>
  <si>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</si>
  <si>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</si>
  <si>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</si>
  <si>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</si>
  <si>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</si>
  <si>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</si>
  <si>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</si>
  <si>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</si>
  <si>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</si>
  <si>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</si>
  <si>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</si>
  <si>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</si>
  <si>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</si>
  <si>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</si>
  <si>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</si>
  <si>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</si>
  <si>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</si>
  <si>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</si>
  <si>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</si>
  <si>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</si>
  <si>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</si>
  <si>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</si>
  <si>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</si>
  <si>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</si>
  <si>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</si>
  <si>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</si>
  <si>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</si>
  <si>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</si>
  <si>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</si>
  <si>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</si>
  <si>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</si>
  <si>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</si>
  <si>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</si>
  <si>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</si>
  <si>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</si>
  <si>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</si>
  <si>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</si>
  <si>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</si>
  <si>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</si>
  <si>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</si>
  <si>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</si>
  <si>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</si>
  <si>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</si>
  <si>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</si>
  <si>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</si>
  <si>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</si>
  <si>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</si>
  <si>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</si>
  <si>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</si>
  <si>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</si>
  <si>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</si>
  <si>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</si>
  <si>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</si>
  <si>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</si>
  <si>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</si>
  <si>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</si>
  <si>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</si>
  <si>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</si>
  <si>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</si>
  <si>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</si>
  <si>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</si>
  <si>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</si>
  <si>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</si>
  <si>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</si>
  <si>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</si>
  <si>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</si>
  <si>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</si>
  <si>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</si>
  <si>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</si>
  <si>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</si>
  <si>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</si>
  <si>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</si>
  <si>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</si>
  <si>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</si>
  <si>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</si>
  <si>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</si>
  <si>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</si>
  <si>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</si>
  <si>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</si>
  <si>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</si>
  <si>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</si>
  <si>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</si>
  <si>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</si>
  <si>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</si>
  <si>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</si>
  <si>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</si>
  <si>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</si>
  <si>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</si>
  <si>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</si>
  <si>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</si>
  <si>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</si>
  <si>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</si>
  <si>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</si>
  <si>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</si>
  <si>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</si>
  <si>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</si>
  <si>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</si>
  <si>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</si>
  <si>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</si>
  <si>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</si>
  <si>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</si>
  <si>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</si>
  <si>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</si>
  <si>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</si>
  <si>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</si>
  <si>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</si>
  <si>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</si>
  <si>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</si>
  <si>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</si>
  <si>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</si>
  <si>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</si>
  <si>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</si>
  <si>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</si>
  <si>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</si>
  <si>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</si>
  <si>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</si>
  <si>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</si>
  <si>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</si>
  <si>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</si>
  <si>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</si>
  <si>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</si>
  <si>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</si>
  <si>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</si>
  <si>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</si>
  <si>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</si>
  <si>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</si>
  <si>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</si>
  <si>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</si>
  <si>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</si>
  <si>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</si>
  <si>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</si>
  <si>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</si>
  <si>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</si>
  <si>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</si>
  <si>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</si>
  <si>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</si>
  <si>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</si>
  <si>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</si>
  <si>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</si>
  <si>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</si>
  <si>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</si>
  <si>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</si>
  <si>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</si>
  <si>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</si>
  <si>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</si>
  <si>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</si>
  <si>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</si>
  <si>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</si>
  <si>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</si>
  <si>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</si>
  <si>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</si>
  <si>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</si>
  <si>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</si>
  <si>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</si>
  <si>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</si>
  <si>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</si>
  <si>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</si>
  <si>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</si>
  <si>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</si>
  <si>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</si>
  <si>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</si>
  <si>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</si>
  <si>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</si>
  <si>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</si>
  <si>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</si>
  <si>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</si>
  <si>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</si>
  <si>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</si>
  <si>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</si>
  <si>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</si>
  <si>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</si>
  <si>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</si>
  <si>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</si>
  <si>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</si>
  <si>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</si>
  <si>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</si>
  <si>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</si>
  <si>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</si>
  <si>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</si>
  <si>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</si>
  <si>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</si>
  <si>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</si>
  <si>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</si>
  <si>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</si>
  <si>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</si>
  <si>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</si>
  <si>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</si>
  <si>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</si>
  <si>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</si>
  <si>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</si>
  <si>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</si>
  <si>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</si>
  <si>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</si>
  <si>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</si>
  <si>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</si>
  <si>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</si>
  <si>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</si>
  <si>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</si>
  <si>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</si>
  <si>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</si>
  <si>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</si>
  <si>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</si>
  <si>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</si>
  <si>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</si>
  <si>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</si>
  <si>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</si>
  <si>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</si>
  <si>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</si>
  <si>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</si>
  <si>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</si>
  <si>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</si>
  <si>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</si>
  <si>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</si>
  <si>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</si>
  <si>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</si>
  <si>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</si>
  <si>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</si>
  <si>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</si>
  <si>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</si>
  <si>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</si>
  <si>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</si>
  <si>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</si>
  <si>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</si>
  <si>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</si>
  <si>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</si>
  <si>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</si>
  <si>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</si>
  <si>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</si>
  <si>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</si>
  <si>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</si>
  <si>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</si>
  <si>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</si>
  <si>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</si>
  <si>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</si>
  <si>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</si>
  <si>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</si>
  <si>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</si>
  <si>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</si>
  <si>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</si>
  <si>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</si>
  <si>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</si>
  <si>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</si>
  <si>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</si>
  <si>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</si>
  <si>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</si>
  <si>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</si>
  <si>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</si>
  <si>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</si>
  <si>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</si>
  <si>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</si>
  <si>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</si>
  <si>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</si>
  <si>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</si>
  <si>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</si>
  <si>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</si>
  <si>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</si>
  <si>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</si>
  <si>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</si>
  <si>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</si>
  <si>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</si>
  <si>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</si>
  <si>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</si>
  <si>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</si>
  <si>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</si>
  <si>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</si>
  <si>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</si>
  <si>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</si>
  <si>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</si>
  <si>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</si>
  <si>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</si>
  <si>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</si>
  <si>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</si>
  <si>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</si>
  <si>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</si>
  <si>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</si>
  <si>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</si>
  <si>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</si>
  <si>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</si>
  <si>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</si>
  <si>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</si>
  <si>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</si>
  <si>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</si>
  <si>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</si>
  <si>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</si>
  <si>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</si>
  <si>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</si>
  <si>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</si>
  <si>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</si>
  <si>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</si>
  <si>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</si>
  <si>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</si>
  <si>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</si>
  <si>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</si>
  <si>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</si>
  <si>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</si>
  <si>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</si>
  <si>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</si>
  <si>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</si>
  <si>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</si>
  <si>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</si>
  <si>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</si>
  <si>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</si>
  <si>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</si>
  <si>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</si>
  <si>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</si>
  <si>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</si>
  <si>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</si>
  <si>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</si>
  <si>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</si>
  <si>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</si>
  <si>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</si>
  <si>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</si>
  <si>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</si>
  <si>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</si>
  <si>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</si>
  <si>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</si>
  <si>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</si>
  <si>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</si>
  <si>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</si>
  <si>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</si>
  <si>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</si>
  <si>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</si>
  <si>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</si>
  <si>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</si>
  <si>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</si>
  <si>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</si>
  <si>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</si>
  <si>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</si>
  <si>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</si>
  <si>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</si>
  <si>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</si>
  <si>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</si>
  <si>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</si>
  <si>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</si>
  <si>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</si>
  <si>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</si>
  <si>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</si>
  <si>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</si>
  <si>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</si>
  <si>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</si>
  <si>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</si>
  <si>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</si>
  <si>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</si>
  <si>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</si>
  <si>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</si>
  <si>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</si>
  <si>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</si>
  <si>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</si>
  <si>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</si>
  <si>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</si>
  <si>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</si>
  <si>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</si>
  <si>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</si>
  <si>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</si>
  <si>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</si>
  <si>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</si>
  <si>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</si>
  <si>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</si>
  <si>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</si>
  <si>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</si>
  <si>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</si>
  <si>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</si>
  <si>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</si>
  <si>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</si>
  <si>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</si>
  <si>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</si>
  <si>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</si>
  <si>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</si>
  <si>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</si>
  <si>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</si>
  <si>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</si>
  <si>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</si>
  <si>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</si>
  <si>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</si>
  <si>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</si>
  <si>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</si>
  <si>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</si>
  <si>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</si>
  <si>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</si>
  <si>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</si>
  <si>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</si>
  <si>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</si>
  <si>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</si>
  <si>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</si>
  <si>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</si>
  <si>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</si>
  <si>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</si>
  <si>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</si>
  <si>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</si>
  <si>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</si>
  <si>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</si>
  <si>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</si>
  <si>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</si>
  <si>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</si>
  <si>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</si>
  <si>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</si>
  <si>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</si>
  <si>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</si>
  <si>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</si>
  <si>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</si>
  <si>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</si>
  <si>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</si>
  <si>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</si>
  <si>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</si>
  <si>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</si>
  <si>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</si>
  <si>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</si>
  <si>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</si>
  <si>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</si>
  <si>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</si>
  <si>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</si>
  <si>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</si>
  <si>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</si>
  <si>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</si>
  <si>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</si>
  <si>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</si>
  <si>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</si>
  <si>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</si>
  <si>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</si>
  <si>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</si>
  <si>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</si>
  <si>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</si>
  <si>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</si>
  <si>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</si>
  <si>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</si>
  <si>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</si>
  <si>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</si>
  <si>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</si>
  <si>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</si>
  <si>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</si>
  <si>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</si>
  <si>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</si>
  <si>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</si>
  <si>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</si>
  <si>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</si>
  <si>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</si>
  <si>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</si>
  <si>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</si>
  <si>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</si>
  <si>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</si>
  <si>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</si>
  <si>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</si>
  <si>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</si>
  <si>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</si>
  <si>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</si>
  <si>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</si>
  <si>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</si>
  <si>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</si>
  <si>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</si>
  <si>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</si>
  <si>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</si>
  <si>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</si>
  <si>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</si>
  <si>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</si>
  <si>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</si>
  <si>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</si>
  <si>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</si>
  <si>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</si>
  <si>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</si>
  <si>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</si>
  <si>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</si>
  <si>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</si>
  <si>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</si>
  <si>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</si>
  <si>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</si>
  <si>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</si>
  <si>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</si>
  <si>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</si>
  <si>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</si>
  <si>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</si>
  <si>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</si>
  <si>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</si>
  <si>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</si>
  <si>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</si>
  <si>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</si>
  <si>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</si>
  <si>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</si>
  <si>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</si>
  <si>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</si>
  <si>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</si>
  <si>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</si>
  <si>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</si>
  <si>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</si>
  <si>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</si>
  <si>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</si>
  <si>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</si>
  <si>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</si>
  <si>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</si>
  <si>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</si>
  <si>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</si>
  <si>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</si>
  <si>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</si>
  <si>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</si>
  <si>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</si>
  <si>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</si>
  <si>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</si>
  <si>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</si>
  <si>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</si>
  <si>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</si>
  <si>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</si>
  <si>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</si>
  <si>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</si>
  <si>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</si>
  <si>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</si>
  <si>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</si>
  <si>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</si>
  <si>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</si>
  <si>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</si>
  <si>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</si>
  <si>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Use ratio of Gasoline/Diesel for Class 2b-3 for calculated gasoline value: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</si>
  <si>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</si>
  <si>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</si>
  <si>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</si>
  <si>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</si>
  <si>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</si>
  <si>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</si>
  <si>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</si>
  <si>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</si>
  <si>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</si>
  <si>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</si>
  <si>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</si>
  <si>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</si>
  <si>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</si>
  <si>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</si>
  <si>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</si>
  <si>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</si>
  <si>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</si>
  <si>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</si>
  <si>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</si>
  <si>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</si>
  <si>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</si>
  <si>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</si>
  <si>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</si>
  <si>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</si>
  <si>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</si>
  <si>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</si>
  <si>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</si>
  <si>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</si>
  <si>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</si>
  <si>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</si>
  <si>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</si>
  <si>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</si>
  <si>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</si>
  <si>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</si>
  <si>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</si>
  <si>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</si>
  <si>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</si>
  <si>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</si>
  <si>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</si>
  <si>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</si>
  <si>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</si>
  <si>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</si>
  <si>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</si>
  <si>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</si>
  <si>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</si>
  <si>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</si>
  <si>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</si>
  <si>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</si>
  <si>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</si>
  <si>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</si>
  <si>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</si>
  <si>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</si>
  <si>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</si>
  <si>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</si>
  <si>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</si>
  <si>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</si>
  <si>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</si>
  <si>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</si>
  <si>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</si>
  <si>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</si>
  <si>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</si>
  <si>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</si>
  <si>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</si>
  <si>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</si>
  <si>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</si>
  <si>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</si>
  <si>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</si>
  <si>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</si>
  <si>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</si>
  <si>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</si>
  <si>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</si>
  <si>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</si>
  <si>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</si>
  <si>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</si>
  <si>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</si>
  <si>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</si>
  <si>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</si>
  <si>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</si>
  <si>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</si>
  <si>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</si>
  <si>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</si>
  <si>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</si>
  <si>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</si>
  <si>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</si>
  <si>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</si>
  <si>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</si>
  <si>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</si>
  <si>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</si>
  <si>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</si>
  <si>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</si>
  <si>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</si>
  <si>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</si>
  <si>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</si>
  <si>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</si>
  <si>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Electric to Gasoline Comparison</t>
  </si>
  <si>
    <t>Currently, the msot popular electric motorcycle in the US is the Harley-Davidson LiveWire.</t>
  </si>
  <si>
    <t>We therefore take the ratio of the LiveWire to a conventional gasoline Harley-Davidson</t>
  </si>
  <si>
    <t>motrocycle and use that to determine the average electric motorbike price.</t>
  </si>
  <si>
    <t>LiveWire</t>
  </si>
  <si>
    <t>https://www.harley-davidson.com/us/en/motorcycles/electric.html?format=json;i=1;locale=en_US;q1=bikes;q2=electric-motorcycle;sp_cs=UTF-8;x1=primaryCategoryCode;x2=superCategoryCodes</t>
  </si>
  <si>
    <t>Average Harley-Davidson</t>
  </si>
  <si>
    <t>https://cars.usnews.com/powersports/motorcycles/harley-davidson-motorcycles</t>
  </si>
  <si>
    <t>https://eta-publications.lbl.gov/sites/default/files/updated_5_final_ehdv_report_033121.pdf</t>
  </si>
  <si>
    <t>Calculated Avg - Diesel</t>
  </si>
  <si>
    <t>Calculated Avg - Gasoline</t>
  </si>
  <si>
    <t>Average Electric Cost (all weights)</t>
  </si>
  <si>
    <t>2012 $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</si>
</sst>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6" fontId="0" fillId="0" borderId="0" xfId="0" applyNumberFormat="1"/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" fontId="0" fillId="4" borderId="0" xfId="0" applyNumberFormat="1" applyFill="1"/>
    <xf numFmtId="1" fontId="0" fillId="7" borderId="0" xfId="0" applyNumberFormat="1" applyFill="1" applyAlignment="1">
      <alignment horizontal="center"/>
    </xf>
    <xf numFmtId="44" fontId="0" fillId="9" borderId="0" xfId="0" applyNumberFormat="1" applyFill="1"/>
    <xf numFmtId="0" fontId="1" fillId="10" borderId="0" xfId="0" applyFont="1" applyFill="1"/>
    <xf numFmtId="9" fontId="0" fillId="0" borderId="0" xfId="0" applyNumberFormat="1"/>
    <xf numFmtId="44" fontId="0" fillId="10" borderId="0" xfId="0" applyNumberFormat="1" applyFill="1"/>
    <xf numFmtId="0" fontId="0" fillId="11" borderId="0" xfId="0" applyFill="1"/>
    <xf numFmtId="44" fontId="0" fillId="11" borderId="0" xfId="0" applyNumberFormat="1" applyFill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7</xdr:col>
      <xdr:colOff>928689</xdr:colOff>
      <xdr:row>63</xdr:row>
      <xdr:rowOff>134937</xdr:rowOff>
    </xdr:from>
    <xdr:to>
      <xdr:col>14</xdr:col>
      <xdr:colOff>438152</xdr:colOff>
      <xdr:row>72</xdr:row>
      <xdr:rowOff>17487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0815639" y="11958637"/>
          <a:ext cx="6132513" cy="1539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opLeftCell="A12" workbookViewId="0">
      <selection activeCell="B34" sqref="B34"/>
    </sheetView>
    <sheetView workbookViewId="1"/>
  </sheetViews>
  <sheetFormatPr defaultRowHeight="14.5" x14ac:dyDescent="0.35"/>
  <cols>
    <col min="2" max="2" width="56.26953125" customWidth="1"/>
    <col min="4" max="4" width="59" customWidth="1"/>
    <col min="6" max="6" width="44" customWidth="1"/>
  </cols>
  <sheetData>
    <row r="1" spans="1:6" x14ac:dyDescent="0.35">
      <c r="A1" s="1" t="s">
        <v>13</v>
      </c>
    </row>
    <row r="3" spans="1:6" x14ac:dyDescent="0.35">
      <c r="A3" s="1" t="s">
        <v>14</v>
      </c>
      <c r="B3" s="2" t="s">
        <v>241</v>
      </c>
      <c r="D3" s="2" t="s">
        <v>242</v>
      </c>
    </row>
    <row r="4" spans="1:6" x14ac:dyDescent="0.35">
      <c r="B4" s="5" t="s">
        <v>12</v>
      </c>
      <c r="D4" t="s">
        <v>246</v>
      </c>
    </row>
    <row r="5" spans="1:6" x14ac:dyDescent="0.35">
      <c r="B5" s="7">
        <v>2020</v>
      </c>
      <c r="D5" s="20">
        <v>2020</v>
      </c>
    </row>
    <row r="6" spans="1:6" x14ac:dyDescent="0.35">
      <c r="B6" s="5" t="s">
        <v>1150</v>
      </c>
      <c r="D6" t="s">
        <v>247</v>
      </c>
    </row>
    <row r="7" spans="1:6" x14ac:dyDescent="0.35">
      <c r="B7" s="5" t="s">
        <v>1152</v>
      </c>
      <c r="D7" t="s">
        <v>248</v>
      </c>
    </row>
    <row r="8" spans="1:6" x14ac:dyDescent="0.35">
      <c r="B8" s="5" t="s">
        <v>1151</v>
      </c>
    </row>
    <row r="9" spans="1:6" x14ac:dyDescent="0.35">
      <c r="B9" s="5"/>
      <c r="F9" s="5"/>
    </row>
    <row r="10" spans="1:6" x14ac:dyDescent="0.35">
      <c r="B10" s="2" t="s">
        <v>1315</v>
      </c>
      <c r="F10" s="5"/>
    </row>
    <row r="11" spans="1:6" x14ac:dyDescent="0.35">
      <c r="B11" s="5" t="s">
        <v>1316</v>
      </c>
      <c r="F11" s="5"/>
    </row>
    <row r="12" spans="1:6" x14ac:dyDescent="0.35">
      <c r="B12" s="7">
        <v>2019</v>
      </c>
      <c r="F12" s="5"/>
    </row>
    <row r="13" spans="1:6" x14ac:dyDescent="0.35">
      <c r="B13" s="5" t="s">
        <v>1317</v>
      </c>
      <c r="F13" s="5"/>
    </row>
    <row r="14" spans="1:6" x14ac:dyDescent="0.35">
      <c r="B14" s="70" t="s">
        <v>1216</v>
      </c>
      <c r="F14" s="5"/>
    </row>
    <row r="15" spans="1:6" x14ac:dyDescent="0.35">
      <c r="B15" s="5" t="s">
        <v>1318</v>
      </c>
      <c r="F15" s="5"/>
    </row>
    <row r="16" spans="1:6" x14ac:dyDescent="0.35">
      <c r="B16" s="5"/>
      <c r="F16" s="5"/>
    </row>
    <row r="17" spans="2:6" x14ac:dyDescent="0.35">
      <c r="B17" s="5" t="s">
        <v>1319</v>
      </c>
      <c r="F17" s="5"/>
    </row>
    <row r="18" spans="2:6" x14ac:dyDescent="0.35">
      <c r="B18" s="7">
        <v>2020</v>
      </c>
      <c r="F18" s="5"/>
    </row>
    <row r="19" spans="2:6" x14ac:dyDescent="0.35">
      <c r="B19" s="5" t="s">
        <v>1320</v>
      </c>
      <c r="F19" s="5"/>
    </row>
    <row r="20" spans="2:6" x14ac:dyDescent="0.35">
      <c r="B20" s="12" t="s">
        <v>1321</v>
      </c>
      <c r="F20" s="5"/>
    </row>
    <row r="21" spans="2:6" x14ac:dyDescent="0.35">
      <c r="B21" s="5" t="s">
        <v>1322</v>
      </c>
      <c r="F21" s="5"/>
    </row>
    <row r="22" spans="2:6" x14ac:dyDescent="0.35">
      <c r="B22" s="5"/>
      <c r="F22" s="5"/>
    </row>
    <row r="23" spans="2:6" x14ac:dyDescent="0.35">
      <c r="B23" s="14" t="s">
        <v>91</v>
      </c>
      <c r="D23" s="2" t="s">
        <v>1333</v>
      </c>
    </row>
    <row r="24" spans="2:6" x14ac:dyDescent="0.35">
      <c r="B24" s="13" t="s">
        <v>246</v>
      </c>
      <c r="D24" t="s">
        <v>246</v>
      </c>
    </row>
    <row r="25" spans="2:6" x14ac:dyDescent="0.35">
      <c r="B25" s="15">
        <v>2020</v>
      </c>
      <c r="D25" s="20">
        <v>2020</v>
      </c>
    </row>
    <row r="26" spans="2:6" x14ac:dyDescent="0.35">
      <c r="B26" t="s">
        <v>1329</v>
      </c>
      <c r="D26" t="s">
        <v>1327</v>
      </c>
    </row>
    <row r="27" spans="2:6" x14ac:dyDescent="0.35">
      <c r="B27" s="12" t="s">
        <v>1330</v>
      </c>
      <c r="D27" s="70" t="s">
        <v>1155</v>
      </c>
    </row>
    <row r="28" spans="2:6" x14ac:dyDescent="0.35">
      <c r="B28" s="13" t="s">
        <v>1331</v>
      </c>
      <c r="D28" t="s">
        <v>1328</v>
      </c>
    </row>
    <row r="30" spans="2:6" x14ac:dyDescent="0.35">
      <c r="B30" s="2" t="s">
        <v>1323</v>
      </c>
      <c r="D30" s="2" t="s">
        <v>1326</v>
      </c>
    </row>
    <row r="31" spans="2:6" x14ac:dyDescent="0.35">
      <c r="B31" t="s">
        <v>249</v>
      </c>
      <c r="D31" t="s">
        <v>246</v>
      </c>
    </row>
    <row r="32" spans="2:6" x14ac:dyDescent="0.35">
      <c r="B32" s="20">
        <v>2021</v>
      </c>
      <c r="D32" s="20">
        <v>2020</v>
      </c>
    </row>
    <row r="33" spans="2:4" x14ac:dyDescent="0.35">
      <c r="B33" t="s">
        <v>1324</v>
      </c>
      <c r="D33" t="s">
        <v>1327</v>
      </c>
    </row>
    <row r="34" spans="2:4" x14ac:dyDescent="0.35">
      <c r="B34" s="12" t="s">
        <v>1355</v>
      </c>
      <c r="D34" s="70" t="s">
        <v>1155</v>
      </c>
    </row>
    <row r="35" spans="2:4" x14ac:dyDescent="0.35">
      <c r="B35" t="s">
        <v>1325</v>
      </c>
      <c r="D35" t="s">
        <v>1328</v>
      </c>
    </row>
    <row r="36" spans="2:4" x14ac:dyDescent="0.35">
      <c r="B36" s="13"/>
    </row>
    <row r="37" spans="2:4" x14ac:dyDescent="0.35">
      <c r="B37" s="14" t="s">
        <v>7</v>
      </c>
    </row>
    <row r="38" spans="2:4" x14ac:dyDescent="0.35">
      <c r="B38" s="13" t="s">
        <v>83</v>
      </c>
    </row>
    <row r="39" spans="2:4" x14ac:dyDescent="0.35">
      <c r="B39" s="15">
        <v>2012</v>
      </c>
    </row>
    <row r="40" spans="2:4" x14ac:dyDescent="0.35">
      <c r="B40" s="13" t="s">
        <v>84</v>
      </c>
    </row>
    <row r="41" spans="2:4" ht="29" x14ac:dyDescent="0.35">
      <c r="B41" s="13" t="s">
        <v>85</v>
      </c>
    </row>
    <row r="42" spans="2:4" x14ac:dyDescent="0.35">
      <c r="B42" s="13"/>
    </row>
    <row r="43" spans="2:4" x14ac:dyDescent="0.35">
      <c r="B43" s="14" t="s">
        <v>1165</v>
      </c>
      <c r="D43" s="14" t="s">
        <v>1160</v>
      </c>
    </row>
    <row r="44" spans="2:4" x14ac:dyDescent="0.35">
      <c r="B44" s="13" t="s">
        <v>1168</v>
      </c>
      <c r="D44" s="13" t="s">
        <v>1163</v>
      </c>
    </row>
    <row r="45" spans="2:4" x14ac:dyDescent="0.35">
      <c r="B45" s="15">
        <v>2019</v>
      </c>
      <c r="D45" s="15">
        <v>2012</v>
      </c>
    </row>
    <row r="46" spans="2:4" ht="29" x14ac:dyDescent="0.35">
      <c r="B46" s="13" t="s">
        <v>1169</v>
      </c>
      <c r="D46" s="13" t="s">
        <v>1164</v>
      </c>
    </row>
    <row r="47" spans="2:4" ht="43.5" x14ac:dyDescent="0.35">
      <c r="B47" s="13" t="s">
        <v>1166</v>
      </c>
      <c r="D47" s="13" t="s">
        <v>1162</v>
      </c>
    </row>
    <row r="48" spans="2:4" x14ac:dyDescent="0.35">
      <c r="B48" s="13" t="s">
        <v>1167</v>
      </c>
      <c r="D48" s="13" t="s">
        <v>1161</v>
      </c>
    </row>
    <row r="49" spans="1:2" x14ac:dyDescent="0.35">
      <c r="B49" s="13"/>
    </row>
    <row r="50" spans="1:2" x14ac:dyDescent="0.35">
      <c r="B50" s="2" t="s">
        <v>9</v>
      </c>
    </row>
    <row r="51" spans="1:2" x14ac:dyDescent="0.35">
      <c r="B51" s="6" t="s">
        <v>135</v>
      </c>
    </row>
    <row r="53" spans="1:2" x14ac:dyDescent="0.35">
      <c r="B53" s="14" t="s">
        <v>10</v>
      </c>
    </row>
    <row r="54" spans="1:2" x14ac:dyDescent="0.35">
      <c r="B54" s="13" t="s">
        <v>86</v>
      </c>
    </row>
    <row r="55" spans="1:2" x14ac:dyDescent="0.35">
      <c r="B55" s="15">
        <v>2016</v>
      </c>
    </row>
    <row r="56" spans="1:2" x14ac:dyDescent="0.35">
      <c r="B56" s="13" t="s">
        <v>87</v>
      </c>
    </row>
    <row r="57" spans="1:2" ht="29" x14ac:dyDescent="0.35">
      <c r="B57" s="28" t="s">
        <v>88</v>
      </c>
    </row>
    <row r="59" spans="1:2" x14ac:dyDescent="0.35">
      <c r="A59" s="1" t="s">
        <v>5</v>
      </c>
    </row>
    <row r="60" spans="1:2" x14ac:dyDescent="0.35">
      <c r="A60" t="s">
        <v>15</v>
      </c>
    </row>
    <row r="61" spans="1:2" x14ac:dyDescent="0.35">
      <c r="A61" t="s">
        <v>16</v>
      </c>
    </row>
    <row r="62" spans="1:2" x14ac:dyDescent="0.35">
      <c r="A62" t="s">
        <v>17</v>
      </c>
    </row>
    <row r="64" spans="1:2" x14ac:dyDescent="0.35">
      <c r="A64" s="1" t="s">
        <v>224</v>
      </c>
    </row>
    <row r="65" spans="1:1" x14ac:dyDescent="0.35">
      <c r="A65" t="s">
        <v>190</v>
      </c>
    </row>
    <row r="66" spans="1:1" x14ac:dyDescent="0.35">
      <c r="A66" t="s">
        <v>191</v>
      </c>
    </row>
    <row r="68" spans="1:1" x14ac:dyDescent="0.35">
      <c r="A68" t="s">
        <v>154</v>
      </c>
    </row>
    <row r="69" spans="1:1" x14ac:dyDescent="0.35">
      <c r="A69" t="s">
        <v>155</v>
      </c>
    </row>
    <row r="71" spans="1:1" x14ac:dyDescent="0.35">
      <c r="A71" t="s">
        <v>35</v>
      </c>
    </row>
    <row r="72" spans="1:1" x14ac:dyDescent="0.35">
      <c r="A72" t="s">
        <v>36</v>
      </c>
    </row>
    <row r="73" spans="1:1" x14ac:dyDescent="0.35">
      <c r="A73" t="s">
        <v>198</v>
      </c>
    </row>
    <row r="74" spans="1:1" x14ac:dyDescent="0.35">
      <c r="A74" t="s">
        <v>199</v>
      </c>
    </row>
    <row r="76" spans="1:1" x14ac:dyDescent="0.35">
      <c r="A76" s="1" t="s">
        <v>226</v>
      </c>
    </row>
    <row r="77" spans="1:1" x14ac:dyDescent="0.35">
      <c r="A77" s="71" t="s">
        <v>1332</v>
      </c>
    </row>
    <row r="78" spans="1:1" x14ac:dyDescent="0.35">
      <c r="A78" s="71" t="s">
        <v>1340</v>
      </c>
    </row>
    <row r="79" spans="1:1" x14ac:dyDescent="0.35">
      <c r="A79" s="71" t="s">
        <v>1341</v>
      </c>
    </row>
    <row r="80" spans="1:1" x14ac:dyDescent="0.35">
      <c r="A80" s="71" t="s">
        <v>1342</v>
      </c>
    </row>
    <row r="81" spans="1:1" x14ac:dyDescent="0.35">
      <c r="A81" s="71"/>
    </row>
    <row r="82" spans="1:1" x14ac:dyDescent="0.35">
      <c r="A82" s="1" t="s">
        <v>6</v>
      </c>
    </row>
    <row r="83" spans="1:1" x14ac:dyDescent="0.35">
      <c r="A83" t="s">
        <v>1334</v>
      </c>
    </row>
    <row r="84" spans="1:1" x14ac:dyDescent="0.35">
      <c r="A84" t="s">
        <v>1335</v>
      </c>
    </row>
    <row r="85" spans="1:1" x14ac:dyDescent="0.35">
      <c r="A85" t="s">
        <v>1336</v>
      </c>
    </row>
    <row r="86" spans="1:1" x14ac:dyDescent="0.35">
      <c r="A86" t="s">
        <v>1343</v>
      </c>
    </row>
    <row r="87" spans="1:1" x14ac:dyDescent="0.35">
      <c r="A87" t="s">
        <v>1344</v>
      </c>
    </row>
    <row r="88" spans="1:1" x14ac:dyDescent="0.35">
      <c r="A88" t="s">
        <v>1345</v>
      </c>
    </row>
    <row r="90" spans="1:1" x14ac:dyDescent="0.35">
      <c r="A90" s="1" t="s">
        <v>7</v>
      </c>
    </row>
    <row r="91" spans="1:1" x14ac:dyDescent="0.35">
      <c r="A91" t="s">
        <v>81</v>
      </c>
    </row>
    <row r="92" spans="1:1" x14ac:dyDescent="0.35">
      <c r="A92" t="s">
        <v>82</v>
      </c>
    </row>
    <row r="93" spans="1:1" x14ac:dyDescent="0.35">
      <c r="A93" t="s">
        <v>90</v>
      </c>
    </row>
    <row r="94" spans="1:1" x14ac:dyDescent="0.35">
      <c r="A94" t="s">
        <v>234</v>
      </c>
    </row>
    <row r="95" spans="1:1" x14ac:dyDescent="0.35">
      <c r="A95" t="s">
        <v>235</v>
      </c>
    </row>
    <row r="97" spans="1:1" x14ac:dyDescent="0.35">
      <c r="A97" s="1" t="s">
        <v>8</v>
      </c>
    </row>
    <row r="98" spans="1:1" x14ac:dyDescent="0.35">
      <c r="A98" t="s">
        <v>89</v>
      </c>
    </row>
    <row r="99" spans="1:1" x14ac:dyDescent="0.35">
      <c r="A99" t="s">
        <v>1337</v>
      </c>
    </row>
    <row r="100" spans="1:1" x14ac:dyDescent="0.35">
      <c r="A100" t="s">
        <v>1338</v>
      </c>
    </row>
    <row r="101" spans="1:1" x14ac:dyDescent="0.35">
      <c r="A101" t="s">
        <v>1339</v>
      </c>
    </row>
    <row r="103" spans="1:1" x14ac:dyDescent="0.35">
      <c r="A103" s="1" t="s">
        <v>132</v>
      </c>
    </row>
    <row r="104" spans="1:1" x14ac:dyDescent="0.35">
      <c r="A104" t="s">
        <v>131</v>
      </c>
    </row>
    <row r="106" spans="1:1" x14ac:dyDescent="0.35">
      <c r="A106" s="1" t="s">
        <v>93</v>
      </c>
    </row>
    <row r="107" spans="1:1" x14ac:dyDescent="0.35">
      <c r="A107" t="s">
        <v>131</v>
      </c>
    </row>
    <row r="108" spans="1:1" x14ac:dyDescent="0.35">
      <c r="A108" s="16"/>
    </row>
    <row r="109" spans="1:1" x14ac:dyDescent="0.35">
      <c r="A109" s="1" t="s">
        <v>10</v>
      </c>
    </row>
    <row r="110" spans="1:1" x14ac:dyDescent="0.35">
      <c r="A110" s="16" t="s">
        <v>151</v>
      </c>
    </row>
    <row r="111" spans="1:1" x14ac:dyDescent="0.35">
      <c r="A111" s="16" t="s">
        <v>152</v>
      </c>
    </row>
    <row r="112" spans="1:1" x14ac:dyDescent="0.35">
      <c r="A112" s="16" t="s">
        <v>153</v>
      </c>
    </row>
    <row r="113" spans="1:2" x14ac:dyDescent="0.35">
      <c r="A113" s="16"/>
    </row>
    <row r="114" spans="1:2" x14ac:dyDescent="0.35">
      <c r="A114" s="1" t="s">
        <v>74</v>
      </c>
    </row>
    <row r="115" spans="1:2" x14ac:dyDescent="0.35">
      <c r="A115" t="s">
        <v>75</v>
      </c>
    </row>
    <row r="116" spans="1:2" x14ac:dyDescent="0.35">
      <c r="A116" t="s">
        <v>76</v>
      </c>
    </row>
    <row r="117" spans="1:2" x14ac:dyDescent="0.35">
      <c r="A117" t="s">
        <v>77</v>
      </c>
      <c r="B117" t="s">
        <v>79</v>
      </c>
    </row>
    <row r="118" spans="1:2" x14ac:dyDescent="0.35">
      <c r="A118" t="s">
        <v>78</v>
      </c>
      <c r="B118" t="s">
        <v>80</v>
      </c>
    </row>
    <row r="119" spans="1:2" x14ac:dyDescent="0.35">
      <c r="A119">
        <v>0.98699999999999999</v>
      </c>
      <c r="B119" t="s">
        <v>252</v>
      </c>
    </row>
    <row r="120" spans="1:2" x14ac:dyDescent="0.35">
      <c r="A120">
        <v>0.95299999999999996</v>
      </c>
      <c r="B120" t="s">
        <v>251</v>
      </c>
    </row>
    <row r="121" spans="1:2" x14ac:dyDescent="0.35">
      <c r="A121" s="19">
        <v>0.93665959530026111</v>
      </c>
      <c r="B121" t="s">
        <v>250</v>
      </c>
    </row>
    <row r="122" spans="1:2" x14ac:dyDescent="0.35">
      <c r="A122" s="19">
        <v>0.91400000000000003</v>
      </c>
      <c r="B122" t="s">
        <v>253</v>
      </c>
    </row>
    <row r="123" spans="1:2" x14ac:dyDescent="0.35">
      <c r="A123" s="19">
        <v>0.89805481563188172</v>
      </c>
      <c r="B123" t="s">
        <v>254</v>
      </c>
    </row>
    <row r="124" spans="1:2" x14ac:dyDescent="0.35">
      <c r="A124" s="19">
        <v>0.88711067149387013</v>
      </c>
      <c r="B124" t="s">
        <v>1153</v>
      </c>
    </row>
    <row r="125" spans="1:2" x14ac:dyDescent="0.3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workbookViewId="0"/>
    <sheetView workbookViewId="1"/>
  </sheetViews>
  <sheetFormatPr defaultRowHeight="14.5" x14ac:dyDescent="0.35"/>
  <cols>
    <col min="1" max="1" width="20.81640625" customWidth="1"/>
    <col min="2" max="2" width="23.54296875" customWidth="1"/>
    <col min="3" max="3" width="19" customWidth="1"/>
    <col min="4" max="4" width="17.81640625" customWidth="1"/>
    <col min="5" max="5" width="14" customWidth="1"/>
    <col min="6" max="6" width="10.81640625" bestFit="1" customWidth="1"/>
  </cols>
  <sheetData>
    <row r="1" spans="1:5" x14ac:dyDescent="0.35">
      <c r="B1" s="29" t="s">
        <v>1170</v>
      </c>
    </row>
    <row r="2" spans="1:5" x14ac:dyDescent="0.35">
      <c r="A2" t="s">
        <v>1171</v>
      </c>
      <c r="B2" s="30">
        <f>B5*cpi_2018to2012</f>
        <v>65177.846652390654</v>
      </c>
    </row>
    <row r="4" spans="1:5" x14ac:dyDescent="0.35">
      <c r="B4" t="s">
        <v>1172</v>
      </c>
    </row>
    <row r="5" spans="1:5" x14ac:dyDescent="0.35">
      <c r="A5" t="s">
        <v>1171</v>
      </c>
      <c r="B5" s="31">
        <f>B19*B11+C19*B12+D19*B13</f>
        <v>71310.554324278608</v>
      </c>
      <c r="C5" s="32"/>
      <c r="D5" s="32"/>
    </row>
    <row r="8" spans="1:5" x14ac:dyDescent="0.35">
      <c r="A8" s="34" t="s">
        <v>1176</v>
      </c>
      <c r="B8" s="34"/>
      <c r="C8" s="34"/>
      <c r="D8" s="34"/>
      <c r="E8" s="34"/>
    </row>
    <row r="9" spans="1:5" x14ac:dyDescent="0.35">
      <c r="A9" t="s">
        <v>1177</v>
      </c>
      <c r="B9" s="35"/>
    </row>
    <row r="10" spans="1:5" ht="43.5" x14ac:dyDescent="0.3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3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3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3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35">
      <c r="A16" s="34" t="s">
        <v>1346</v>
      </c>
      <c r="B16" s="34"/>
      <c r="C16" s="34"/>
      <c r="D16" s="34"/>
      <c r="E16" s="34"/>
    </row>
    <row r="17" spans="1:5" x14ac:dyDescent="0.35">
      <c r="B17" t="str">
        <f>'CARB ACT ISOR'!G27</f>
        <v>LDV Freight</v>
      </c>
    </row>
    <row r="18" spans="1:5" x14ac:dyDescent="0.3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1314</v>
      </c>
    </row>
    <row r="19" spans="1:5" x14ac:dyDescent="0.3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35">
      <c r="C21" s="26"/>
    </row>
    <row r="22" spans="1:5" x14ac:dyDescent="0.35">
      <c r="A22" s="34" t="s">
        <v>1179</v>
      </c>
      <c r="B22" s="34"/>
      <c r="C22" s="34"/>
      <c r="D22" s="37"/>
      <c r="E22" s="37"/>
    </row>
    <row r="23" spans="1:5" ht="43.5" x14ac:dyDescent="0.3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3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3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3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35">
      <c r="A30" s="1" t="s">
        <v>1183</v>
      </c>
    </row>
    <row r="31" spans="1:5" x14ac:dyDescent="0.35">
      <c r="A31" t="s">
        <v>1184</v>
      </c>
    </row>
    <row r="32" spans="1:5" x14ac:dyDescent="0.35">
      <c r="B32" t="s">
        <v>1185</v>
      </c>
    </row>
    <row r="33" spans="1:4" x14ac:dyDescent="0.35">
      <c r="A33" s="39" t="s">
        <v>1186</v>
      </c>
      <c r="B33" s="38">
        <f>D48</f>
        <v>67068.5</v>
      </c>
    </row>
    <row r="34" spans="1:4" x14ac:dyDescent="0.35">
      <c r="A34" s="39" t="s">
        <v>1187</v>
      </c>
      <c r="B34" s="38">
        <f>D49</f>
        <v>85775.5</v>
      </c>
    </row>
    <row r="35" spans="1:4" x14ac:dyDescent="0.35">
      <c r="A35" s="39" t="s">
        <v>1188</v>
      </c>
      <c r="B35" s="38">
        <f>D50</f>
        <v>124864</v>
      </c>
    </row>
    <row r="37" spans="1:4" x14ac:dyDescent="0.35">
      <c r="A37" s="1" t="s">
        <v>1190</v>
      </c>
    </row>
    <row r="38" spans="1:4" x14ac:dyDescent="0.35">
      <c r="A38" t="s">
        <v>1184</v>
      </c>
    </row>
    <row r="39" spans="1:4" x14ac:dyDescent="0.3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3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3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35">
      <c r="A43" s="1" t="s">
        <v>1191</v>
      </c>
      <c r="B43">
        <f>'EV freight truck batteries'!$E$38</f>
        <v>173.8</v>
      </c>
      <c r="C43" t="s">
        <v>1192</v>
      </c>
    </row>
    <row r="46" spans="1:4" x14ac:dyDescent="0.35">
      <c r="A46" s="1" t="s">
        <v>1193</v>
      </c>
    </row>
    <row r="47" spans="1:4" x14ac:dyDescent="0.35">
      <c r="A47" t="s">
        <v>1184</v>
      </c>
      <c r="D47" t="s">
        <v>1194</v>
      </c>
    </row>
    <row r="48" spans="1:4" x14ac:dyDescent="0.3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3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3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workbookViewId="0"/>
    <sheetView workbookViewId="1"/>
  </sheetViews>
  <sheetFormatPr defaultRowHeight="14.5" x14ac:dyDescent="0.35"/>
  <cols>
    <col min="1" max="1" width="17.81640625" customWidth="1"/>
    <col min="3" max="3" width="10.81640625" bestFit="1" customWidth="1"/>
    <col min="4" max="4" width="12.36328125" customWidth="1"/>
  </cols>
  <sheetData>
    <row r="1" spans="1:7" x14ac:dyDescent="0.35">
      <c r="A1" t="s">
        <v>1196</v>
      </c>
    </row>
    <row r="2" spans="1:7" x14ac:dyDescent="0.35">
      <c r="A2" t="s">
        <v>1197</v>
      </c>
    </row>
    <row r="4" spans="1:7" x14ac:dyDescent="0.35">
      <c r="A4" t="s">
        <v>1198</v>
      </c>
    </row>
    <row r="5" spans="1:7" x14ac:dyDescent="0.35">
      <c r="A5" t="s">
        <v>1199</v>
      </c>
    </row>
    <row r="6" spans="1:7" x14ac:dyDescent="0.35">
      <c r="A6" s="40">
        <v>43004</v>
      </c>
    </row>
    <row r="7" spans="1:7" x14ac:dyDescent="0.35">
      <c r="A7" t="s">
        <v>1200</v>
      </c>
    </row>
    <row r="9" spans="1:7" x14ac:dyDescent="0.35">
      <c r="A9" s="34" t="s">
        <v>1191</v>
      </c>
      <c r="B9" s="37"/>
      <c r="C9" s="37"/>
      <c r="D9" s="37"/>
      <c r="E9" s="37"/>
      <c r="F9" s="37"/>
      <c r="G9" s="37"/>
    </row>
    <row r="10" spans="1:7" x14ac:dyDescent="0.35">
      <c r="A10" s="38">
        <v>154</v>
      </c>
      <c r="B10" t="s">
        <v>1201</v>
      </c>
      <c r="C10" t="s">
        <v>1202</v>
      </c>
    </row>
    <row r="11" spans="1:7" x14ac:dyDescent="0.35">
      <c r="A11" s="38"/>
    </row>
    <row r="12" spans="1:7" x14ac:dyDescent="0.35">
      <c r="A12" t="s">
        <v>1203</v>
      </c>
    </row>
    <row r="13" spans="1:7" x14ac:dyDescent="0.35">
      <c r="A13" t="s">
        <v>1204</v>
      </c>
    </row>
    <row r="14" spans="1:7" x14ac:dyDescent="0.35">
      <c r="A14" s="40">
        <v>43802</v>
      </c>
    </row>
    <row r="15" spans="1:7" x14ac:dyDescent="0.35">
      <c r="A15" s="12" t="s">
        <v>1205</v>
      </c>
    </row>
    <row r="17" spans="1:7" x14ac:dyDescent="0.3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35">
      <c r="A18" t="s">
        <v>1184</v>
      </c>
    </row>
    <row r="19" spans="1:7" ht="58" x14ac:dyDescent="0.3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3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3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3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3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3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35">
      <c r="A25" s="39"/>
    </row>
    <row r="26" spans="1:7" x14ac:dyDescent="0.35">
      <c r="A26" t="s">
        <v>1184</v>
      </c>
    </row>
    <row r="27" spans="1:7" x14ac:dyDescent="0.3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3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3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3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3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35">
      <c r="A32" s="39" t="s">
        <v>1189</v>
      </c>
      <c r="B32">
        <v>400</v>
      </c>
      <c r="E32">
        <f>B32</f>
        <v>400</v>
      </c>
    </row>
    <row r="34" spans="1:7" x14ac:dyDescent="0.3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35">
      <c r="A36" t="s">
        <v>1184</v>
      </c>
    </row>
    <row r="37" spans="1:7" x14ac:dyDescent="0.35">
      <c r="E37" t="s">
        <v>1211</v>
      </c>
    </row>
    <row r="38" spans="1:7" x14ac:dyDescent="0.3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3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3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3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35">
      <c r="A43" s="39" t="s">
        <v>1195</v>
      </c>
      <c r="B43">
        <v>201351</v>
      </c>
    </row>
    <row r="45" spans="1:7" x14ac:dyDescent="0.35">
      <c r="A45" t="s">
        <v>1212</v>
      </c>
    </row>
    <row r="46" spans="1:7" x14ac:dyDescent="0.3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5"/>
  <sheetViews>
    <sheetView workbookViewId="0"/>
    <sheetView topLeftCell="A59" workbookViewId="1">
      <selection activeCell="F84" sqref="F84"/>
    </sheetView>
  </sheetViews>
  <sheetFormatPr defaultRowHeight="14.5" x14ac:dyDescent="0.35"/>
  <cols>
    <col min="1" max="1" width="30.26953125" customWidth="1"/>
    <col min="2" max="2" width="16.54296875" customWidth="1"/>
    <col min="3" max="3" width="20" customWidth="1"/>
    <col min="4" max="5" width="16.54296875" customWidth="1"/>
    <col min="6" max="6" width="25.6328125" customWidth="1"/>
    <col min="7" max="11" width="16" customWidth="1"/>
    <col min="12" max="12" width="13.36328125" customWidth="1"/>
  </cols>
  <sheetData>
    <row r="1" spans="1:7" x14ac:dyDescent="0.35">
      <c r="A1" t="s">
        <v>1214</v>
      </c>
    </row>
    <row r="2" spans="1:7" x14ac:dyDescent="0.35">
      <c r="A2" s="41" t="s">
        <v>1215</v>
      </c>
    </row>
    <row r="3" spans="1:7" x14ac:dyDescent="0.35">
      <c r="A3" s="12" t="s">
        <v>1216</v>
      </c>
    </row>
    <row r="5" spans="1:7" x14ac:dyDescent="0.35">
      <c r="A5" s="42" t="s">
        <v>1217</v>
      </c>
    </row>
    <row r="6" spans="1:7" x14ac:dyDescent="0.35">
      <c r="A6" s="43" t="s">
        <v>1218</v>
      </c>
    </row>
    <row r="7" spans="1:7" x14ac:dyDescent="0.35">
      <c r="A7" s="44" t="s">
        <v>1219</v>
      </c>
    </row>
    <row r="15" spans="1:7" ht="15.5" x14ac:dyDescent="0.35">
      <c r="F15" s="45" t="s">
        <v>1220</v>
      </c>
      <c r="G15" s="45"/>
    </row>
    <row r="16" spans="1:7" ht="15.5" x14ac:dyDescent="0.35">
      <c r="A16" t="s">
        <v>1221</v>
      </c>
      <c r="F16" s="45"/>
      <c r="G16" s="45"/>
    </row>
    <row r="17" spans="1:11" x14ac:dyDescent="0.35">
      <c r="A17" s="46"/>
      <c r="B17" s="47" t="s">
        <v>1222</v>
      </c>
      <c r="C17" s="47" t="s">
        <v>1223</v>
      </c>
      <c r="D17" s="47" t="s">
        <v>1224</v>
      </c>
    </row>
    <row r="18" spans="1:11" x14ac:dyDescent="0.3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3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3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3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3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3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3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3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3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35">
      <c r="F27" s="73"/>
      <c r="G27" s="75" t="s">
        <v>1238</v>
      </c>
      <c r="H27" s="75"/>
      <c r="I27" s="75"/>
      <c r="J27" s="76"/>
      <c r="K27" s="58" t="s">
        <v>1239</v>
      </c>
    </row>
    <row r="28" spans="1:11" x14ac:dyDescent="0.35">
      <c r="A28" s="1" t="s">
        <v>1240</v>
      </c>
      <c r="F28" s="74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3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35">
      <c r="F30" s="47"/>
      <c r="G30" s="59"/>
      <c r="H30" s="59"/>
      <c r="I30" s="59"/>
      <c r="J30" s="59"/>
      <c r="K30" s="60"/>
    </row>
    <row r="31" spans="1:11" x14ac:dyDescent="0.3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3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35">
      <c r="C33" s="48" t="s">
        <v>1247</v>
      </c>
      <c r="D33" s="49">
        <v>50000</v>
      </c>
    </row>
    <row r="34" spans="1:11" ht="15.5" x14ac:dyDescent="0.35">
      <c r="C34" s="48" t="s">
        <v>1228</v>
      </c>
      <c r="D34" s="49">
        <v>55000</v>
      </c>
      <c r="F34" s="45" t="s">
        <v>1248</v>
      </c>
    </row>
    <row r="35" spans="1:11" x14ac:dyDescent="0.3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3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3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3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3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x14ac:dyDescent="0.35">
      <c r="A40" s="1"/>
      <c r="C40" s="64" t="s">
        <v>1356</v>
      </c>
      <c r="D40" s="79">
        <f>D33*G46+D34*H46+D35*I46+D36*J46</f>
        <v>58346.937220358348</v>
      </c>
      <c r="E40" s="82">
        <f>D40*cpi_2018to2012</f>
        <v>53329.100619407531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35">
      <c r="A41" s="1" t="s">
        <v>1252</v>
      </c>
      <c r="C41" s="55" t="s">
        <v>1357</v>
      </c>
      <c r="D41" s="79">
        <f>D32*G46+D34*H46+D35*I46+D36*J46</f>
        <v>55026.326423017374</v>
      </c>
      <c r="E41" s="82">
        <f>D41*cpi_2018to2012</f>
        <v>50294.062350637883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3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35">
      <c r="F43" s="47" t="s">
        <v>1237</v>
      </c>
      <c r="G43" s="78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35">
      <c r="A44" s="1" t="s">
        <v>1253</v>
      </c>
      <c r="F44" s="73"/>
      <c r="G44" s="75" t="s">
        <v>1238</v>
      </c>
      <c r="H44" s="75"/>
      <c r="I44" s="75"/>
      <c r="J44" s="76"/>
      <c r="K44" s="4"/>
    </row>
    <row r="45" spans="1:11" x14ac:dyDescent="0.35">
      <c r="F45" s="74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29" x14ac:dyDescent="0.35">
      <c r="F46" s="65" t="s">
        <v>1254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  <c r="K46" s="81">
        <f>SUM(G46:J46)</f>
        <v>1.0000000000000002</v>
      </c>
    </row>
    <row r="62" spans="1:8" x14ac:dyDescent="0.35">
      <c r="A62" s="48" t="s">
        <v>1242</v>
      </c>
      <c r="B62" s="47" t="s">
        <v>1255</v>
      </c>
      <c r="C62" s="47" t="s">
        <v>1256</v>
      </c>
      <c r="D62" s="47" t="s">
        <v>1257</v>
      </c>
      <c r="E62" s="47" t="s">
        <v>1258</v>
      </c>
      <c r="F62" s="47" t="s">
        <v>1259</v>
      </c>
      <c r="G62" s="47" t="s">
        <v>1260</v>
      </c>
      <c r="H62" s="47" t="s">
        <v>1261</v>
      </c>
    </row>
    <row r="63" spans="1:8" x14ac:dyDescent="0.35">
      <c r="A63" s="48" t="s">
        <v>1262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35">
      <c r="A64" s="48" t="s">
        <v>1263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35">
      <c r="A65" s="48" t="s">
        <v>1264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35">
      <c r="A66" s="48" t="s">
        <v>1265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35">
      <c r="A67" s="48" t="s">
        <v>1266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35">
      <c r="A68" s="48" t="s">
        <v>1267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35">
      <c r="A69" s="48" t="s">
        <v>1268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35">
      <c r="A70" s="48" t="s">
        <v>1269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35">
      <c r="A71" s="48" t="s">
        <v>1270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35">
      <c r="A72" s="48" t="s">
        <v>1271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35">
      <c r="A74" s="48" t="s">
        <v>1272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35">
      <c r="A76" t="s">
        <v>1273</v>
      </c>
      <c r="B76" s="66">
        <f>0.57</f>
        <v>0.56999999999999995</v>
      </c>
    </row>
    <row r="77" spans="1:8" x14ac:dyDescent="0.35">
      <c r="A77" t="s">
        <v>1274</v>
      </c>
    </row>
    <row r="79" spans="1:8" x14ac:dyDescent="0.35">
      <c r="A79" s="80" t="s">
        <v>1358</v>
      </c>
      <c r="B79" s="82">
        <f>B63*$G$46+B65*$H$46+B67*$I$46+B69*$J$46</f>
        <v>77937.074539927387</v>
      </c>
      <c r="C79" s="82">
        <f t="shared" ref="C79:H79" si="8">C63*$G$46+C65*$H$46+C67*$I$46+C69*$J$46</f>
        <v>76031.056750977805</v>
      </c>
      <c r="D79" s="82">
        <f t="shared" si="8"/>
        <v>74480.493967678078</v>
      </c>
      <c r="E79" s="82">
        <f t="shared" si="8"/>
        <v>73140.014821871606</v>
      </c>
      <c r="F79" s="82">
        <f t="shared" si="8"/>
        <v>71904.257735714462</v>
      </c>
      <c r="G79" s="82">
        <f t="shared" si="8"/>
        <v>70773.551215462066</v>
      </c>
      <c r="H79" s="82">
        <f t="shared" si="8"/>
        <v>69643.155445212382</v>
      </c>
    </row>
    <row r="80" spans="1:8" x14ac:dyDescent="0.35">
      <c r="A80" s="83" t="s">
        <v>1359</v>
      </c>
      <c r="B80" s="84">
        <f>B79*cpi_2018to2012</f>
        <v>71234.486129493642</v>
      </c>
      <c r="C80" s="84">
        <f>C79*cpi_2018to2012</f>
        <v>69492.385870393715</v>
      </c>
      <c r="D80" s="84">
        <f>D79*cpi_2018to2012</f>
        <v>68075.171486457766</v>
      </c>
      <c r="E80" s="84">
        <f>E79*cpi_2018to2012</f>
        <v>66849.973547190646</v>
      </c>
      <c r="F80" s="84">
        <f>F79*cpi_2018to2012</f>
        <v>65720.491570443017</v>
      </c>
      <c r="G80" s="84">
        <f>G79*cpi_2018to2012</f>
        <v>64687.025810932333</v>
      </c>
      <c r="H80" s="84">
        <f>H79*cpi_2018to2012</f>
        <v>63653.844076924121</v>
      </c>
    </row>
    <row r="82" spans="1:2" x14ac:dyDescent="0.35">
      <c r="B82">
        <v>2019</v>
      </c>
    </row>
    <row r="83" spans="1:2" x14ac:dyDescent="0.35">
      <c r="A83" s="1" t="s">
        <v>1275</v>
      </c>
      <c r="B83" s="67">
        <v>59513.619728112782</v>
      </c>
    </row>
    <row r="84" spans="1:2" x14ac:dyDescent="0.35">
      <c r="A84" t="s">
        <v>164</v>
      </c>
      <c r="B84" s="4">
        <f>$D$40</f>
        <v>58346.937220358348</v>
      </c>
    </row>
    <row r="85" spans="1:2" x14ac:dyDescent="0.35">
      <c r="A85" s="1" t="s">
        <v>1276</v>
      </c>
      <c r="B85" s="33">
        <f>B83/B84</f>
        <v>1.0199956083958313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/>
    <sheetView workbookViewId="1"/>
  </sheetViews>
  <sheetFormatPr defaultRowHeight="14.5" x14ac:dyDescent="0.35"/>
  <sheetData>
    <row r="2" spans="13:16" x14ac:dyDescent="0.35">
      <c r="N2">
        <v>2018</v>
      </c>
      <c r="O2">
        <v>2025</v>
      </c>
      <c r="P2" t="s">
        <v>1156</v>
      </c>
    </row>
    <row r="3" spans="13:16" x14ac:dyDescent="0.3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3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3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35">
      <c r="M7" t="s">
        <v>245</v>
      </c>
      <c r="N7">
        <f>AVERAGE(209069,246431)</f>
        <v>227750</v>
      </c>
      <c r="P7" t="s">
        <v>1154</v>
      </c>
    </row>
    <row r="30" spans="13:16" x14ac:dyDescent="0.35">
      <c r="N30">
        <v>2018</v>
      </c>
      <c r="O30">
        <v>2025</v>
      </c>
      <c r="P30" t="s">
        <v>1156</v>
      </c>
    </row>
    <row r="31" spans="13:16" x14ac:dyDescent="0.3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3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3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workbookViewId="0"/>
    <sheetView workbookViewId="1"/>
  </sheetViews>
  <sheetFormatPr defaultRowHeight="14.5" x14ac:dyDescent="0.35"/>
  <cols>
    <col min="1" max="1" width="26.08984375" customWidth="1"/>
    <col min="2" max="2" width="15.81640625" customWidth="1"/>
    <col min="3" max="35" width="10.6328125" bestFit="1" customWidth="1"/>
  </cols>
  <sheetData>
    <row r="1" spans="1:35" x14ac:dyDescent="0.35">
      <c r="A1" s="1" t="s">
        <v>218</v>
      </c>
    </row>
    <row r="2" spans="1:35" s="1" customFormat="1" x14ac:dyDescent="0.3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3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3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3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3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3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3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3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3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3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3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3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3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3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3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3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3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35">
      <c r="A21" s="1" t="s">
        <v>219</v>
      </c>
    </row>
    <row r="22" spans="1:35" x14ac:dyDescent="0.35">
      <c r="A22" t="s">
        <v>168</v>
      </c>
    </row>
    <row r="23" spans="1:35" x14ac:dyDescent="0.35">
      <c r="A23" t="s">
        <v>169</v>
      </c>
      <c r="B23" t="s">
        <v>224</v>
      </c>
    </row>
    <row r="24" spans="1:35" x14ac:dyDescent="0.35">
      <c r="A24" t="s">
        <v>170</v>
      </c>
      <c r="B24" t="s">
        <v>224</v>
      </c>
    </row>
    <row r="25" spans="1:35" x14ac:dyDescent="0.35">
      <c r="A25" t="s">
        <v>171</v>
      </c>
      <c r="B25" t="s">
        <v>224</v>
      </c>
    </row>
    <row r="26" spans="1:35" x14ac:dyDescent="0.35">
      <c r="A26" t="s">
        <v>172</v>
      </c>
      <c r="B26" t="s">
        <v>224</v>
      </c>
    </row>
    <row r="27" spans="1:35" x14ac:dyDescent="0.35">
      <c r="A27" t="s">
        <v>173</v>
      </c>
    </row>
    <row r="28" spans="1:35" x14ac:dyDescent="0.35">
      <c r="A28" t="s">
        <v>220</v>
      </c>
    </row>
    <row r="29" spans="1:35" x14ac:dyDescent="0.35">
      <c r="A29" t="s">
        <v>221</v>
      </c>
    </row>
    <row r="30" spans="1:35" x14ac:dyDescent="0.35">
      <c r="A30" t="s">
        <v>167</v>
      </c>
    </row>
    <row r="31" spans="1:35" x14ac:dyDescent="0.35">
      <c r="A31" t="s">
        <v>174</v>
      </c>
    </row>
    <row r="32" spans="1:35" x14ac:dyDescent="0.35">
      <c r="A32" t="s">
        <v>175</v>
      </c>
      <c r="B32" t="s">
        <v>225</v>
      </c>
    </row>
    <row r="33" spans="1:35" x14ac:dyDescent="0.35">
      <c r="A33" t="s">
        <v>176</v>
      </c>
    </row>
    <row r="34" spans="1:35" x14ac:dyDescent="0.35">
      <c r="A34" t="s">
        <v>177</v>
      </c>
    </row>
    <row r="35" spans="1:35" x14ac:dyDescent="0.35">
      <c r="A35" t="s">
        <v>178</v>
      </c>
    </row>
    <row r="36" spans="1:35" x14ac:dyDescent="0.35">
      <c r="A36" t="s">
        <v>222</v>
      </c>
      <c r="B36" t="s">
        <v>226</v>
      </c>
    </row>
    <row r="37" spans="1:35" x14ac:dyDescent="0.35">
      <c r="A37" t="s">
        <v>223</v>
      </c>
      <c r="B37" t="s">
        <v>226</v>
      </c>
    </row>
    <row r="40" spans="1:35" x14ac:dyDescent="0.35">
      <c r="A40" s="1" t="s">
        <v>227</v>
      </c>
    </row>
    <row r="41" spans="1:35" x14ac:dyDescent="0.35">
      <c r="A41" s="2" t="s">
        <v>228</v>
      </c>
      <c r="B41" s="17"/>
    </row>
    <row r="42" spans="1:35" s="1" customFormat="1" x14ac:dyDescent="0.3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3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3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3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3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35">
      <c r="A47" s="2" t="s">
        <v>229</v>
      </c>
      <c r="B47" s="17"/>
    </row>
    <row r="48" spans="1:35" s="1" customFormat="1" x14ac:dyDescent="0.3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3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3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3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3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3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3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35">
      <c r="A59" t="s">
        <v>231</v>
      </c>
    </row>
    <row r="60" spans="1:35" x14ac:dyDescent="0.3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workbookViewId="0"/>
    <sheetView workbookViewId="1"/>
  </sheetViews>
  <sheetFormatPr defaultRowHeight="14.5" x14ac:dyDescent="0.35"/>
  <cols>
    <col min="1" max="1" width="31.08984375" customWidth="1"/>
    <col min="2" max="2" width="20.6328125" customWidth="1"/>
    <col min="3" max="3" width="21.6328125" customWidth="1"/>
  </cols>
  <sheetData>
    <row r="1" spans="1:3" x14ac:dyDescent="0.35">
      <c r="A1" t="s">
        <v>37</v>
      </c>
    </row>
    <row r="2" spans="1:3" x14ac:dyDescent="0.35">
      <c r="A2" t="s">
        <v>38</v>
      </c>
    </row>
    <row r="4" spans="1:3" x14ac:dyDescent="0.35">
      <c r="A4" s="2" t="s">
        <v>39</v>
      </c>
      <c r="B4" s="9" t="s">
        <v>40</v>
      </c>
      <c r="C4" s="9" t="s">
        <v>41</v>
      </c>
    </row>
    <row r="5" spans="1:3" x14ac:dyDescent="0.35">
      <c r="A5" t="s">
        <v>42</v>
      </c>
      <c r="B5" s="8">
        <v>84000000</v>
      </c>
      <c r="C5" s="8">
        <v>41000000</v>
      </c>
    </row>
    <row r="6" spans="1:3" x14ac:dyDescent="0.35">
      <c r="A6" t="s">
        <v>43</v>
      </c>
      <c r="B6" s="8">
        <v>90000000</v>
      </c>
      <c r="C6" s="8">
        <v>45000000</v>
      </c>
    </row>
    <row r="7" spans="1:3" x14ac:dyDescent="0.35">
      <c r="A7" t="s">
        <v>44</v>
      </c>
      <c r="B7" s="8">
        <v>298000000</v>
      </c>
      <c r="C7" s="8">
        <v>149000000</v>
      </c>
    </row>
    <row r="8" spans="1:3" x14ac:dyDescent="0.35">
      <c r="A8" t="s">
        <v>45</v>
      </c>
      <c r="B8" s="8">
        <v>81000000</v>
      </c>
      <c r="C8" s="8">
        <v>30000000</v>
      </c>
    </row>
    <row r="9" spans="1:3" x14ac:dyDescent="0.35">
      <c r="A9" t="s">
        <v>46</v>
      </c>
      <c r="B9" s="8">
        <v>88000000</v>
      </c>
      <c r="C9" s="8">
        <v>40000000</v>
      </c>
    </row>
    <row r="10" spans="1:3" x14ac:dyDescent="0.35">
      <c r="A10" t="s">
        <v>47</v>
      </c>
      <c r="B10" s="8">
        <v>209000000</v>
      </c>
      <c r="C10" s="8">
        <v>84000000</v>
      </c>
    </row>
    <row r="12" spans="1:3" x14ac:dyDescent="0.35">
      <c r="A12" t="s">
        <v>48</v>
      </c>
    </row>
    <row r="13" spans="1:3" x14ac:dyDescent="0.35">
      <c r="A13" t="s">
        <v>49</v>
      </c>
    </row>
    <row r="14" spans="1:3" x14ac:dyDescent="0.3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workbookViewId="0"/>
    <sheetView workbookViewId="1"/>
  </sheetViews>
  <sheetFormatPr defaultRowHeight="14.5" x14ac:dyDescent="0.35"/>
  <cols>
    <col min="2" max="2" width="52.08984375" customWidth="1"/>
    <col min="3" max="3" width="17.36328125" customWidth="1"/>
    <col min="4" max="4" width="22.7265625" customWidth="1"/>
    <col min="5" max="5" width="47.7265625" customWidth="1"/>
  </cols>
  <sheetData>
    <row r="1" spans="1:5" x14ac:dyDescent="0.35">
      <c r="A1" t="s">
        <v>92</v>
      </c>
      <c r="E1" s="2" t="s">
        <v>94</v>
      </c>
    </row>
    <row r="2" spans="1:5" x14ac:dyDescent="0.35">
      <c r="A2" t="s">
        <v>99</v>
      </c>
      <c r="E2" t="s">
        <v>95</v>
      </c>
    </row>
    <row r="3" spans="1:5" x14ac:dyDescent="0.35">
      <c r="A3" t="s">
        <v>133</v>
      </c>
      <c r="E3" t="s">
        <v>96</v>
      </c>
    </row>
    <row r="4" spans="1:5" x14ac:dyDescent="0.35">
      <c r="A4" t="s">
        <v>134</v>
      </c>
      <c r="E4" t="s">
        <v>97</v>
      </c>
    </row>
    <row r="5" spans="1:5" x14ac:dyDescent="0.35">
      <c r="E5" t="s">
        <v>98</v>
      </c>
    </row>
    <row r="6" spans="1:5" x14ac:dyDescent="0.35">
      <c r="A6" t="s">
        <v>100</v>
      </c>
    </row>
    <row r="7" spans="1:5" x14ac:dyDescent="0.35">
      <c r="A7" t="s">
        <v>101</v>
      </c>
    </row>
    <row r="8" spans="1:5" x14ac:dyDescent="0.35">
      <c r="A8" t="s">
        <v>102</v>
      </c>
    </row>
    <row r="9" spans="1:5" x14ac:dyDescent="0.35">
      <c r="A9" t="s">
        <v>104</v>
      </c>
    </row>
    <row r="10" spans="1:5" x14ac:dyDescent="0.35">
      <c r="A10" t="s">
        <v>105</v>
      </c>
    </row>
    <row r="11" spans="1:5" x14ac:dyDescent="0.35">
      <c r="A11" t="s">
        <v>106</v>
      </c>
    </row>
    <row r="13" spans="1:5" x14ac:dyDescent="0.35">
      <c r="A13" t="s">
        <v>107</v>
      </c>
      <c r="E13" s="2" t="s">
        <v>126</v>
      </c>
    </row>
    <row r="14" spans="1:5" x14ac:dyDescent="0.35">
      <c r="A14" t="s">
        <v>108</v>
      </c>
      <c r="E14" t="s">
        <v>103</v>
      </c>
    </row>
    <row r="15" spans="1:5" x14ac:dyDescent="0.35">
      <c r="A15" t="s">
        <v>109</v>
      </c>
    </row>
    <row r="16" spans="1:5" x14ac:dyDescent="0.35">
      <c r="E16" s="2" t="s">
        <v>127</v>
      </c>
    </row>
    <row r="17" spans="1:5" x14ac:dyDescent="0.35">
      <c r="A17" t="s">
        <v>115</v>
      </c>
      <c r="E17" t="s">
        <v>128</v>
      </c>
    </row>
    <row r="18" spans="1:5" x14ac:dyDescent="0.35">
      <c r="A18" t="s">
        <v>110</v>
      </c>
    </row>
    <row r="19" spans="1:5" x14ac:dyDescent="0.35">
      <c r="A19" t="s">
        <v>116</v>
      </c>
      <c r="E19" s="2" t="s">
        <v>129</v>
      </c>
    </row>
    <row r="20" spans="1:5" x14ac:dyDescent="0.35">
      <c r="A20" t="s">
        <v>118</v>
      </c>
      <c r="E20" t="s">
        <v>130</v>
      </c>
    </row>
    <row r="21" spans="1:5" x14ac:dyDescent="0.35">
      <c r="A21" t="s">
        <v>137</v>
      </c>
    </row>
    <row r="22" spans="1:5" x14ac:dyDescent="0.35">
      <c r="A22" t="s">
        <v>119</v>
      </c>
    </row>
    <row r="23" spans="1:5" x14ac:dyDescent="0.35">
      <c r="A23" t="s">
        <v>120</v>
      </c>
    </row>
    <row r="25" spans="1:5" ht="29" x14ac:dyDescent="0.3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35">
      <c r="B26" t="s">
        <v>112</v>
      </c>
      <c r="C26">
        <v>500</v>
      </c>
      <c r="D26">
        <v>5900000</v>
      </c>
      <c r="E26">
        <v>1984</v>
      </c>
    </row>
    <row r="27" spans="1:5" x14ac:dyDescent="0.35">
      <c r="B27" t="s">
        <v>114</v>
      </c>
      <c r="C27">
        <v>500</v>
      </c>
      <c r="D27">
        <v>7050000</v>
      </c>
      <c r="E27">
        <v>1984</v>
      </c>
    </row>
    <row r="28" spans="1:5" x14ac:dyDescent="0.35">
      <c r="B28" t="s">
        <v>117</v>
      </c>
      <c r="C28">
        <v>500</v>
      </c>
      <c r="D28">
        <v>7050000</v>
      </c>
      <c r="E28">
        <v>1983</v>
      </c>
    </row>
    <row r="29" spans="1:5" x14ac:dyDescent="0.35">
      <c r="B29" t="s">
        <v>124</v>
      </c>
      <c r="C29">
        <v>1030</v>
      </c>
      <c r="D29">
        <v>6000000</v>
      </c>
      <c r="E29">
        <v>1999</v>
      </c>
    </row>
    <row r="30" spans="1:5" x14ac:dyDescent="0.35">
      <c r="B30" t="s">
        <v>121</v>
      </c>
      <c r="C30">
        <v>1800</v>
      </c>
      <c r="D30">
        <v>6000000</v>
      </c>
      <c r="E30">
        <v>2009</v>
      </c>
    </row>
    <row r="31" spans="1:5" x14ac:dyDescent="0.35">
      <c r="B31" t="s">
        <v>122</v>
      </c>
      <c r="C31">
        <v>2800</v>
      </c>
      <c r="D31">
        <v>22000000</v>
      </c>
      <c r="E31">
        <v>2014</v>
      </c>
    </row>
    <row r="33" spans="1:5" x14ac:dyDescent="0.35">
      <c r="A33" t="s">
        <v>125</v>
      </c>
    </row>
    <row r="34" spans="1:5" x14ac:dyDescent="0.35">
      <c r="A34" t="s">
        <v>138</v>
      </c>
    </row>
    <row r="35" spans="1:5" x14ac:dyDescent="0.35">
      <c r="A35" s="11">
        <v>10000000</v>
      </c>
    </row>
    <row r="37" spans="1:5" x14ac:dyDescent="0.35">
      <c r="A37" t="s">
        <v>136</v>
      </c>
    </row>
    <row r="42" spans="1:5" x14ac:dyDescent="0.35">
      <c r="A42" s="2" t="s">
        <v>139</v>
      </c>
      <c r="B42" s="17"/>
      <c r="E42" s="2" t="s">
        <v>141</v>
      </c>
    </row>
    <row r="43" spans="1:5" x14ac:dyDescent="0.35">
      <c r="A43" t="s">
        <v>140</v>
      </c>
      <c r="E43" t="s">
        <v>142</v>
      </c>
    </row>
    <row r="44" spans="1:5" x14ac:dyDescent="0.35">
      <c r="A44" t="s">
        <v>143</v>
      </c>
    </row>
    <row r="45" spans="1:5" x14ac:dyDescent="0.35">
      <c r="E45" s="2" t="s">
        <v>146</v>
      </c>
    </row>
    <row r="46" spans="1:5" x14ac:dyDescent="0.35">
      <c r="A46" t="s">
        <v>144</v>
      </c>
      <c r="E46" t="s">
        <v>147</v>
      </c>
    </row>
    <row r="47" spans="1:5" x14ac:dyDescent="0.35">
      <c r="A47" t="s">
        <v>145</v>
      </c>
      <c r="E47" t="s">
        <v>148</v>
      </c>
    </row>
    <row r="48" spans="1:5" x14ac:dyDescent="0.35">
      <c r="A48" t="s">
        <v>150</v>
      </c>
      <c r="E48" t="s">
        <v>149</v>
      </c>
    </row>
    <row r="49" spans="1:1" x14ac:dyDescent="0.35">
      <c r="A49" s="11">
        <v>30000</v>
      </c>
    </row>
    <row r="51" spans="1:1" x14ac:dyDescent="0.35">
      <c r="A51" t="s">
        <v>136</v>
      </c>
    </row>
    <row r="53" spans="1:1" x14ac:dyDescent="0.35">
      <c r="A53" t="s">
        <v>234</v>
      </c>
    </row>
    <row r="54" spans="1:1" x14ac:dyDescent="0.3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"/>
  <sheetViews>
    <sheetView workbookViewId="0"/>
    <sheetView workbookViewId="1"/>
  </sheetViews>
  <sheetFormatPr defaultRowHeight="14.5" x14ac:dyDescent="0.35"/>
  <cols>
    <col min="1" max="1" width="16.6328125" customWidth="1"/>
    <col min="2" max="2" width="12.7265625" customWidth="1"/>
  </cols>
  <sheetData>
    <row r="1" spans="1:3" x14ac:dyDescent="0.35">
      <c r="A1" s="1" t="s">
        <v>51</v>
      </c>
    </row>
    <row r="2" spans="1:3" x14ac:dyDescent="0.35">
      <c r="A2" s="2" t="s">
        <v>52</v>
      </c>
      <c r="B2" s="2" t="s">
        <v>39</v>
      </c>
      <c r="C2" s="2" t="s">
        <v>53</v>
      </c>
    </row>
    <row r="3" spans="1:3" x14ac:dyDescent="0.35">
      <c r="A3" t="s">
        <v>54</v>
      </c>
      <c r="B3" t="s">
        <v>55</v>
      </c>
      <c r="C3">
        <v>8700</v>
      </c>
    </row>
    <row r="4" spans="1:3" x14ac:dyDescent="0.35">
      <c r="A4" t="s">
        <v>56</v>
      </c>
      <c r="B4" t="s">
        <v>57</v>
      </c>
      <c r="C4">
        <v>4600</v>
      </c>
    </row>
    <row r="5" spans="1:3" x14ac:dyDescent="0.35">
      <c r="A5" t="s">
        <v>58</v>
      </c>
      <c r="B5" t="s">
        <v>59</v>
      </c>
      <c r="C5">
        <v>10500</v>
      </c>
    </row>
    <row r="6" spans="1:3" x14ac:dyDescent="0.35">
      <c r="A6" t="s">
        <v>60</v>
      </c>
      <c r="B6" t="s">
        <v>61</v>
      </c>
      <c r="C6">
        <v>6500</v>
      </c>
    </row>
    <row r="7" spans="1:3" x14ac:dyDescent="0.35">
      <c r="A7" t="s">
        <v>62</v>
      </c>
      <c r="B7" t="s">
        <v>63</v>
      </c>
      <c r="C7">
        <v>3000</v>
      </c>
    </row>
    <row r="8" spans="1:3" x14ac:dyDescent="0.35">
      <c r="A8" t="s">
        <v>64</v>
      </c>
      <c r="B8" t="s">
        <v>65</v>
      </c>
      <c r="C8">
        <v>10000</v>
      </c>
    </row>
    <row r="9" spans="1:3" x14ac:dyDescent="0.35">
      <c r="A9" t="s">
        <v>66</v>
      </c>
      <c r="B9" t="s">
        <v>67</v>
      </c>
      <c r="C9">
        <v>13000</v>
      </c>
    </row>
    <row r="10" spans="1:3" x14ac:dyDescent="0.35">
      <c r="A10" t="s">
        <v>68</v>
      </c>
      <c r="B10" t="s">
        <v>69</v>
      </c>
      <c r="C10">
        <v>9000</v>
      </c>
    </row>
    <row r="11" spans="1:3" x14ac:dyDescent="0.35">
      <c r="A11" t="s">
        <v>70</v>
      </c>
      <c r="B11" t="s">
        <v>71</v>
      </c>
      <c r="C11">
        <v>19000</v>
      </c>
    </row>
    <row r="12" spans="1:3" x14ac:dyDescent="0.35">
      <c r="A12" t="s">
        <v>72</v>
      </c>
      <c r="B12" t="s">
        <v>73</v>
      </c>
      <c r="C12">
        <v>5500</v>
      </c>
    </row>
    <row r="14" spans="1:3" x14ac:dyDescent="0.35">
      <c r="A14" s="1" t="s">
        <v>1347</v>
      </c>
    </row>
    <row r="15" spans="1:3" x14ac:dyDescent="0.35">
      <c r="A15" t="s">
        <v>1348</v>
      </c>
    </row>
    <row r="16" spans="1:3" x14ac:dyDescent="0.35">
      <c r="A16" t="s">
        <v>1349</v>
      </c>
    </row>
    <row r="17" spans="1:3" x14ac:dyDescent="0.35">
      <c r="A17" t="s">
        <v>1350</v>
      </c>
    </row>
    <row r="19" spans="1:3" x14ac:dyDescent="0.35">
      <c r="A19" t="s">
        <v>1351</v>
      </c>
      <c r="B19" s="72">
        <v>29799</v>
      </c>
      <c r="C19" t="s">
        <v>1352</v>
      </c>
    </row>
    <row r="20" spans="1:3" x14ac:dyDescent="0.35">
      <c r="A20" t="s">
        <v>1353</v>
      </c>
      <c r="B20" s="72">
        <v>20338</v>
      </c>
      <c r="C20" t="s">
        <v>1354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3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3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3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3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3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3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abSelected="1" workbookViewId="0">
      <selection activeCell="B4" sqref="B4"/>
    </sheetView>
    <sheetView workbookViewId="1">
      <selection activeCell="E2" sqref="E2"/>
    </sheetView>
  </sheetViews>
  <sheetFormatPr defaultColWidth="9.08984375" defaultRowHeight="14.5" x14ac:dyDescent="0.35"/>
  <cols>
    <col min="1" max="1" width="24.36328125" style="5" customWidth="1"/>
    <col min="2" max="16384" width="9.08984375" style="5"/>
  </cols>
  <sheetData>
    <row r="1" spans="1:36" x14ac:dyDescent="0.3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35">
      <c r="A2" s="5" t="s">
        <v>0</v>
      </c>
      <c r="B2" s="77">
        <f>'CARB ACT ISOR'!B80</f>
        <v>71234.486129493642</v>
      </c>
      <c r="C2" s="77">
        <f>$B2*'BNVP-LDVs-psgr'!C2/'BNVP-LDVs-psgr'!$B2</f>
        <v>70549.374262247627</v>
      </c>
      <c r="D2" s="77">
        <f>$B2*'BNVP-LDVs-psgr'!D2/'BNVP-LDVs-psgr'!$B2</f>
        <v>70699.517752170796</v>
      </c>
      <c r="E2" s="77">
        <f>$B2*'BNVP-LDVs-psgr'!E2/'BNVP-LDVs-psgr'!$B2</f>
        <v>70522.959913770421</v>
      </c>
      <c r="F2" s="77">
        <f>$B2*'BNVP-LDVs-psgr'!F2/'BNVP-LDVs-psgr'!$B2</f>
        <v>70295.274226279958</v>
      </c>
      <c r="G2" s="77">
        <f>$B2*'BNVP-LDVs-psgr'!G2/'BNVP-LDVs-psgr'!$B2</f>
        <v>70115.898173318317</v>
      </c>
      <c r="H2" s="77">
        <f>$B2*'BNVP-LDVs-psgr'!H2/'BNVP-LDVs-psgr'!$B2</f>
        <v>69857.882834084041</v>
      </c>
      <c r="I2" s="77">
        <f>$B2*'BNVP-LDVs-psgr'!I2/'BNVP-LDVs-psgr'!$B2</f>
        <v>69561.053265004462</v>
      </c>
      <c r="J2" s="77">
        <f>$B2*'BNVP-LDVs-psgr'!J2/'BNVP-LDVs-psgr'!$B2</f>
        <v>69311.363469810545</v>
      </c>
      <c r="K2" s="77">
        <f>$B2*'BNVP-LDVs-psgr'!K2/'BNVP-LDVs-psgr'!$B2</f>
        <v>69108.940409138071</v>
      </c>
      <c r="L2" s="77">
        <f>$B2*'BNVP-LDVs-psgr'!L2/'BNVP-LDVs-psgr'!$B2</f>
        <v>68959.225210827324</v>
      </c>
      <c r="M2" s="77">
        <f>$B2*'BNVP-LDVs-psgr'!M2/'BNVP-LDVs-psgr'!$B2</f>
        <v>68860.363127536664</v>
      </c>
      <c r="N2" s="77">
        <f>$B2*'BNVP-LDVs-psgr'!N2/'BNVP-LDVs-psgr'!$B2</f>
        <v>68751.525997716497</v>
      </c>
      <c r="O2" s="77">
        <f>$B2*'BNVP-LDVs-psgr'!O2/'BNVP-LDVs-psgr'!$B2</f>
        <v>68668.240382318414</v>
      </c>
      <c r="P2" s="77">
        <f>$B2*'BNVP-LDVs-psgr'!P2/'BNVP-LDVs-psgr'!$B2</f>
        <v>68546.960175073051</v>
      </c>
      <c r="Q2" s="77">
        <f>$B2*'BNVP-LDVs-psgr'!Q2/'BNVP-LDVs-psgr'!$B2</f>
        <v>68444.878383807954</v>
      </c>
      <c r="R2" s="77">
        <f>$B2*'BNVP-LDVs-psgr'!R2/'BNVP-LDVs-psgr'!$B2</f>
        <v>68337.312616824798</v>
      </c>
      <c r="S2" s="77">
        <f>$B2*'BNVP-LDVs-psgr'!S2/'BNVP-LDVs-psgr'!$B2</f>
        <v>68244.344733091115</v>
      </c>
      <c r="T2" s="77">
        <f>$B2*'BNVP-LDVs-psgr'!T2/'BNVP-LDVs-psgr'!$B2</f>
        <v>68166.043674124114</v>
      </c>
      <c r="U2" s="77">
        <f>$B2*'BNVP-LDVs-psgr'!U2/'BNVP-LDVs-psgr'!$B2</f>
        <v>68107.524845136635</v>
      </c>
      <c r="V2" s="77">
        <f>$B2*'BNVP-LDVs-psgr'!V2/'BNVP-LDVs-psgr'!$B2</f>
        <v>68058.008585839925</v>
      </c>
      <c r="W2" s="77">
        <f>$B2*'BNVP-LDVs-psgr'!W2/'BNVP-LDVs-psgr'!$B2</f>
        <v>68121.049563195949</v>
      </c>
      <c r="X2" s="77">
        <f>$B2*'BNVP-LDVs-psgr'!X2/'BNVP-LDVs-psgr'!$B2</f>
        <v>68176.578578030021</v>
      </c>
      <c r="Y2" s="77">
        <f>$B2*'BNVP-LDVs-psgr'!Y2/'BNVP-LDVs-psgr'!$B2</f>
        <v>68224.549096304516</v>
      </c>
      <c r="Z2" s="77">
        <f>$B2*'BNVP-LDVs-psgr'!Z2/'BNVP-LDVs-psgr'!$B2</f>
        <v>68267.838698163585</v>
      </c>
      <c r="AA2" s="77">
        <f>$B2*'BNVP-LDVs-psgr'!AA2/'BNVP-LDVs-psgr'!$B2</f>
        <v>68308.87105296996</v>
      </c>
      <c r="AB2" s="77">
        <f>$B2*'BNVP-LDVs-psgr'!AB2/'BNVP-LDVs-psgr'!$B2</f>
        <v>68353.275281313938</v>
      </c>
      <c r="AC2" s="77">
        <f>$B2*'BNVP-LDVs-psgr'!AC2/'BNVP-LDVs-psgr'!$B2</f>
        <v>68393.332385990099</v>
      </c>
      <c r="AD2" s="77">
        <f>$B2*'BNVP-LDVs-psgr'!AD2/'BNVP-LDVs-psgr'!$B2</f>
        <v>68437.428151907545</v>
      </c>
      <c r="AE2" s="77">
        <f>$B2*'BNVP-LDVs-psgr'!AE2/'BNVP-LDVs-psgr'!$B2</f>
        <v>68477.507340268799</v>
      </c>
      <c r="AF2" s="77">
        <f>$B2*'BNVP-LDVs-psgr'!AF2/'BNVP-LDVs-psgr'!$B2</f>
        <v>68503.150839415321</v>
      </c>
      <c r="AG2" s="22"/>
      <c r="AH2" s="22"/>
      <c r="AI2" s="22"/>
      <c r="AJ2" s="22"/>
    </row>
    <row r="3" spans="1:36" x14ac:dyDescent="0.35">
      <c r="A3" s="5" t="s">
        <v>1</v>
      </c>
      <c r="B3" s="22">
        <f>B4*'BNVP-LDVs-psgr'!B3/'BNVP-LDVs-psgr'!B4</f>
        <v>64055.784045743974</v>
      </c>
      <c r="C3" s="22">
        <f>$B3*'BNVP-LDVs-psgr'!C3/'BNVP-LDVs-psgr'!$B3</f>
        <v>63212.607964714553</v>
      </c>
      <c r="D3" s="22">
        <f>$B3*'BNVP-LDVs-psgr'!D3/'BNVP-LDVs-psgr'!$B3</f>
        <v>63518.339687742089</v>
      </c>
      <c r="E3" s="22">
        <f>$B3*'BNVP-LDVs-psgr'!E3/'BNVP-LDVs-psgr'!$B3</f>
        <v>63888.994784680981</v>
      </c>
      <c r="F3" s="22">
        <f>$B3*'BNVP-LDVs-psgr'!F3/'BNVP-LDVs-psgr'!$B3</f>
        <v>64180.429610256477</v>
      </c>
      <c r="G3" s="22">
        <f>$B3*'BNVP-LDVs-psgr'!G3/'BNVP-LDVs-psgr'!$B3</f>
        <v>64500.209886648627</v>
      </c>
      <c r="H3" s="22">
        <f>$B3*'BNVP-LDVs-psgr'!H3/'BNVP-LDVs-psgr'!$B3</f>
        <v>64829.720995640244</v>
      </c>
      <c r="I3" s="22">
        <f>$B3*'BNVP-LDVs-psgr'!I3/'BNVP-LDVs-psgr'!$B3</f>
        <v>64909.446060434559</v>
      </c>
      <c r="J3" s="22">
        <f>$B3*'BNVP-LDVs-psgr'!J3/'BNVP-LDVs-psgr'!$B3</f>
        <v>65023.553654217947</v>
      </c>
      <c r="K3" s="22">
        <f>$B3*'BNVP-LDVs-psgr'!K3/'BNVP-LDVs-psgr'!$B3</f>
        <v>65112.476436457262</v>
      </c>
      <c r="L3" s="22">
        <f>$B3*'BNVP-LDVs-psgr'!L3/'BNVP-LDVs-psgr'!$B3</f>
        <v>65122.291357763155</v>
      </c>
      <c r="M3" s="22">
        <f>$B3*'BNVP-LDVs-psgr'!M3/'BNVP-LDVs-psgr'!$B3</f>
        <v>65328.038089863301</v>
      </c>
      <c r="N3" s="22">
        <f>$B3*'BNVP-LDVs-psgr'!N3/'BNVP-LDVs-psgr'!$B3</f>
        <v>65387.173942851114</v>
      </c>
      <c r="O3" s="22">
        <f>$B3*'BNVP-LDVs-psgr'!O3/'BNVP-LDVs-psgr'!$B3</f>
        <v>65495.304820001184</v>
      </c>
      <c r="P3" s="22">
        <f>$B3*'BNVP-LDVs-psgr'!P3/'BNVP-LDVs-psgr'!$B3</f>
        <v>65534.634029755798</v>
      </c>
      <c r="Q3" s="22">
        <f>$B3*'BNVP-LDVs-psgr'!Q3/'BNVP-LDVs-psgr'!$B3</f>
        <v>65661.559425618427</v>
      </c>
      <c r="R3" s="22">
        <f>$B3*'BNVP-LDVs-psgr'!R3/'BNVP-LDVs-psgr'!$B3</f>
        <v>65701.12593457062</v>
      </c>
      <c r="S3" s="22">
        <f>$B3*'BNVP-LDVs-psgr'!S3/'BNVP-LDVs-psgr'!$B3</f>
        <v>65747.755920326192</v>
      </c>
      <c r="T3" s="22">
        <f>$B3*'BNVP-LDVs-psgr'!T3/'BNVP-LDVs-psgr'!$B3</f>
        <v>65801.989138839126</v>
      </c>
      <c r="U3" s="22">
        <f>$B3*'BNVP-LDVs-psgr'!U3/'BNVP-LDVs-psgr'!$B3</f>
        <v>65880.229917935314</v>
      </c>
      <c r="V3" s="22">
        <f>$B3*'BNVP-LDVs-psgr'!V3/'BNVP-LDVs-psgr'!$B3</f>
        <v>65922.623675011477</v>
      </c>
      <c r="W3" s="22">
        <f>$B3*'BNVP-LDVs-psgr'!W3/'BNVP-LDVs-psgr'!$B3</f>
        <v>65981.706326014668</v>
      </c>
      <c r="X3" s="22">
        <f>$B3*'BNVP-LDVs-psgr'!X3/'BNVP-LDVs-psgr'!$B3</f>
        <v>66047.409826477524</v>
      </c>
      <c r="Y3" s="22">
        <f>$B3*'BNVP-LDVs-psgr'!Y3/'BNVP-LDVs-psgr'!$B3</f>
        <v>66095.894814918065</v>
      </c>
      <c r="Z3" s="22">
        <f>$B3*'BNVP-LDVs-psgr'!Z3/'BNVP-LDVs-psgr'!$B3</f>
        <v>66145.59783010486</v>
      </c>
      <c r="AA3" s="22">
        <f>$B3*'BNVP-LDVs-psgr'!AA3/'BNVP-LDVs-psgr'!$B3</f>
        <v>66190.341653313444</v>
      </c>
      <c r="AB3" s="22">
        <f>$B3*'BNVP-LDVs-psgr'!AB3/'BNVP-LDVs-psgr'!$B3</f>
        <v>66261.649374541637</v>
      </c>
      <c r="AC3" s="22">
        <f>$B3*'BNVP-LDVs-psgr'!AC3/'BNVP-LDVs-psgr'!$B3</f>
        <v>66308.131232401051</v>
      </c>
      <c r="AD3" s="22">
        <f>$B3*'BNVP-LDVs-psgr'!AD3/'BNVP-LDVs-psgr'!$B3</f>
        <v>66370.386164045194</v>
      </c>
      <c r="AE3" s="22">
        <f>$B3*'BNVP-LDVs-psgr'!AE3/'BNVP-LDVs-psgr'!$B3</f>
        <v>66404.28024002476</v>
      </c>
      <c r="AF3" s="22">
        <f>$B3*'BNVP-LDVs-psgr'!AF3/'BNVP-LDVs-psgr'!$B3</f>
        <v>66426.769709396016</v>
      </c>
      <c r="AG3" s="22"/>
      <c r="AH3" s="22"/>
      <c r="AI3" s="22"/>
      <c r="AJ3" s="22"/>
    </row>
    <row r="4" spans="1:36" x14ac:dyDescent="0.35">
      <c r="A4" s="5" t="s">
        <v>2</v>
      </c>
      <c r="B4" s="77">
        <f>'CARB ACT ISOR'!E41</f>
        <v>50294.062350637883</v>
      </c>
      <c r="C4" s="77">
        <f>B4</f>
        <v>50294.062350637883</v>
      </c>
      <c r="D4" s="77">
        <f t="shared" ref="D4:AF4" si="0">C4</f>
        <v>50294.062350637883</v>
      </c>
      <c r="E4" s="77">
        <f t="shared" si="0"/>
        <v>50294.062350637883</v>
      </c>
      <c r="F4" s="77">
        <f t="shared" si="0"/>
        <v>50294.062350637883</v>
      </c>
      <c r="G4" s="77">
        <f t="shared" si="0"/>
        <v>50294.062350637883</v>
      </c>
      <c r="H4" s="77">
        <f t="shared" si="0"/>
        <v>50294.062350637883</v>
      </c>
      <c r="I4" s="77">
        <f t="shared" si="0"/>
        <v>50294.062350637883</v>
      </c>
      <c r="J4" s="77">
        <f t="shared" si="0"/>
        <v>50294.062350637883</v>
      </c>
      <c r="K4" s="77">
        <f t="shared" si="0"/>
        <v>50294.062350637883</v>
      </c>
      <c r="L4" s="77">
        <f t="shared" si="0"/>
        <v>50294.062350637883</v>
      </c>
      <c r="M4" s="77">
        <f t="shared" si="0"/>
        <v>50294.062350637883</v>
      </c>
      <c r="N4" s="77">
        <f t="shared" si="0"/>
        <v>50294.062350637883</v>
      </c>
      <c r="O4" s="77">
        <f t="shared" si="0"/>
        <v>50294.062350637883</v>
      </c>
      <c r="P4" s="77">
        <f t="shared" si="0"/>
        <v>50294.062350637883</v>
      </c>
      <c r="Q4" s="77">
        <f t="shared" si="0"/>
        <v>50294.062350637883</v>
      </c>
      <c r="R4" s="77">
        <f t="shared" si="0"/>
        <v>50294.062350637883</v>
      </c>
      <c r="S4" s="77">
        <f t="shared" si="0"/>
        <v>50294.062350637883</v>
      </c>
      <c r="T4" s="77">
        <f t="shared" si="0"/>
        <v>50294.062350637883</v>
      </c>
      <c r="U4" s="77">
        <f t="shared" si="0"/>
        <v>50294.062350637883</v>
      </c>
      <c r="V4" s="77">
        <f t="shared" si="0"/>
        <v>50294.062350637883</v>
      </c>
      <c r="W4" s="77">
        <f t="shared" si="0"/>
        <v>50294.062350637883</v>
      </c>
      <c r="X4" s="77">
        <f t="shared" si="0"/>
        <v>50294.062350637883</v>
      </c>
      <c r="Y4" s="77">
        <f t="shared" si="0"/>
        <v>50294.062350637883</v>
      </c>
      <c r="Z4" s="77">
        <f t="shared" si="0"/>
        <v>50294.062350637883</v>
      </c>
      <c r="AA4" s="77">
        <f t="shared" si="0"/>
        <v>50294.062350637883</v>
      </c>
      <c r="AB4" s="77">
        <f t="shared" si="0"/>
        <v>50294.062350637883</v>
      </c>
      <c r="AC4" s="77">
        <f t="shared" si="0"/>
        <v>50294.062350637883</v>
      </c>
      <c r="AD4" s="77">
        <f t="shared" si="0"/>
        <v>50294.062350637883</v>
      </c>
      <c r="AE4" s="77">
        <f t="shared" si="0"/>
        <v>50294.062350637883</v>
      </c>
      <c r="AF4" s="77">
        <f t="shared" si="0"/>
        <v>50294.062350637883</v>
      </c>
      <c r="AG4" s="22"/>
      <c r="AH4" s="22"/>
      <c r="AI4" s="22"/>
      <c r="AJ4" s="22"/>
    </row>
    <row r="5" spans="1:36" x14ac:dyDescent="0.35">
      <c r="A5" s="5" t="s">
        <v>3</v>
      </c>
      <c r="B5" s="22">
        <f>'CARB ACT ISOR'!E40</f>
        <v>53329.100619407531</v>
      </c>
      <c r="C5" s="22">
        <f>B5</f>
        <v>53329.100619407531</v>
      </c>
      <c r="D5" s="22">
        <f t="shared" ref="D5:AF5" si="1">C5</f>
        <v>53329.100619407531</v>
      </c>
      <c r="E5" s="22">
        <f t="shared" si="1"/>
        <v>53329.100619407531</v>
      </c>
      <c r="F5" s="22">
        <f t="shared" si="1"/>
        <v>53329.100619407531</v>
      </c>
      <c r="G5" s="22">
        <f t="shared" si="1"/>
        <v>53329.100619407531</v>
      </c>
      <c r="H5" s="22">
        <f t="shared" si="1"/>
        <v>53329.100619407531</v>
      </c>
      <c r="I5" s="22">
        <f t="shared" si="1"/>
        <v>53329.100619407531</v>
      </c>
      <c r="J5" s="22">
        <f t="shared" si="1"/>
        <v>53329.100619407531</v>
      </c>
      <c r="K5" s="22">
        <f t="shared" si="1"/>
        <v>53329.100619407531</v>
      </c>
      <c r="L5" s="22">
        <f t="shared" si="1"/>
        <v>53329.100619407531</v>
      </c>
      <c r="M5" s="22">
        <f t="shared" si="1"/>
        <v>53329.100619407531</v>
      </c>
      <c r="N5" s="22">
        <f t="shared" si="1"/>
        <v>53329.100619407531</v>
      </c>
      <c r="O5" s="22">
        <f t="shared" si="1"/>
        <v>53329.100619407531</v>
      </c>
      <c r="P5" s="22">
        <f t="shared" si="1"/>
        <v>53329.100619407531</v>
      </c>
      <c r="Q5" s="22">
        <f t="shared" si="1"/>
        <v>53329.100619407531</v>
      </c>
      <c r="R5" s="22">
        <f t="shared" si="1"/>
        <v>53329.100619407531</v>
      </c>
      <c r="S5" s="22">
        <f t="shared" si="1"/>
        <v>53329.100619407531</v>
      </c>
      <c r="T5" s="22">
        <f t="shared" si="1"/>
        <v>53329.100619407531</v>
      </c>
      <c r="U5" s="22">
        <f t="shared" si="1"/>
        <v>53329.100619407531</v>
      </c>
      <c r="V5" s="22">
        <f t="shared" si="1"/>
        <v>53329.100619407531</v>
      </c>
      <c r="W5" s="22">
        <f t="shared" si="1"/>
        <v>53329.100619407531</v>
      </c>
      <c r="X5" s="22">
        <f t="shared" si="1"/>
        <v>53329.100619407531</v>
      </c>
      <c r="Y5" s="22">
        <f t="shared" si="1"/>
        <v>53329.100619407531</v>
      </c>
      <c r="Z5" s="22">
        <f t="shared" si="1"/>
        <v>53329.100619407531</v>
      </c>
      <c r="AA5" s="22">
        <f t="shared" si="1"/>
        <v>53329.100619407531</v>
      </c>
      <c r="AB5" s="22">
        <f t="shared" si="1"/>
        <v>53329.100619407531</v>
      </c>
      <c r="AC5" s="22">
        <f t="shared" si="1"/>
        <v>53329.100619407531</v>
      </c>
      <c r="AD5" s="22">
        <f t="shared" si="1"/>
        <v>53329.100619407531</v>
      </c>
      <c r="AE5" s="22">
        <f t="shared" si="1"/>
        <v>53329.100619407531</v>
      </c>
      <c r="AF5" s="22">
        <f t="shared" si="1"/>
        <v>53329.100619407531</v>
      </c>
      <c r="AG5" s="22"/>
      <c r="AH5" s="22"/>
      <c r="AI5" s="22"/>
      <c r="AJ5" s="22"/>
    </row>
    <row r="6" spans="1:36" x14ac:dyDescent="0.35">
      <c r="A6" s="5" t="s">
        <v>4</v>
      </c>
      <c r="B6" s="22">
        <f>B4*'BNVP-LDVs-psgr'!B6/'BNVP-LDVs-psgr'!B4</f>
        <v>65127.402668797149</v>
      </c>
      <c r="C6" s="22">
        <f>$B6*'BNVP-LDVs-psgr'!C6/'BNVP-LDVs-psgr'!$B6</f>
        <v>63658.534353594099</v>
      </c>
      <c r="D6" s="22">
        <f>$B6*'BNVP-LDVs-psgr'!D6/'BNVP-LDVs-psgr'!$B6</f>
        <v>63618.481457116679</v>
      </c>
      <c r="E6" s="22">
        <f>$B6*'BNVP-LDVs-psgr'!E6/'BNVP-LDVs-psgr'!$B6</f>
        <v>63539.102294398384</v>
      </c>
      <c r="F6" s="22">
        <f>$B6*'BNVP-LDVs-psgr'!F6/'BNVP-LDVs-psgr'!$B6</f>
        <v>63341.345427351924</v>
      </c>
      <c r="G6" s="22">
        <f>$B6*'BNVP-LDVs-psgr'!G6/'BNVP-LDVs-psgr'!$B6</f>
        <v>63795.488141270442</v>
      </c>
      <c r="H6" s="22">
        <f>$B6*'BNVP-LDVs-psgr'!H6/'BNVP-LDVs-psgr'!$B6</f>
        <v>64114.059977312012</v>
      </c>
      <c r="I6" s="22">
        <f>$B6*'BNVP-LDVs-psgr'!I6/'BNVP-LDVs-psgr'!$B6</f>
        <v>64281.486386662647</v>
      </c>
      <c r="J6" s="22">
        <f>$B6*'BNVP-LDVs-psgr'!J6/'BNVP-LDVs-psgr'!$B6</f>
        <v>64449.57624043143</v>
      </c>
      <c r="K6" s="22">
        <f>$B6*'BNVP-LDVs-psgr'!K6/'BNVP-LDVs-psgr'!$B6</f>
        <v>64595.752578119274</v>
      </c>
      <c r="L6" s="22">
        <f>$B6*'BNVP-LDVs-psgr'!L6/'BNVP-LDVs-psgr'!$B6</f>
        <v>64704.9773255326</v>
      </c>
      <c r="M6" s="22">
        <f>$B6*'BNVP-LDVs-psgr'!M6/'BNVP-LDVs-psgr'!$B6</f>
        <v>64924.901867521119</v>
      </c>
      <c r="N6" s="22">
        <f>$B6*'BNVP-LDVs-psgr'!N6/'BNVP-LDVs-psgr'!$B6</f>
        <v>65088.568996290982</v>
      </c>
      <c r="O6" s="22">
        <f>$B6*'BNVP-LDVs-psgr'!O6/'BNVP-LDVs-psgr'!$B6</f>
        <v>65281.124207029214</v>
      </c>
      <c r="P6" s="22">
        <f>$B6*'BNVP-LDVs-psgr'!P6/'BNVP-LDVs-psgr'!$B6</f>
        <v>65394.657964433631</v>
      </c>
      <c r="Q6" s="22">
        <f>$B6*'BNVP-LDVs-psgr'!Q6/'BNVP-LDVs-psgr'!$B6</f>
        <v>65534.898366796951</v>
      </c>
      <c r="R6" s="22">
        <f>$B6*'BNVP-LDVs-psgr'!R6/'BNVP-LDVs-psgr'!$B6</f>
        <v>65630.073862943245</v>
      </c>
      <c r="S6" s="22">
        <f>$B6*'BNVP-LDVs-psgr'!S6/'BNVP-LDVs-psgr'!$B6</f>
        <v>65714.407350543552</v>
      </c>
      <c r="T6" s="22">
        <f>$B6*'BNVP-LDVs-psgr'!T6/'BNVP-LDVs-psgr'!$B6</f>
        <v>65790.800986603761</v>
      </c>
      <c r="U6" s="22">
        <f>$B6*'BNVP-LDVs-psgr'!U6/'BNVP-LDVs-psgr'!$B6</f>
        <v>65872.248100632918</v>
      </c>
      <c r="V6" s="22">
        <f>$B6*'BNVP-LDVs-psgr'!V6/'BNVP-LDVs-psgr'!$B6</f>
        <v>65932.303926294204</v>
      </c>
      <c r="W6" s="22">
        <f>$B6*'BNVP-LDVs-psgr'!W6/'BNVP-LDVs-psgr'!$B6</f>
        <v>66027.735152182358</v>
      </c>
      <c r="X6" s="22">
        <f>$B6*'BNVP-LDVs-psgr'!X6/'BNVP-LDVs-psgr'!$B6</f>
        <v>66120.795425322387</v>
      </c>
      <c r="Y6" s="22">
        <f>$B6*'BNVP-LDVs-psgr'!Y6/'BNVP-LDVs-psgr'!$B6</f>
        <v>66206.415723662241</v>
      </c>
      <c r="Z6" s="22">
        <f>$B6*'BNVP-LDVs-psgr'!Z6/'BNVP-LDVs-psgr'!$B6</f>
        <v>66290.381672587057</v>
      </c>
      <c r="AA6" s="22">
        <f>$B6*'BNVP-LDVs-psgr'!AA6/'BNVP-LDVs-psgr'!$B6</f>
        <v>66372.158204395877</v>
      </c>
      <c r="AB6" s="22">
        <f>$B6*'BNVP-LDVs-psgr'!AB6/'BNVP-LDVs-psgr'!$B6</f>
        <v>66463.447611582073</v>
      </c>
      <c r="AC6" s="22">
        <f>$B6*'BNVP-LDVs-psgr'!AC6/'BNVP-LDVs-psgr'!$B6</f>
        <v>66546.122509165245</v>
      </c>
      <c r="AD6" s="22">
        <f>$B6*'BNVP-LDVs-psgr'!AD6/'BNVP-LDVs-psgr'!$B6</f>
        <v>66636.178625933302</v>
      </c>
      <c r="AE6" s="22">
        <f>$B6*'BNVP-LDVs-psgr'!AE6/'BNVP-LDVs-psgr'!$B6</f>
        <v>66717.027527345563</v>
      </c>
      <c r="AF6" s="22">
        <f>$B6*'BNVP-LDVs-psgr'!AF6/'BNVP-LDVs-psgr'!$B6</f>
        <v>66784.763260839478</v>
      </c>
      <c r="AG6" s="22"/>
      <c r="AH6" s="22"/>
      <c r="AI6" s="22"/>
      <c r="AJ6" s="22"/>
    </row>
    <row r="7" spans="1:36" x14ac:dyDescent="0.35">
      <c r="A7" s="5" t="s">
        <v>216</v>
      </c>
      <c r="B7" s="22">
        <f>B4*'BNVP-LDVs-psgr'!B7/'BNVP-LDVs-psgr'!B4</f>
        <v>66418.954469469492</v>
      </c>
      <c r="C7" s="22">
        <f>$B7*'BNVP-LDVs-psgr'!C7/'BNVP-LDVs-psgr'!$B7</f>
        <v>66687.701583587463</v>
      </c>
      <c r="D7" s="22">
        <f>$B7*'BNVP-LDVs-psgr'!D7/'BNVP-LDVs-psgr'!$B7</f>
        <v>66805.70859834255</v>
      </c>
      <c r="E7" s="22">
        <f>$B7*'BNVP-LDVs-psgr'!E7/'BNVP-LDVs-psgr'!$B7</f>
        <v>67061.870281566458</v>
      </c>
      <c r="F7" s="22">
        <f>$B7*'BNVP-LDVs-psgr'!F7/'BNVP-LDVs-psgr'!$B7</f>
        <v>67386.663679225254</v>
      </c>
      <c r="G7" s="22">
        <f>$B7*'BNVP-LDVs-psgr'!G7/'BNVP-LDVs-psgr'!$B7</f>
        <v>67666.241938910403</v>
      </c>
      <c r="H7" s="22">
        <f>$B7*'BNVP-LDVs-psgr'!H7/'BNVP-LDVs-psgr'!$B7</f>
        <v>67960.819338140194</v>
      </c>
      <c r="I7" s="22">
        <f>$B7*'BNVP-LDVs-psgr'!I7/'BNVP-LDVs-psgr'!$B7</f>
        <v>68079.961939379195</v>
      </c>
      <c r="J7" s="22">
        <f>$B7*'BNVP-LDVs-psgr'!J7/'BNVP-LDVs-psgr'!$B7</f>
        <v>68173.327510596617</v>
      </c>
      <c r="K7" s="22">
        <f>$B7*'BNVP-LDVs-psgr'!K7/'BNVP-LDVs-psgr'!$B7</f>
        <v>68273.984330203821</v>
      </c>
      <c r="L7" s="22">
        <f>$B7*'BNVP-LDVs-psgr'!L7/'BNVP-LDVs-psgr'!$B7</f>
        <v>68356.200791638563</v>
      </c>
      <c r="M7" s="22">
        <f>$B7*'BNVP-LDVs-psgr'!M7/'BNVP-LDVs-psgr'!$B7</f>
        <v>68456.77302963179</v>
      </c>
      <c r="N7" s="22">
        <f>$B7*'BNVP-LDVs-psgr'!N7/'BNVP-LDVs-psgr'!$B7</f>
        <v>68550.08534575894</v>
      </c>
      <c r="O7" s="22">
        <f>$B7*'BNVP-LDVs-psgr'!O7/'BNVP-LDVs-psgr'!$B7</f>
        <v>68645.770646055898</v>
      </c>
      <c r="P7" s="22">
        <f>$B7*'BNVP-LDVs-psgr'!P7/'BNVP-LDVs-psgr'!$B7</f>
        <v>68706.649045876518</v>
      </c>
      <c r="Q7" s="22">
        <f>$B7*'BNVP-LDVs-psgr'!Q7/'BNVP-LDVs-psgr'!$B7</f>
        <v>68774.203127896326</v>
      </c>
      <c r="R7" s="22">
        <f>$B7*'BNVP-LDVs-psgr'!R7/'BNVP-LDVs-psgr'!$B7</f>
        <v>68836.649420227826</v>
      </c>
      <c r="S7" s="22">
        <f>$B7*'BNVP-LDVs-psgr'!S7/'BNVP-LDVs-psgr'!$B7</f>
        <v>68895.109412419275</v>
      </c>
      <c r="T7" s="22">
        <f>$B7*'BNVP-LDVs-psgr'!T7/'BNVP-LDVs-psgr'!$B7</f>
        <v>68951.584869334707</v>
      </c>
      <c r="U7" s="22">
        <f>$B7*'BNVP-LDVs-psgr'!U7/'BNVP-LDVs-psgr'!$B7</f>
        <v>69011.640947908381</v>
      </c>
      <c r="V7" s="22">
        <f>$B7*'BNVP-LDVs-psgr'!V7/'BNVP-LDVs-psgr'!$B7</f>
        <v>69067.812537543999</v>
      </c>
      <c r="W7" s="22">
        <f>$B7*'BNVP-LDVs-psgr'!W7/'BNVP-LDVs-psgr'!$B7</f>
        <v>69123.445310972063</v>
      </c>
      <c r="X7" s="22">
        <f>$B7*'BNVP-LDVs-psgr'!X7/'BNVP-LDVs-psgr'!$B7</f>
        <v>69180.37030350251</v>
      </c>
      <c r="Y7" s="22">
        <f>$B7*'BNVP-LDVs-psgr'!Y7/'BNVP-LDVs-psgr'!$B7</f>
        <v>69234.659169064122</v>
      </c>
      <c r="Z7" s="22">
        <f>$B7*'BNVP-LDVs-psgr'!Z7/'BNVP-LDVs-psgr'!$B7</f>
        <v>69286.929040173636</v>
      </c>
      <c r="AA7" s="22">
        <f>$B7*'BNVP-LDVs-psgr'!AA7/'BNVP-LDVs-psgr'!$B7</f>
        <v>69338.464304302543</v>
      </c>
      <c r="AB7" s="22">
        <f>$B7*'BNVP-LDVs-psgr'!AB7/'BNVP-LDVs-psgr'!$B7</f>
        <v>69392.150134283031</v>
      </c>
      <c r="AC7" s="22">
        <f>$B7*'BNVP-LDVs-psgr'!AC7/'BNVP-LDVs-psgr'!$B7</f>
        <v>69443.870224901751</v>
      </c>
      <c r="AD7" s="22">
        <f>$B7*'BNVP-LDVs-psgr'!AD7/'BNVP-LDVs-psgr'!$B7</f>
        <v>69499.163105547734</v>
      </c>
      <c r="AE7" s="22">
        <f>$B7*'BNVP-LDVs-psgr'!AE7/'BNVP-LDVs-psgr'!$B7</f>
        <v>69549.819660687033</v>
      </c>
      <c r="AF7" s="22">
        <f>$B7*'BNVP-LDVs-psgr'!AF7/'BNVP-LDVs-psgr'!$B7</f>
        <v>69569.610192030683</v>
      </c>
      <c r="AG7" s="22"/>
      <c r="AH7" s="22"/>
      <c r="AI7" s="22"/>
      <c r="AJ7" s="22"/>
    </row>
    <row r="8" spans="1:36" x14ac:dyDescent="0.35">
      <c r="A8" s="5" t="s">
        <v>217</v>
      </c>
      <c r="B8" s="22">
        <f>B5*'BNVP-LDVs-psgr'!B8/'BNVP-LDVs-psgr'!B5</f>
        <v>90392.76209090864</v>
      </c>
      <c r="C8" s="22">
        <f>$B8*'BNVP-LDVs-psgr'!C8/'BNVP-LDVs-psgr'!$B8</f>
        <v>88396.942492109592</v>
      </c>
      <c r="D8" s="22">
        <f>$B8*'BNVP-LDVs-psgr'!D8/'BNVP-LDVs-psgr'!$B8</f>
        <v>86681.022691767779</v>
      </c>
      <c r="E8" s="22">
        <f>$B8*'BNVP-LDVs-psgr'!E8/'BNVP-LDVs-psgr'!$B8</f>
        <v>85162.659087288586</v>
      </c>
      <c r="F8" s="22">
        <f>$B8*'BNVP-LDVs-psgr'!F8/'BNVP-LDVs-psgr'!$B8</f>
        <v>83458.999912813728</v>
      </c>
      <c r="G8" s="22">
        <f>$B8*'BNVP-LDVs-psgr'!G8/'BNVP-LDVs-psgr'!$B8</f>
        <v>81747.116188854168</v>
      </c>
      <c r="H8" s="22">
        <f>$B8*'BNVP-LDVs-psgr'!H8/'BNVP-LDVs-psgr'!$B8</f>
        <v>80175.085857639278</v>
      </c>
      <c r="I8" s="22">
        <f>$B8*'BNVP-LDVs-psgr'!I8/'BNVP-LDVs-psgr'!$B8</f>
        <v>78791.098457680171</v>
      </c>
      <c r="J8" s="22">
        <f>$B8*'BNVP-LDVs-psgr'!J8/'BNVP-LDVs-psgr'!$B8</f>
        <v>77463.10126447682</v>
      </c>
      <c r="K8" s="22">
        <f>$B8*'BNVP-LDVs-psgr'!K8/'BNVP-LDVs-psgr'!$B8</f>
        <v>76199.263267782968</v>
      </c>
      <c r="L8" s="22">
        <f>$B8*'BNVP-LDVs-psgr'!L8/'BNVP-LDVs-psgr'!$B8</f>
        <v>75003.138067316191</v>
      </c>
      <c r="M8" s="22">
        <f>$B8*'BNVP-LDVs-psgr'!M8/'BNVP-LDVs-psgr'!$B8</f>
        <v>73841.809930156727</v>
      </c>
      <c r="N8" s="22">
        <f>$B8*'BNVP-LDVs-psgr'!N8/'BNVP-LDVs-psgr'!$B8</f>
        <v>72751.939187988435</v>
      </c>
      <c r="O8" s="22">
        <f>$B8*'BNVP-LDVs-psgr'!O8/'BNVP-LDVs-psgr'!$B8</f>
        <v>71708.068870990333</v>
      </c>
      <c r="P8" s="22">
        <f>$B8*'BNVP-LDVs-psgr'!P8/'BNVP-LDVs-psgr'!$B8</f>
        <v>70691.939776669024</v>
      </c>
      <c r="Q8" s="22">
        <f>$B8*'BNVP-LDVs-psgr'!Q8/'BNVP-LDVs-psgr'!$B8</f>
        <v>69706.274848231624</v>
      </c>
      <c r="R8" s="22">
        <f>$B8*'BNVP-LDVs-psgr'!R8/'BNVP-LDVs-psgr'!$B8</f>
        <v>68777.541132090861</v>
      </c>
      <c r="S8" s="22">
        <f>$B8*'BNVP-LDVs-psgr'!S8/'BNVP-LDVs-psgr'!$B8</f>
        <v>67890.791534774529</v>
      </c>
      <c r="T8" s="22">
        <f>$B8*'BNVP-LDVs-psgr'!T8/'BNVP-LDVs-psgr'!$B8</f>
        <v>67043.554713548787</v>
      </c>
      <c r="U8" s="22">
        <f>$B8*'BNVP-LDVs-psgr'!U8/'BNVP-LDVs-psgr'!$B8</f>
        <v>66234.150102236381</v>
      </c>
      <c r="V8" s="22">
        <f>$B8*'BNVP-LDVs-psgr'!V8/'BNVP-LDVs-psgr'!$B8</f>
        <v>65467.607275244816</v>
      </c>
      <c r="W8" s="22">
        <f>$B8*'BNVP-LDVs-psgr'!W8/'BNVP-LDVs-psgr'!$B8</f>
        <v>64736.785600499039</v>
      </c>
      <c r="X8" s="22">
        <f>$B8*'BNVP-LDVs-psgr'!X8/'BNVP-LDVs-psgr'!$B8</f>
        <v>64038.604957896438</v>
      </c>
      <c r="Y8" s="22">
        <f>$B8*'BNVP-LDVs-psgr'!Y8/'BNVP-LDVs-psgr'!$B8</f>
        <v>63376.310931939057</v>
      </c>
      <c r="Z8" s="22">
        <f>$B8*'BNVP-LDVs-psgr'!Z8/'BNVP-LDVs-psgr'!$B8</f>
        <v>62743.802424079164</v>
      </c>
      <c r="AA8" s="22">
        <f>$B8*'BNVP-LDVs-psgr'!AA8/'BNVP-LDVs-psgr'!$B8</f>
        <v>62142.108754068773</v>
      </c>
      <c r="AB8" s="22">
        <f>$B8*'BNVP-LDVs-psgr'!AB8/'BNVP-LDVs-psgr'!$B8</f>
        <v>61563.332322814393</v>
      </c>
      <c r="AC8" s="22">
        <f>$B8*'BNVP-LDVs-psgr'!AC8/'BNVP-LDVs-psgr'!$B8</f>
        <v>61016.119700906645</v>
      </c>
      <c r="AD8" s="22">
        <f>$B8*'BNVP-LDVs-psgr'!AD8/'BNVP-LDVs-psgr'!$B8</f>
        <v>60493.044196778617</v>
      </c>
      <c r="AE8" s="22">
        <f>$B8*'BNVP-LDVs-psgr'!AE8/'BNVP-LDVs-psgr'!$B8</f>
        <v>59998.286692226167</v>
      </c>
      <c r="AF8" s="22">
        <f>$B8*'BNVP-LDVs-psgr'!AF8/'BNVP-LDVs-psgr'!$B8</f>
        <v>59499.941483920164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/>
    <sheetView workbookViewId="1"/>
  </sheetViews>
  <sheetFormatPr defaultRowHeight="14.5" x14ac:dyDescent="0.35"/>
  <sheetData>
    <row r="1" spans="1:11" x14ac:dyDescent="0.35">
      <c r="A1" t="s">
        <v>1301</v>
      </c>
    </row>
    <row r="2" spans="1:11" x14ac:dyDescent="0.35">
      <c r="A2" t="s">
        <v>1302</v>
      </c>
    </row>
    <row r="3" spans="1:11" x14ac:dyDescent="0.35">
      <c r="A3" t="s">
        <v>1303</v>
      </c>
    </row>
    <row r="4" spans="1:11" x14ac:dyDescent="0.35">
      <c r="A4" t="s">
        <v>258</v>
      </c>
    </row>
    <row r="5" spans="1:11" x14ac:dyDescent="0.35">
      <c r="A5" t="s">
        <v>1280</v>
      </c>
      <c r="B5" t="s">
        <v>1304</v>
      </c>
      <c r="C5" t="s">
        <v>1305</v>
      </c>
      <c r="D5" t="s">
        <v>1306</v>
      </c>
      <c r="E5" t="s">
        <v>1307</v>
      </c>
      <c r="F5" t="s">
        <v>1308</v>
      </c>
      <c r="G5" t="s">
        <v>1309</v>
      </c>
      <c r="H5" t="s">
        <v>1310</v>
      </c>
      <c r="I5" t="s">
        <v>1311</v>
      </c>
      <c r="J5" t="s">
        <v>1312</v>
      </c>
      <c r="K5" t="s">
        <v>1313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3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3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3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3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3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3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B5" sqref="B5"/>
    </sheetView>
    <sheetView tabSelected="1" workbookViewId="1">
      <selection activeCell="A2" sqref="A2"/>
    </sheetView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77">
        <f>'CARB ACT ISOR'!B80</f>
        <v>71234.486129493642</v>
      </c>
      <c r="C2" s="77">
        <f>$B$2*'BNVP-LDVs-psgr'!C2/'BNVP-LDVs-psgr'!$B$2</f>
        <v>70549.374262247627</v>
      </c>
      <c r="D2" s="77">
        <f>$B$2*'BNVP-LDVs-psgr'!D2/'BNVP-LDVs-psgr'!$B$2</f>
        <v>70699.517752170796</v>
      </c>
      <c r="E2" s="77">
        <f>$B$2*'BNVP-LDVs-psgr'!E2/'BNVP-LDVs-psgr'!$B$2</f>
        <v>70522.959913770421</v>
      </c>
      <c r="F2" s="77">
        <f>$B$2*'BNVP-LDVs-psgr'!F2/'BNVP-LDVs-psgr'!$B$2</f>
        <v>70295.274226279958</v>
      </c>
      <c r="G2" s="77">
        <f>$B$2*'BNVP-LDVs-psgr'!G2/'BNVP-LDVs-psgr'!$B$2</f>
        <v>70115.898173318317</v>
      </c>
      <c r="H2" s="77">
        <f>$B$2*'BNVP-LDVs-psgr'!H2/'BNVP-LDVs-psgr'!$B$2</f>
        <v>69857.882834084041</v>
      </c>
      <c r="I2" s="77">
        <f>$B$2*'BNVP-LDVs-psgr'!I2/'BNVP-LDVs-psgr'!$B$2</f>
        <v>69561.053265004462</v>
      </c>
      <c r="J2" s="77">
        <f>$B$2*'BNVP-LDVs-psgr'!J2/'BNVP-LDVs-psgr'!$B$2</f>
        <v>69311.363469810545</v>
      </c>
      <c r="K2" s="77">
        <f>$B$2*'BNVP-LDVs-psgr'!K2/'BNVP-LDVs-psgr'!$B$2</f>
        <v>69108.940409138071</v>
      </c>
      <c r="L2" s="77">
        <f>$B$2*'BNVP-LDVs-psgr'!L2/'BNVP-LDVs-psgr'!$B$2</f>
        <v>68959.225210827324</v>
      </c>
      <c r="M2" s="77">
        <f>$B$2*'BNVP-LDVs-psgr'!M2/'BNVP-LDVs-psgr'!$B$2</f>
        <v>68860.363127536664</v>
      </c>
      <c r="N2" s="77">
        <f>$B$2*'BNVP-LDVs-psgr'!N2/'BNVP-LDVs-psgr'!$B$2</f>
        <v>68751.525997716497</v>
      </c>
      <c r="O2" s="77">
        <f>$B$2*'BNVP-LDVs-psgr'!O2/'BNVP-LDVs-psgr'!$B$2</f>
        <v>68668.240382318414</v>
      </c>
      <c r="P2" s="77">
        <f>$B$2*'BNVP-LDVs-psgr'!P2/'BNVP-LDVs-psgr'!$B$2</f>
        <v>68546.960175073051</v>
      </c>
      <c r="Q2" s="77">
        <f>$B$2*'BNVP-LDVs-psgr'!Q2/'BNVP-LDVs-psgr'!$B$2</f>
        <v>68444.878383807954</v>
      </c>
      <c r="R2" s="77">
        <f>$B$2*'BNVP-LDVs-psgr'!R2/'BNVP-LDVs-psgr'!$B$2</f>
        <v>68337.312616824798</v>
      </c>
      <c r="S2" s="77">
        <f>$B$2*'BNVP-LDVs-psgr'!S2/'BNVP-LDVs-psgr'!$B$2</f>
        <v>68244.344733091115</v>
      </c>
      <c r="T2" s="77">
        <f>$B$2*'BNVP-LDVs-psgr'!T2/'BNVP-LDVs-psgr'!$B$2</f>
        <v>68166.043674124114</v>
      </c>
      <c r="U2" s="77">
        <f>$B$2*'BNVP-LDVs-psgr'!U2/'BNVP-LDVs-psgr'!$B$2</f>
        <v>68107.524845136635</v>
      </c>
      <c r="V2" s="77">
        <f>$B$2*'BNVP-LDVs-psgr'!V2/'BNVP-LDVs-psgr'!$B$2</f>
        <v>68058.008585839925</v>
      </c>
      <c r="W2" s="77">
        <f>$B$2*'BNVP-LDVs-psgr'!W2/'BNVP-LDVs-psgr'!$B$2</f>
        <v>68121.049563195949</v>
      </c>
      <c r="X2" s="77">
        <f>$B$2*'BNVP-LDVs-psgr'!X2/'BNVP-LDVs-psgr'!$B$2</f>
        <v>68176.578578030021</v>
      </c>
      <c r="Y2" s="77">
        <f>$B$2*'BNVP-LDVs-psgr'!Y2/'BNVP-LDVs-psgr'!$B$2</f>
        <v>68224.549096304516</v>
      </c>
      <c r="Z2" s="77">
        <f>$B$2*'BNVP-LDVs-psgr'!Z2/'BNVP-LDVs-psgr'!$B$2</f>
        <v>68267.838698163585</v>
      </c>
      <c r="AA2" s="77">
        <f>$B$2*'BNVP-LDVs-psgr'!AA2/'BNVP-LDVs-psgr'!$B$2</f>
        <v>68308.87105296996</v>
      </c>
      <c r="AB2" s="77">
        <f>$B$2*'BNVP-LDVs-psgr'!AB2/'BNVP-LDVs-psgr'!$B$2</f>
        <v>68353.275281313938</v>
      </c>
      <c r="AC2" s="77">
        <f>$B$2*'BNVP-LDVs-psgr'!AC2/'BNVP-LDVs-psgr'!$B$2</f>
        <v>68393.332385990099</v>
      </c>
      <c r="AD2" s="77">
        <f>$B$2*'BNVP-LDVs-psgr'!AD2/'BNVP-LDVs-psgr'!$B$2</f>
        <v>68437.428151907545</v>
      </c>
      <c r="AE2" s="77">
        <f>$B$2*'BNVP-LDVs-psgr'!AE2/'BNVP-LDVs-psgr'!$B$2</f>
        <v>68477.507340268799</v>
      </c>
      <c r="AF2" s="77">
        <f>$B$2*'BNVP-LDVs-psgr'!AF2/'BNVP-LDVs-psgr'!$B$2</f>
        <v>68503.150839415321</v>
      </c>
      <c r="AG2" s="4"/>
      <c r="AH2" s="4"/>
      <c r="AI2" s="4"/>
      <c r="AJ2" s="4"/>
    </row>
    <row r="3" spans="1:36" x14ac:dyDescent="0.3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35">
      <c r="A4" t="s">
        <v>2</v>
      </c>
      <c r="B4" s="4">
        <f>B5</f>
        <v>53329.100619407531</v>
      </c>
      <c r="C4" s="4">
        <f t="shared" ref="C4:AF4" si="0">C5</f>
        <v>53329.100619407531</v>
      </c>
      <c r="D4" s="4">
        <f t="shared" si="0"/>
        <v>53329.100619407531</v>
      </c>
      <c r="E4" s="4">
        <f t="shared" si="0"/>
        <v>53329.100619407531</v>
      </c>
      <c r="F4" s="4">
        <f t="shared" si="0"/>
        <v>53329.100619407531</v>
      </c>
      <c r="G4" s="4">
        <f t="shared" si="0"/>
        <v>53329.100619407531</v>
      </c>
      <c r="H4" s="4">
        <f t="shared" si="0"/>
        <v>53329.100619407531</v>
      </c>
      <c r="I4" s="4">
        <f t="shared" si="0"/>
        <v>53329.100619407531</v>
      </c>
      <c r="J4" s="4">
        <f t="shared" si="0"/>
        <v>53329.100619407531</v>
      </c>
      <c r="K4" s="4">
        <f t="shared" si="0"/>
        <v>53329.100619407531</v>
      </c>
      <c r="L4" s="4">
        <f t="shared" si="0"/>
        <v>53329.100619407531</v>
      </c>
      <c r="M4" s="4">
        <f t="shared" si="0"/>
        <v>53329.100619407531</v>
      </c>
      <c r="N4" s="4">
        <f t="shared" si="0"/>
        <v>53329.100619407531</v>
      </c>
      <c r="O4" s="4">
        <f t="shared" si="0"/>
        <v>53329.100619407531</v>
      </c>
      <c r="P4" s="4">
        <f t="shared" si="0"/>
        <v>53329.100619407531</v>
      </c>
      <c r="Q4" s="4">
        <f t="shared" si="0"/>
        <v>53329.100619407531</v>
      </c>
      <c r="R4" s="4">
        <f t="shared" si="0"/>
        <v>53329.100619407531</v>
      </c>
      <c r="S4" s="4">
        <f t="shared" si="0"/>
        <v>53329.100619407531</v>
      </c>
      <c r="T4" s="4">
        <f t="shared" si="0"/>
        <v>53329.100619407531</v>
      </c>
      <c r="U4" s="4">
        <f t="shared" si="0"/>
        <v>53329.100619407531</v>
      </c>
      <c r="V4" s="4">
        <f t="shared" si="0"/>
        <v>53329.100619407531</v>
      </c>
      <c r="W4" s="4">
        <f t="shared" si="0"/>
        <v>53329.100619407531</v>
      </c>
      <c r="X4" s="4">
        <f t="shared" si="0"/>
        <v>53329.100619407531</v>
      </c>
      <c r="Y4" s="4">
        <f t="shared" si="0"/>
        <v>53329.100619407531</v>
      </c>
      <c r="Z4" s="4">
        <f t="shared" si="0"/>
        <v>53329.100619407531</v>
      </c>
      <c r="AA4" s="4">
        <f t="shared" si="0"/>
        <v>53329.100619407531</v>
      </c>
      <c r="AB4" s="4">
        <f t="shared" si="0"/>
        <v>53329.100619407531</v>
      </c>
      <c r="AC4" s="4">
        <f t="shared" si="0"/>
        <v>53329.100619407531</v>
      </c>
      <c r="AD4" s="4">
        <f t="shared" si="0"/>
        <v>53329.100619407531</v>
      </c>
      <c r="AE4" s="4">
        <f t="shared" si="0"/>
        <v>53329.100619407531</v>
      </c>
      <c r="AF4" s="4">
        <f t="shared" si="0"/>
        <v>53329.100619407531</v>
      </c>
      <c r="AG4" s="4"/>
      <c r="AH4" s="4"/>
      <c r="AI4" s="4"/>
      <c r="AJ4" s="4"/>
    </row>
    <row r="5" spans="1:36" x14ac:dyDescent="0.35">
      <c r="A5" t="s">
        <v>3</v>
      </c>
      <c r="B5" s="77">
        <f>'CARB ACT ISOR'!E40</f>
        <v>53329.100619407531</v>
      </c>
      <c r="C5" s="77">
        <f>$B5*('BNVP-LDVs-frgt'!C$5/'BNVP-LDVs-frgt'!$B$5)</f>
        <v>53329.100619407531</v>
      </c>
      <c r="D5" s="77">
        <f>$B5*('BNVP-LDVs-frgt'!C$5/'BNVP-LDVs-frgt'!$B$5)</f>
        <v>53329.100619407531</v>
      </c>
      <c r="E5" s="77">
        <f>$B5*('BNVP-LDVs-frgt'!E$5/'BNVP-LDVs-frgt'!$B$5)</f>
        <v>53329.100619407531</v>
      </c>
      <c r="F5" s="77">
        <f>$B5*('BNVP-LDVs-frgt'!F$5/'BNVP-LDVs-frgt'!$B$5)</f>
        <v>53329.100619407531</v>
      </c>
      <c r="G5" s="77">
        <f>$B5*('BNVP-LDVs-frgt'!G$5/'BNVP-LDVs-frgt'!$B$5)</f>
        <v>53329.100619407531</v>
      </c>
      <c r="H5" s="77">
        <f>$B5*('BNVP-LDVs-frgt'!H$5/'BNVP-LDVs-frgt'!$B$5)</f>
        <v>53329.100619407531</v>
      </c>
      <c r="I5" s="77">
        <f>$B5*('BNVP-LDVs-frgt'!I$5/'BNVP-LDVs-frgt'!$B$5)</f>
        <v>53329.100619407531</v>
      </c>
      <c r="J5" s="77">
        <f>$B5*('BNVP-LDVs-frgt'!J$5/'BNVP-LDVs-frgt'!$B$5)</f>
        <v>53329.100619407531</v>
      </c>
      <c r="K5" s="77">
        <f>$B5*('BNVP-LDVs-frgt'!K$5/'BNVP-LDVs-frgt'!$B$5)</f>
        <v>53329.100619407531</v>
      </c>
      <c r="L5" s="77">
        <f>$B5*('BNVP-LDVs-frgt'!L$5/'BNVP-LDVs-frgt'!$B$5)</f>
        <v>53329.100619407531</v>
      </c>
      <c r="M5" s="77">
        <f>$B5*('BNVP-LDVs-frgt'!M$5/'BNVP-LDVs-frgt'!$B$5)</f>
        <v>53329.100619407531</v>
      </c>
      <c r="N5" s="77">
        <f>$B5*('BNVP-LDVs-frgt'!N$5/'BNVP-LDVs-frgt'!$B$5)</f>
        <v>53329.100619407531</v>
      </c>
      <c r="O5" s="77">
        <f>$B5*('BNVP-LDVs-frgt'!O$5/'BNVP-LDVs-frgt'!$B$5)</f>
        <v>53329.100619407531</v>
      </c>
      <c r="P5" s="77">
        <f>$B5*('BNVP-LDVs-frgt'!P$5/'BNVP-LDVs-frgt'!$B$5)</f>
        <v>53329.100619407531</v>
      </c>
      <c r="Q5" s="77">
        <f>$B5*('BNVP-LDVs-frgt'!Q$5/'BNVP-LDVs-frgt'!$B$5)</f>
        <v>53329.100619407531</v>
      </c>
      <c r="R5" s="77">
        <f>$B5*('BNVP-LDVs-frgt'!R$5/'BNVP-LDVs-frgt'!$B$5)</f>
        <v>53329.100619407531</v>
      </c>
      <c r="S5" s="77">
        <f>$B5*('BNVP-LDVs-frgt'!S$5/'BNVP-LDVs-frgt'!$B$5)</f>
        <v>53329.100619407531</v>
      </c>
      <c r="T5" s="77">
        <f>$B5*('BNVP-LDVs-frgt'!T$5/'BNVP-LDVs-frgt'!$B$5)</f>
        <v>53329.100619407531</v>
      </c>
      <c r="U5" s="77">
        <f>$B5*('BNVP-LDVs-frgt'!U$5/'BNVP-LDVs-frgt'!$B$5)</f>
        <v>53329.100619407531</v>
      </c>
      <c r="V5" s="77">
        <f>$B5*('BNVP-LDVs-frgt'!V$5/'BNVP-LDVs-frgt'!$B$5)</f>
        <v>53329.100619407531</v>
      </c>
      <c r="W5" s="77">
        <f>$B5*('BNVP-LDVs-frgt'!W$5/'BNVP-LDVs-frgt'!$B$5)</f>
        <v>53329.100619407531</v>
      </c>
      <c r="X5" s="77">
        <f>$B5*('BNVP-LDVs-frgt'!X$5/'BNVP-LDVs-frgt'!$B$5)</f>
        <v>53329.100619407531</v>
      </c>
      <c r="Y5" s="77">
        <f>$B5*('BNVP-LDVs-frgt'!Y$5/'BNVP-LDVs-frgt'!$B$5)</f>
        <v>53329.100619407531</v>
      </c>
      <c r="Z5" s="77">
        <f>$B5*('BNVP-LDVs-frgt'!Z$5/'BNVP-LDVs-frgt'!$B$5)</f>
        <v>53329.100619407531</v>
      </c>
      <c r="AA5" s="77">
        <f>$B5*('BNVP-LDVs-frgt'!AA$5/'BNVP-LDVs-frgt'!$B$5)</f>
        <v>53329.100619407531</v>
      </c>
      <c r="AB5" s="77">
        <f>$B5*('BNVP-LDVs-frgt'!AB$5/'BNVP-LDVs-frgt'!$B$5)</f>
        <v>53329.100619407531</v>
      </c>
      <c r="AC5" s="77">
        <f>$B5*('BNVP-LDVs-frgt'!AC$5/'BNVP-LDVs-frgt'!$B$5)</f>
        <v>53329.100619407531</v>
      </c>
      <c r="AD5" s="77">
        <f>$B5*('BNVP-LDVs-frgt'!AD$5/'BNVP-LDVs-frgt'!$B$5)</f>
        <v>53329.100619407531</v>
      </c>
      <c r="AE5" s="77">
        <f>$B5*('BNVP-LDVs-frgt'!AE$5/'BNVP-LDVs-frgt'!$B$5)</f>
        <v>53329.100619407531</v>
      </c>
      <c r="AF5" s="77">
        <f>$B5*('BNVP-LDVs-frgt'!AF$5/'BNVP-LDVs-frgt'!$B$5)</f>
        <v>53329.100619407531</v>
      </c>
    </row>
    <row r="6" spans="1:36" x14ac:dyDescent="0.3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3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3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  <col min="2" max="35" width="10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  <col min="2" max="35" width="10.0898437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4135375.1528701079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4111730.0321418792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4086146.0175279933</v>
      </c>
      <c r="I2" s="4">
        <f>'BNVP-rail-frgt'!I2/'BNVP-rail-frgt'!I5*'BNVP-rail-psgr'!I5</f>
        <v>4068783.7827683212</v>
      </c>
      <c r="J2" s="4">
        <f>'BNVP-rail-frgt'!J2/'BNVP-rail-frgt'!J5*'BNVP-rail-psgr'!J5</f>
        <v>4054178.8603049219</v>
      </c>
      <c r="K2" s="4">
        <f>'BNVP-rail-frgt'!K2/'BNVP-rail-frgt'!K5*'BNVP-rail-psgr'!K5</f>
        <v>4042338.6763533531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4027798.8273333665</v>
      </c>
      <c r="N2" s="4">
        <f>'BNVP-rail-frgt'!N2/'BNVP-rail-frgt'!N5*'BNVP-rail-psgr'!N5</f>
        <v>4021432.6967475009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4009467.1777880713</v>
      </c>
      <c r="Q2" s="4">
        <f>'BNVP-rail-frgt'!Q2/'BNVP-rail-frgt'!Q5*'BNVP-rail-psgr'!Q5</f>
        <v>4003496.1822766461</v>
      </c>
      <c r="R2" s="4">
        <f>'BNVP-rail-frgt'!R2/'BNVP-rail-frgt'!R5*'BNVP-rail-psgr'!R5</f>
        <v>3997204.4165868028</v>
      </c>
      <c r="S2" s="4">
        <f>'BNVP-rail-frgt'!S2/'BNVP-rail-frgt'!S5*'BNVP-rail-psgr'!S5</f>
        <v>3991766.5141989132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3984554.7000555596</v>
      </c>
      <c r="X2" s="4">
        <f>'BNVP-rail-frgt'!X2/'BNVP-rail-frgt'!X5*'BNVP-rail-psgr'!X5</f>
        <v>3987802.7180832517</v>
      </c>
      <c r="Y2" s="4">
        <f>'BNVP-rail-frgt'!Y2/'BNVP-rail-frgt'!Y5*'BNVP-rail-psgr'!Y5</f>
        <v>3990608.6225031102</v>
      </c>
      <c r="Z2" s="4">
        <f>'BNVP-rail-frgt'!Z2/'BNVP-rail-frgt'!Z5*'BNVP-rail-psgr'!Z5</f>
        <v>3993140.7295046477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3998138.1090390398</v>
      </c>
      <c r="AC2" s="4">
        <f>'BNVP-rail-frgt'!AC2/'BNVP-rail-frgt'!AC5*'BNVP-rail-psgr'!AC5</f>
        <v>4000481.1399484496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4962450.1834441293</v>
      </c>
      <c r="E2" s="4">
        <f>$B$2*'BNVP-HDVs-frgt'!E2/'BNVP-HDVs-frgt'!$B$2</f>
        <v>4950057.4613235947</v>
      </c>
      <c r="F2" s="4">
        <f>$B$2*'BNVP-HDVs-frgt'!F2/'BNVP-HDVs-frgt'!$B$2</f>
        <v>4934076.038570255</v>
      </c>
      <c r="G2" s="4">
        <f>$B$2*'BNVP-HDVs-frgt'!G2/'BNVP-HDVs-frgt'!$B$2</f>
        <v>4921485.503935419</v>
      </c>
      <c r="H2" s="4">
        <f>$B$2*'BNVP-HDVs-frgt'!H2/'BNVP-HDVs-frgt'!$B$2</f>
        <v>4903375.2210335918</v>
      </c>
      <c r="I2" s="4">
        <f>$B$2*'BNVP-HDVs-frgt'!I2/'BNVP-HDVs-frgt'!$B$2</f>
        <v>4882540.5393219851</v>
      </c>
      <c r="J2" s="4">
        <f>$B$2*'BNVP-HDVs-frgt'!J2/'BNVP-HDVs-frgt'!$B$2</f>
        <v>4865014.6323659057</v>
      </c>
      <c r="K2" s="4">
        <f>$B$2*'BNVP-HDVs-frgt'!K2/'BNVP-HDVs-frgt'!$B$2</f>
        <v>4850806.4116240237</v>
      </c>
      <c r="L2" s="4">
        <f>$B$2*'BNVP-HDVs-frgt'!L2/'BNVP-HDVs-frgt'!$B$2</f>
        <v>4840297.79378697</v>
      </c>
      <c r="M2" s="4">
        <f>$B$2*'BNVP-HDVs-frgt'!M2/'BNVP-HDVs-frgt'!$B$2</f>
        <v>4833358.5928000398</v>
      </c>
      <c r="N2" s="4">
        <f>$B$2*'BNVP-HDVs-frgt'!N2/'BNVP-HDVs-frgt'!$B$2</f>
        <v>4825719.2360970005</v>
      </c>
      <c r="O2" s="4">
        <f>$B$2*'BNVP-HDVs-frgt'!O2/'BNVP-HDVs-frgt'!$B$2</f>
        <v>4819873.3586348761</v>
      </c>
      <c r="P2" s="4">
        <f>$B$2*'BNVP-HDVs-frgt'!P2/'BNVP-HDVs-frgt'!$B$2</f>
        <v>4811360.6133456854</v>
      </c>
      <c r="Q2" s="4">
        <f>$B$2*'BNVP-HDVs-frgt'!Q2/'BNVP-HDVs-frgt'!$B$2</f>
        <v>4804195.4187319754</v>
      </c>
      <c r="R2" s="4">
        <f>$B$2*'BNVP-HDVs-frgt'!R2/'BNVP-HDVs-frgt'!$B$2</f>
        <v>4796645.299904163</v>
      </c>
      <c r="S2" s="4">
        <f>$B$2*'BNVP-HDVs-frgt'!S2/'BNVP-HDVs-frgt'!$B$2</f>
        <v>4790119.8170386953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4781465.6400666712</v>
      </c>
      <c r="X2" s="4">
        <f>$B$2*'BNVP-HDVs-frgt'!X2/'BNVP-HDVs-frgt'!$B$2</f>
        <v>4785363.2616999019</v>
      </c>
      <c r="Y2" s="4">
        <f>$B$2*'BNVP-HDVs-frgt'!Y2/'BNVP-HDVs-frgt'!$B$2</f>
        <v>4788730.3470037319</v>
      </c>
      <c r="Z2" s="4">
        <f>$B$2*'BNVP-HDVs-frgt'!Z2/'BNVP-HDVs-frgt'!$B$2</f>
        <v>4791768.875405577</v>
      </c>
      <c r="AA2" s="4">
        <f>$B$2*'BNVP-HDVs-frgt'!AA2/'BNVP-HDVs-frgt'!$B$2</f>
        <v>4794648.9660074646</v>
      </c>
      <c r="AB2" s="4">
        <f>$B$2*'BNVP-HDVs-frgt'!AB2/'BNVP-HDVs-frgt'!$B$2</f>
        <v>4797765.7308468474</v>
      </c>
      <c r="AC2" s="4">
        <f>$B$2*'BNVP-HDVs-frgt'!AC2/'BNVP-HDVs-frgt'!$B$2</f>
        <v>4800577.3679381395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3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 s="4">
        <f>B4*(Motorbikes!$B$19/Motorbikes!$B$20)</f>
        <v>13157.391090569377</v>
      </c>
      <c r="C2" s="4">
        <f>C4*(Motorbikes!$B$19/Motorbikes!$B$20)</f>
        <v>13157.391090569377</v>
      </c>
      <c r="D2" s="4">
        <f>D4*(Motorbikes!$B$19/Motorbikes!$B$20)</f>
        <v>13157.391090569377</v>
      </c>
      <c r="E2" s="4">
        <f>E4*(Motorbikes!$B$19/Motorbikes!$B$20)</f>
        <v>13157.391090569377</v>
      </c>
      <c r="F2" s="4">
        <f>F4*(Motorbikes!$B$19/Motorbikes!$B$20)</f>
        <v>13157.391090569377</v>
      </c>
      <c r="G2" s="4">
        <f>G4*(Motorbikes!$B$19/Motorbikes!$B$20)</f>
        <v>13157.391090569377</v>
      </c>
      <c r="H2" s="4">
        <f>H4*(Motorbikes!$B$19/Motorbikes!$B$20)</f>
        <v>13157.391090569377</v>
      </c>
      <c r="I2" s="4">
        <f>I4*(Motorbikes!$B$19/Motorbikes!$B$20)</f>
        <v>13157.391090569377</v>
      </c>
      <c r="J2" s="4">
        <f>J4*(Motorbikes!$B$19/Motorbikes!$B$20)</f>
        <v>13157.391090569377</v>
      </c>
      <c r="K2" s="4">
        <f>K4*(Motorbikes!$B$19/Motorbikes!$B$20)</f>
        <v>13157.391090569377</v>
      </c>
      <c r="L2" s="4">
        <f>L4*(Motorbikes!$B$19/Motorbikes!$B$20)</f>
        <v>13157.391090569377</v>
      </c>
      <c r="M2" s="4">
        <f>M4*(Motorbikes!$B$19/Motorbikes!$B$20)</f>
        <v>13157.391090569377</v>
      </c>
      <c r="N2" s="4">
        <f>N4*(Motorbikes!$B$19/Motorbikes!$B$20)</f>
        <v>13157.391090569377</v>
      </c>
      <c r="O2" s="4">
        <f>O4*(Motorbikes!$B$19/Motorbikes!$B$20)</f>
        <v>13157.391090569377</v>
      </c>
      <c r="P2" s="4">
        <f>P4*(Motorbikes!$B$19/Motorbikes!$B$20)</f>
        <v>13157.391090569377</v>
      </c>
      <c r="Q2" s="4">
        <f>Q4*(Motorbikes!$B$19/Motorbikes!$B$20)</f>
        <v>13157.391090569377</v>
      </c>
      <c r="R2" s="4">
        <f>R4*(Motorbikes!$B$19/Motorbikes!$B$20)</f>
        <v>13157.391090569377</v>
      </c>
      <c r="S2" s="4">
        <f>S4*(Motorbikes!$B$19/Motorbikes!$B$20)</f>
        <v>13157.391090569377</v>
      </c>
      <c r="T2" s="4">
        <f>T4*(Motorbikes!$B$19/Motorbikes!$B$20)</f>
        <v>13157.391090569377</v>
      </c>
      <c r="U2" s="4">
        <f>U4*(Motorbikes!$B$19/Motorbikes!$B$20)</f>
        <v>13157.391090569377</v>
      </c>
      <c r="V2" s="4">
        <f>V4*(Motorbikes!$B$19/Motorbikes!$B$20)</f>
        <v>13157.391090569377</v>
      </c>
      <c r="W2" s="4">
        <f>W4*(Motorbikes!$B$19/Motorbikes!$B$20)</f>
        <v>13157.391090569377</v>
      </c>
      <c r="X2" s="4">
        <f>X4*(Motorbikes!$B$19/Motorbikes!$B$20)</f>
        <v>13157.391090569377</v>
      </c>
      <c r="Y2" s="4">
        <f>Y4*(Motorbikes!$B$19/Motorbikes!$B$20)</f>
        <v>13157.391090569377</v>
      </c>
      <c r="Z2" s="4">
        <f>Z4*(Motorbikes!$B$19/Motorbikes!$B$20)</f>
        <v>13157.391090569377</v>
      </c>
      <c r="AA2" s="4">
        <f>AA4*(Motorbikes!$B$19/Motorbikes!$B$20)</f>
        <v>13157.391090569377</v>
      </c>
      <c r="AB2" s="4">
        <f>AB4*(Motorbikes!$B$19/Motorbikes!$B$20)</f>
        <v>13157.391090569377</v>
      </c>
      <c r="AC2" s="4">
        <f>AC4*(Motorbikes!$B$19/Motorbikes!$B$20)</f>
        <v>13157.391090569377</v>
      </c>
      <c r="AD2" s="4">
        <f>AD4*(Motorbikes!$B$19/Motorbikes!$B$20)</f>
        <v>13157.391090569377</v>
      </c>
      <c r="AE2" s="4">
        <f>AE4*(Motorbikes!$B$19/Motorbikes!$B$20)</f>
        <v>13157.391090569377</v>
      </c>
      <c r="AF2" s="4">
        <f>AF4*(Motorbikes!$B$19/Motorbikes!$B$20)</f>
        <v>13157.391090569377</v>
      </c>
      <c r="AG2" s="4"/>
      <c r="AH2" s="4"/>
      <c r="AI2" s="4"/>
      <c r="AJ2" s="4"/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workbookViewId="0"/>
    <sheetView workbookViewId="1"/>
  </sheetViews>
  <sheetFormatPr defaultRowHeight="14.5" x14ac:dyDescent="0.35"/>
  <cols>
    <col min="1" max="1" width="24.36328125" customWidth="1"/>
  </cols>
  <sheetData>
    <row r="1" spans="1:36" x14ac:dyDescent="0.3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3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3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3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workbookViewId="0"/>
    <sheetView workbookViewId="1"/>
  </sheetViews>
  <sheetFormatPr defaultRowHeight="14.5" x14ac:dyDescent="0.35"/>
  <sheetData>
    <row r="1" spans="1:21" x14ac:dyDescent="0.35">
      <c r="A1" t="s">
        <v>1277</v>
      </c>
    </row>
    <row r="2" spans="1:21" x14ac:dyDescent="0.35">
      <c r="A2" t="s">
        <v>1278</v>
      </c>
    </row>
    <row r="3" spans="1:21" x14ac:dyDescent="0.35">
      <c r="A3" t="s">
        <v>1279</v>
      </c>
    </row>
    <row r="4" spans="1:21" x14ac:dyDescent="0.35">
      <c r="A4" t="s">
        <v>258</v>
      </c>
    </row>
    <row r="5" spans="1:21" s="13" customFormat="1" ht="101.5" x14ac:dyDescent="0.35">
      <c r="A5" s="13" t="s">
        <v>1280</v>
      </c>
      <c r="B5" s="13" t="s">
        <v>1281</v>
      </c>
      <c r="C5" s="13" t="s">
        <v>1282</v>
      </c>
      <c r="D5" s="13" t="s">
        <v>1283</v>
      </c>
      <c r="E5" s="13" t="s">
        <v>1284</v>
      </c>
      <c r="F5" s="13" t="s">
        <v>1285</v>
      </c>
      <c r="G5" s="13" t="s">
        <v>1286</v>
      </c>
      <c r="H5" s="13" t="s">
        <v>1287</v>
      </c>
      <c r="I5" s="13" t="s">
        <v>1288</v>
      </c>
      <c r="J5" s="13" t="s">
        <v>1289</v>
      </c>
      <c r="K5" s="13" t="s">
        <v>1290</v>
      </c>
      <c r="L5" s="13" t="s">
        <v>1291</v>
      </c>
      <c r="M5" s="13" t="s">
        <v>1292</v>
      </c>
      <c r="N5" s="13" t="s">
        <v>1293</v>
      </c>
      <c r="O5" s="13" t="s">
        <v>1294</v>
      </c>
      <c r="P5" s="13" t="s">
        <v>1295</v>
      </c>
      <c r="Q5" s="13" t="s">
        <v>1296</v>
      </c>
      <c r="R5" s="13" t="s">
        <v>1297</v>
      </c>
      <c r="S5" s="13" t="s">
        <v>1298</v>
      </c>
      <c r="T5" s="13" t="s">
        <v>1299</v>
      </c>
      <c r="U5" s="13" t="s">
        <v>1300</v>
      </c>
    </row>
    <row r="6" spans="1:21" x14ac:dyDescent="0.3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3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3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3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3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3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3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3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3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3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3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3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3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3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3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3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3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3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3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3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3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3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3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3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3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3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3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3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3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3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3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3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/>
    <sheetView workbookViewId="1"/>
  </sheetViews>
  <sheetFormatPr defaultRowHeight="15" customHeight="1" x14ac:dyDescent="0.35"/>
  <cols>
    <col min="1" max="1" width="25.6328125" customWidth="1"/>
    <col min="2" max="2" width="30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255</v>
      </c>
    </row>
    <row r="11" spans="1:36" ht="14.5" x14ac:dyDescent="0.35">
      <c r="A11" t="s">
        <v>256</v>
      </c>
    </row>
    <row r="12" spans="1:36" ht="14.5" x14ac:dyDescent="0.35">
      <c r="A12" t="s">
        <v>257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x14ac:dyDescent="0.35">
      <c r="A15" t="s">
        <v>260</v>
      </c>
      <c r="C15" t="s">
        <v>321</v>
      </c>
    </row>
    <row r="16" spans="1:36" ht="14.5" x14ac:dyDescent="0.35">
      <c r="A16" t="s">
        <v>261</v>
      </c>
      <c r="C16" t="s">
        <v>322</v>
      </c>
    </row>
    <row r="17" spans="1:36" ht="14.5" x14ac:dyDescent="0.3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ht="14.5" x14ac:dyDescent="0.3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ht="14.5" x14ac:dyDescent="0.3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ht="14.5" x14ac:dyDescent="0.35">
      <c r="A20" t="s">
        <v>268</v>
      </c>
      <c r="C20" t="s">
        <v>327</v>
      </c>
    </row>
    <row r="21" spans="1:36" ht="14.5" x14ac:dyDescent="0.3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ht="14.5" x14ac:dyDescent="0.3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ht="14.5" x14ac:dyDescent="0.3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ht="14.5" x14ac:dyDescent="0.3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ht="14.5" x14ac:dyDescent="0.3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ht="14.5" x14ac:dyDescent="0.3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ht="14.5" x14ac:dyDescent="0.3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ht="14.5" x14ac:dyDescent="0.3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ht="14.5" x14ac:dyDescent="0.3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ht="14.5" x14ac:dyDescent="0.3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ht="14.5" x14ac:dyDescent="0.3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ht="14.5" x14ac:dyDescent="0.3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ht="14.5" x14ac:dyDescent="0.3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5" x14ac:dyDescent="0.3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ht="14.5" x14ac:dyDescent="0.3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ht="14.5" x14ac:dyDescent="0.3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ht="14.5" x14ac:dyDescent="0.35">
      <c r="A37" t="s">
        <v>293</v>
      </c>
      <c r="C37" t="s">
        <v>344</v>
      </c>
    </row>
    <row r="38" spans="1:36" ht="14.5" x14ac:dyDescent="0.35">
      <c r="A38" t="s">
        <v>294</v>
      </c>
      <c r="C38" t="s">
        <v>345</v>
      </c>
    </row>
    <row r="39" spans="1:36" ht="14.5" x14ac:dyDescent="0.3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ht="14.5" x14ac:dyDescent="0.3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ht="14.5" x14ac:dyDescent="0.3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ht="14.5" x14ac:dyDescent="0.35">
      <c r="A42" t="s">
        <v>299</v>
      </c>
      <c r="C42" t="s">
        <v>349</v>
      </c>
    </row>
    <row r="43" spans="1:36" ht="14.5" x14ac:dyDescent="0.3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ht="14.5" x14ac:dyDescent="0.3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ht="14.5" x14ac:dyDescent="0.3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ht="14.5" x14ac:dyDescent="0.3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ht="14.5" x14ac:dyDescent="0.3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ht="14.5" x14ac:dyDescent="0.3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ht="14.5" x14ac:dyDescent="0.3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ht="14.5" x14ac:dyDescent="0.3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ht="14.5" x14ac:dyDescent="0.3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ht="14.5" x14ac:dyDescent="0.3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ht="14.5" x14ac:dyDescent="0.3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ht="14.5" x14ac:dyDescent="0.3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ht="14.5" x14ac:dyDescent="0.3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ht="14.5" x14ac:dyDescent="0.3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ht="14.5" x14ac:dyDescent="0.3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ht="14.5" x14ac:dyDescent="0.3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ht="14.5" x14ac:dyDescent="0.3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/>
    <sheetView workbookViewId="1"/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367</v>
      </c>
    </row>
    <row r="11" spans="1:36" ht="14.5" x14ac:dyDescent="0.35">
      <c r="A11" t="s">
        <v>368</v>
      </c>
    </row>
    <row r="12" spans="1:36" ht="14.5" x14ac:dyDescent="0.35">
      <c r="A12" t="s">
        <v>369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x14ac:dyDescent="0.35">
      <c r="A15" t="s">
        <v>161</v>
      </c>
      <c r="C15" t="s">
        <v>485</v>
      </c>
    </row>
    <row r="16" spans="1:36" ht="14.5" x14ac:dyDescent="0.35">
      <c r="A16" t="s">
        <v>370</v>
      </c>
      <c r="C16" t="s">
        <v>486</v>
      </c>
    </row>
    <row r="17" spans="1:36" ht="14.5" x14ac:dyDescent="0.35">
      <c r="A17" t="s">
        <v>371</v>
      </c>
      <c r="C17" t="s">
        <v>487</v>
      </c>
    </row>
    <row r="18" spans="1:36" ht="14.5" x14ac:dyDescent="0.3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ht="14.5" x14ac:dyDescent="0.3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ht="14.5" x14ac:dyDescent="0.3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ht="14.5" x14ac:dyDescent="0.3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ht="14.5" x14ac:dyDescent="0.3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ht="14.5" x14ac:dyDescent="0.3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ht="14.5" x14ac:dyDescent="0.3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ht="14.5" x14ac:dyDescent="0.3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ht="14.5" x14ac:dyDescent="0.3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ht="14.5" x14ac:dyDescent="0.3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ht="14.5" x14ac:dyDescent="0.35">
      <c r="A28" t="s">
        <v>294</v>
      </c>
      <c r="C28" t="s">
        <v>499</v>
      </c>
    </row>
    <row r="29" spans="1:36" ht="14.5" x14ac:dyDescent="0.3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ht="14.5" x14ac:dyDescent="0.3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ht="14.5" x14ac:dyDescent="0.3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ht="14.5" x14ac:dyDescent="0.3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ht="14.5" x14ac:dyDescent="0.3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ht="14.5" x14ac:dyDescent="0.3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ht="14.5" x14ac:dyDescent="0.3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ht="14.5" x14ac:dyDescent="0.3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ht="14.5" x14ac:dyDescent="0.3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ht="14.5" x14ac:dyDescent="0.3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ht="14.5" x14ac:dyDescent="0.35">
      <c r="A39" t="s">
        <v>402</v>
      </c>
      <c r="C39" t="s">
        <v>510</v>
      </c>
    </row>
    <row r="40" spans="1:36" ht="14.5" x14ac:dyDescent="0.3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ht="14.5" x14ac:dyDescent="0.3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ht="14.5" x14ac:dyDescent="0.35">
      <c r="A42" t="s">
        <v>405</v>
      </c>
      <c r="C42" t="s">
        <v>514</v>
      </c>
    </row>
    <row r="43" spans="1:36" ht="14.5" x14ac:dyDescent="0.35">
      <c r="A43" t="s">
        <v>268</v>
      </c>
      <c r="C43" t="s">
        <v>515</v>
      </c>
    </row>
    <row r="44" spans="1:36" ht="14.5" x14ac:dyDescent="0.3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ht="14.5" x14ac:dyDescent="0.3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ht="14.5" x14ac:dyDescent="0.3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ht="14.5" x14ac:dyDescent="0.3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ht="14.5" x14ac:dyDescent="0.3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ht="14.5" x14ac:dyDescent="0.3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ht="14.5" x14ac:dyDescent="0.3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ht="14.5" x14ac:dyDescent="0.3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ht="14.5" x14ac:dyDescent="0.3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ht="14.5" x14ac:dyDescent="0.35">
      <c r="A53" t="s">
        <v>299</v>
      </c>
      <c r="C53" t="s">
        <v>525</v>
      </c>
    </row>
    <row r="54" spans="1:36" ht="14.5" x14ac:dyDescent="0.3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ht="14.5" x14ac:dyDescent="0.3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ht="14.5" x14ac:dyDescent="0.3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ht="14.5" x14ac:dyDescent="0.3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ht="14.5" x14ac:dyDescent="0.3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ht="14.5" x14ac:dyDescent="0.3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ht="14.5" x14ac:dyDescent="0.3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ht="14.5" x14ac:dyDescent="0.3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ht="14.5" x14ac:dyDescent="0.3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ht="14.5" x14ac:dyDescent="0.35">
      <c r="A63" t="s">
        <v>160</v>
      </c>
      <c r="C63" t="s">
        <v>535</v>
      </c>
    </row>
    <row r="64" spans="1:36" ht="14.5" x14ac:dyDescent="0.35">
      <c r="A64" t="s">
        <v>370</v>
      </c>
      <c r="C64" t="s">
        <v>536</v>
      </c>
    </row>
    <row r="65" spans="1:36" ht="14.5" x14ac:dyDescent="0.3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ht="14.5" x14ac:dyDescent="0.3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ht="14.5" x14ac:dyDescent="0.35">
      <c r="A67" t="s">
        <v>428</v>
      </c>
      <c r="C67" t="s">
        <v>539</v>
      </c>
    </row>
    <row r="68" spans="1:36" ht="14.5" x14ac:dyDescent="0.3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ht="14.5" x14ac:dyDescent="0.3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ht="14.5" x14ac:dyDescent="0.35">
      <c r="A70" t="s">
        <v>159</v>
      </c>
      <c r="C70" t="s">
        <v>542</v>
      </c>
    </row>
    <row r="71" spans="1:36" ht="14.5" x14ac:dyDescent="0.35">
      <c r="A71" t="s">
        <v>162</v>
      </c>
      <c r="C71" t="s">
        <v>543</v>
      </c>
    </row>
    <row r="72" spans="1:36" ht="14.5" x14ac:dyDescent="0.3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ht="14.5" x14ac:dyDescent="0.3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ht="14.5" x14ac:dyDescent="0.3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ht="14.5" x14ac:dyDescent="0.3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ht="14.5" x14ac:dyDescent="0.3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ht="14.5" x14ac:dyDescent="0.3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ht="14.5" x14ac:dyDescent="0.3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ht="14.5" x14ac:dyDescent="0.3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ht="14.5" x14ac:dyDescent="0.35">
      <c r="A80" t="s">
        <v>163</v>
      </c>
      <c r="C80" t="s">
        <v>553</v>
      </c>
    </row>
    <row r="81" spans="1:36" ht="14.5" x14ac:dyDescent="0.3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ht="14.5" x14ac:dyDescent="0.3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ht="14.5" x14ac:dyDescent="0.3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ht="14.5" x14ac:dyDescent="0.3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ht="14.5" x14ac:dyDescent="0.3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ht="14.5" x14ac:dyDescent="0.3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ht="14.5" x14ac:dyDescent="0.3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ht="14.5" x14ac:dyDescent="0.3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ht="14.5" x14ac:dyDescent="0.35">
      <c r="A89" t="s">
        <v>158</v>
      </c>
      <c r="C89" t="s">
        <v>562</v>
      </c>
    </row>
    <row r="90" spans="1:36" ht="14.5" x14ac:dyDescent="0.35">
      <c r="A90" t="s">
        <v>261</v>
      </c>
      <c r="C90" t="s">
        <v>563</v>
      </c>
    </row>
    <row r="91" spans="1:36" ht="14.5" x14ac:dyDescent="0.3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ht="14.5" x14ac:dyDescent="0.3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ht="14.5" x14ac:dyDescent="0.3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ht="14.5" x14ac:dyDescent="0.3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ht="14.5" x14ac:dyDescent="0.3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ht="14.5" x14ac:dyDescent="0.3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ht="14.5" x14ac:dyDescent="0.3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ht="14.5" x14ac:dyDescent="0.3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ht="14.5" x14ac:dyDescent="0.3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ht="14.5" x14ac:dyDescent="0.35">
      <c r="A100" t="s">
        <v>294</v>
      </c>
      <c r="C100" t="s">
        <v>574</v>
      </c>
    </row>
    <row r="101" spans="1:36" ht="14.5" x14ac:dyDescent="0.3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ht="14.5" x14ac:dyDescent="0.3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ht="14.5" x14ac:dyDescent="0.3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ht="14.5" x14ac:dyDescent="0.3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ht="14.5" x14ac:dyDescent="0.3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ht="14.5" x14ac:dyDescent="0.3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ht="14.5" x14ac:dyDescent="0.3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ht="14.5" x14ac:dyDescent="0.3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ht="14.5" x14ac:dyDescent="0.3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ht="14.5" x14ac:dyDescent="0.35">
      <c r="A110" t="s">
        <v>157</v>
      </c>
      <c r="C110" t="s">
        <v>584</v>
      </c>
    </row>
    <row r="111" spans="1:36" ht="14.5" x14ac:dyDescent="0.35">
      <c r="A111" t="s">
        <v>261</v>
      </c>
      <c r="C111" t="s">
        <v>585</v>
      </c>
    </row>
    <row r="112" spans="1:36" ht="14.5" x14ac:dyDescent="0.3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ht="14.5" x14ac:dyDescent="0.3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ht="14.5" x14ac:dyDescent="0.3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ht="14.5" x14ac:dyDescent="0.3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ht="14.5" x14ac:dyDescent="0.3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ht="14.5" x14ac:dyDescent="0.3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ht="14.5" x14ac:dyDescent="0.3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ht="14.5" x14ac:dyDescent="0.3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ht="14.5" x14ac:dyDescent="0.3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ht="14.5" x14ac:dyDescent="0.35">
      <c r="A121" t="s">
        <v>294</v>
      </c>
      <c r="C121" t="s">
        <v>596</v>
      </c>
    </row>
    <row r="122" spans="1:36" ht="14.5" x14ac:dyDescent="0.3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ht="14.5" x14ac:dyDescent="0.3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ht="14.5" x14ac:dyDescent="0.3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ht="14.5" x14ac:dyDescent="0.3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ht="14.5" x14ac:dyDescent="0.3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ht="14.5" x14ac:dyDescent="0.3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ht="14.5" x14ac:dyDescent="0.3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ht="14.5" x14ac:dyDescent="0.3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ht="14.5" x14ac:dyDescent="0.3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ht="14.5" x14ac:dyDescent="0.35">
      <c r="A131" t="s">
        <v>156</v>
      </c>
      <c r="C131" t="s">
        <v>606</v>
      </c>
    </row>
    <row r="132" spans="1:36" ht="14.5" x14ac:dyDescent="0.3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ht="14.5" x14ac:dyDescent="0.3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/>
    <sheetView workbookViewId="1"/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ht="14.5" x14ac:dyDescent="0.35">
      <c r="A10" t="s">
        <v>609</v>
      </c>
    </row>
    <row r="11" spans="1:36" ht="14.5" x14ac:dyDescent="0.35">
      <c r="A11" t="s">
        <v>610</v>
      </c>
    </row>
    <row r="12" spans="1:36" ht="14.5" x14ac:dyDescent="0.35">
      <c r="A12" t="s">
        <v>611</v>
      </c>
    </row>
    <row r="13" spans="1:36" ht="14.5" x14ac:dyDescent="0.35">
      <c r="A13" t="s">
        <v>258</v>
      </c>
    </row>
    <row r="14" spans="1:36" ht="14.5" x14ac:dyDescent="0.3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ht="14.5" x14ac:dyDescent="0.35">
      <c r="A15" t="s">
        <v>33</v>
      </c>
      <c r="C15" t="s">
        <v>873</v>
      </c>
    </row>
    <row r="16" spans="1:36" ht="14.5" x14ac:dyDescent="0.3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ht="14.5" x14ac:dyDescent="0.3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ht="14.5" x14ac:dyDescent="0.3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ht="14.5" x14ac:dyDescent="0.3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ht="14.5" x14ac:dyDescent="0.3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ht="14.5" x14ac:dyDescent="0.3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ht="14.5" x14ac:dyDescent="0.3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ht="14.5" x14ac:dyDescent="0.3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ht="14.5" x14ac:dyDescent="0.3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ht="14.5" x14ac:dyDescent="0.3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ht="14.5" x14ac:dyDescent="0.3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ht="14.5" x14ac:dyDescent="0.3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ht="14.5" x14ac:dyDescent="0.3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ht="14.5" x14ac:dyDescent="0.3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ht="14.5" x14ac:dyDescent="0.3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ht="14.5" x14ac:dyDescent="0.3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ht="14.5" x14ac:dyDescent="0.35">
      <c r="A32" t="s">
        <v>32</v>
      </c>
      <c r="C32" t="s">
        <v>891</v>
      </c>
    </row>
    <row r="33" spans="1:36" ht="14.5" x14ac:dyDescent="0.3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ht="14.5" x14ac:dyDescent="0.3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ht="14.5" x14ac:dyDescent="0.3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ht="14.5" x14ac:dyDescent="0.3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ht="14.5" x14ac:dyDescent="0.3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ht="14.5" x14ac:dyDescent="0.3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ht="14.5" x14ac:dyDescent="0.3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ht="14.5" x14ac:dyDescent="0.3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ht="14.5" x14ac:dyDescent="0.3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ht="14.5" x14ac:dyDescent="0.3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ht="14.5" x14ac:dyDescent="0.3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ht="14.5" x14ac:dyDescent="0.3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ht="14.5" x14ac:dyDescent="0.3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ht="14.5" x14ac:dyDescent="0.3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ht="14.5" x14ac:dyDescent="0.3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ht="14.5" x14ac:dyDescent="0.3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ht="14.5" x14ac:dyDescent="0.35">
      <c r="A49" t="s">
        <v>31</v>
      </c>
      <c r="C49" t="s">
        <v>908</v>
      </c>
    </row>
    <row r="50" spans="1:36" ht="14.5" x14ac:dyDescent="0.3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ht="14.5" x14ac:dyDescent="0.3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ht="14.5" x14ac:dyDescent="0.3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ht="14.5" x14ac:dyDescent="0.3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ht="14.5" x14ac:dyDescent="0.3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ht="14.5" x14ac:dyDescent="0.3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ht="14.5" x14ac:dyDescent="0.3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ht="14.5" x14ac:dyDescent="0.3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ht="14.5" x14ac:dyDescent="0.3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ht="14.5" x14ac:dyDescent="0.3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ht="14.5" x14ac:dyDescent="0.3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ht="14.5" x14ac:dyDescent="0.3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ht="14.5" x14ac:dyDescent="0.3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ht="14.5" x14ac:dyDescent="0.3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ht="14.5" x14ac:dyDescent="0.3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ht="14.5" x14ac:dyDescent="0.3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ht="14.5" x14ac:dyDescent="0.35">
      <c r="A66" t="s">
        <v>30</v>
      </c>
      <c r="C66" t="s">
        <v>925</v>
      </c>
    </row>
    <row r="67" spans="1:36" ht="14.5" x14ac:dyDescent="0.3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ht="14.5" x14ac:dyDescent="0.3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ht="14.5" x14ac:dyDescent="0.3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ht="14.5" x14ac:dyDescent="0.3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ht="14.5" x14ac:dyDescent="0.3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ht="14.5" x14ac:dyDescent="0.3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ht="14.5" x14ac:dyDescent="0.3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ht="14.5" x14ac:dyDescent="0.3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ht="14.5" x14ac:dyDescent="0.3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ht="14.5" x14ac:dyDescent="0.3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ht="14.5" x14ac:dyDescent="0.3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ht="14.5" x14ac:dyDescent="0.3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ht="14.5" x14ac:dyDescent="0.3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ht="14.5" x14ac:dyDescent="0.3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ht="14.5" x14ac:dyDescent="0.3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ht="14.5" x14ac:dyDescent="0.3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ht="14.5" x14ac:dyDescent="0.35">
      <c r="A83" t="s">
        <v>29</v>
      </c>
      <c r="C83" t="s">
        <v>942</v>
      </c>
    </row>
    <row r="84" spans="1:36" ht="14.5" x14ac:dyDescent="0.3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ht="14.5" x14ac:dyDescent="0.3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ht="14.5" x14ac:dyDescent="0.3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ht="14.5" x14ac:dyDescent="0.3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ht="14.5" x14ac:dyDescent="0.3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ht="14.5" x14ac:dyDescent="0.3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ht="14.5" x14ac:dyDescent="0.3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ht="14.5" x14ac:dyDescent="0.3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ht="14.5" x14ac:dyDescent="0.3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ht="14.5" x14ac:dyDescent="0.3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ht="14.5" x14ac:dyDescent="0.3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ht="14.5" x14ac:dyDescent="0.3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ht="14.5" x14ac:dyDescent="0.3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ht="14.5" x14ac:dyDescent="0.3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ht="14.5" x14ac:dyDescent="0.3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ht="14.5" x14ac:dyDescent="0.3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ht="14.5" x14ac:dyDescent="0.35">
      <c r="A100" t="s">
        <v>28</v>
      </c>
      <c r="C100" t="s">
        <v>959</v>
      </c>
    </row>
    <row r="101" spans="1:36" ht="14.5" x14ac:dyDescent="0.3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ht="14.5" x14ac:dyDescent="0.3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ht="14.5" x14ac:dyDescent="0.3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ht="14.5" x14ac:dyDescent="0.3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ht="14.5" x14ac:dyDescent="0.3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ht="14.5" x14ac:dyDescent="0.3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ht="14.5" x14ac:dyDescent="0.3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ht="14.5" x14ac:dyDescent="0.3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ht="14.5" x14ac:dyDescent="0.3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ht="14.5" x14ac:dyDescent="0.3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ht="14.5" x14ac:dyDescent="0.3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ht="14.5" x14ac:dyDescent="0.3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ht="14.5" x14ac:dyDescent="0.3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ht="14.5" x14ac:dyDescent="0.3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ht="14.5" x14ac:dyDescent="0.3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ht="14.5" x14ac:dyDescent="0.3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ht="14.5" x14ac:dyDescent="0.35">
      <c r="A117" t="s">
        <v>27</v>
      </c>
      <c r="C117" t="s">
        <v>976</v>
      </c>
    </row>
    <row r="118" spans="1:36" ht="14.5" x14ac:dyDescent="0.3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ht="14.5" x14ac:dyDescent="0.3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ht="14.5" x14ac:dyDescent="0.3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ht="14.5" x14ac:dyDescent="0.3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ht="14.5" x14ac:dyDescent="0.3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ht="14.5" x14ac:dyDescent="0.3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ht="14.5" x14ac:dyDescent="0.3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ht="14.5" x14ac:dyDescent="0.3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ht="14.5" x14ac:dyDescent="0.3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ht="14.5" x14ac:dyDescent="0.3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ht="14.5" x14ac:dyDescent="0.3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ht="14.5" x14ac:dyDescent="0.3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ht="14.5" x14ac:dyDescent="0.3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ht="14.5" x14ac:dyDescent="0.3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ht="14.5" x14ac:dyDescent="0.3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ht="14.5" x14ac:dyDescent="0.3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ht="14.5" x14ac:dyDescent="0.35">
      <c r="A134" t="s">
        <v>26</v>
      </c>
      <c r="C134" t="s">
        <v>993</v>
      </c>
    </row>
    <row r="135" spans="1:36" ht="14.5" x14ac:dyDescent="0.3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ht="14.5" x14ac:dyDescent="0.3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ht="14.5" x14ac:dyDescent="0.3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ht="14.5" x14ac:dyDescent="0.3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ht="14.5" x14ac:dyDescent="0.3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ht="14.5" x14ac:dyDescent="0.3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ht="14.5" x14ac:dyDescent="0.3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ht="14.5" x14ac:dyDescent="0.3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ht="14.5" x14ac:dyDescent="0.3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ht="14.5" x14ac:dyDescent="0.3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ht="14.5" x14ac:dyDescent="0.3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ht="14.5" x14ac:dyDescent="0.3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ht="14.5" x14ac:dyDescent="0.3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ht="14.5" x14ac:dyDescent="0.3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ht="14.5" x14ac:dyDescent="0.3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ht="14.5" x14ac:dyDescent="0.3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ht="14.5" x14ac:dyDescent="0.35">
      <c r="A151" t="s">
        <v>25</v>
      </c>
      <c r="C151" t="s">
        <v>1010</v>
      </c>
    </row>
    <row r="152" spans="1:36" ht="14.5" x14ac:dyDescent="0.3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ht="14.5" x14ac:dyDescent="0.3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ht="14.5" x14ac:dyDescent="0.3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ht="14.5" x14ac:dyDescent="0.3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ht="14.5" x14ac:dyDescent="0.3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ht="14.5" x14ac:dyDescent="0.3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ht="14.5" x14ac:dyDescent="0.3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ht="14.5" x14ac:dyDescent="0.3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ht="14.5" x14ac:dyDescent="0.3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ht="14.5" x14ac:dyDescent="0.3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ht="14.5" x14ac:dyDescent="0.3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ht="14.5" x14ac:dyDescent="0.3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ht="14.5" x14ac:dyDescent="0.3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ht="14.5" x14ac:dyDescent="0.3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ht="14.5" x14ac:dyDescent="0.3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ht="14.5" x14ac:dyDescent="0.3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ht="14.5" x14ac:dyDescent="0.35">
      <c r="A168" t="s">
        <v>24</v>
      </c>
      <c r="C168" t="s">
        <v>1027</v>
      </c>
    </row>
    <row r="169" spans="1:36" ht="14.5" x14ac:dyDescent="0.3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ht="14.5" x14ac:dyDescent="0.3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ht="14.5" x14ac:dyDescent="0.3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ht="14.5" x14ac:dyDescent="0.3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ht="14.5" x14ac:dyDescent="0.3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ht="14.5" x14ac:dyDescent="0.3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ht="14.5" x14ac:dyDescent="0.3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ht="14.5" x14ac:dyDescent="0.3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ht="14.5" x14ac:dyDescent="0.3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ht="14.5" x14ac:dyDescent="0.3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ht="14.5" x14ac:dyDescent="0.3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ht="14.5" x14ac:dyDescent="0.3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ht="14.5" x14ac:dyDescent="0.3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ht="14.5" x14ac:dyDescent="0.3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ht="14.5" x14ac:dyDescent="0.3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ht="14.5" x14ac:dyDescent="0.3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ht="14.5" x14ac:dyDescent="0.35">
      <c r="A185" t="s">
        <v>23</v>
      </c>
      <c r="C185" t="s">
        <v>1044</v>
      </c>
    </row>
    <row r="186" spans="1:36" ht="14.5" x14ac:dyDescent="0.3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ht="14.5" x14ac:dyDescent="0.3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ht="14.5" x14ac:dyDescent="0.3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ht="14.5" x14ac:dyDescent="0.3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ht="14.5" x14ac:dyDescent="0.3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ht="14.5" x14ac:dyDescent="0.3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ht="14.5" x14ac:dyDescent="0.3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ht="14.5" x14ac:dyDescent="0.3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ht="14.5" x14ac:dyDescent="0.3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ht="14.5" x14ac:dyDescent="0.3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ht="14.5" x14ac:dyDescent="0.3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ht="14.5" x14ac:dyDescent="0.3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ht="14.5" x14ac:dyDescent="0.3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ht="14.5" x14ac:dyDescent="0.3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ht="14.5" x14ac:dyDescent="0.3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ht="14.5" x14ac:dyDescent="0.3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ht="14.5" x14ac:dyDescent="0.35">
      <c r="A202" t="s">
        <v>201</v>
      </c>
      <c r="C202" t="s">
        <v>1061</v>
      </c>
    </row>
    <row r="203" spans="1:36" ht="14.5" x14ac:dyDescent="0.3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ht="14.5" x14ac:dyDescent="0.3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ht="14.5" x14ac:dyDescent="0.3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ht="14.5" x14ac:dyDescent="0.3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ht="14.5" x14ac:dyDescent="0.3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ht="14.5" x14ac:dyDescent="0.3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ht="14.5" x14ac:dyDescent="0.3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ht="14.5" x14ac:dyDescent="0.3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ht="14.5" x14ac:dyDescent="0.3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ht="14.5" x14ac:dyDescent="0.3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ht="14.5" x14ac:dyDescent="0.3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ht="14.5" x14ac:dyDescent="0.3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ht="14.5" x14ac:dyDescent="0.3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ht="14.5" x14ac:dyDescent="0.3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ht="14.5" x14ac:dyDescent="0.3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ht="14.5" x14ac:dyDescent="0.3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ht="14.5" x14ac:dyDescent="0.35">
      <c r="A219" t="s">
        <v>22</v>
      </c>
      <c r="C219" t="s">
        <v>1078</v>
      </c>
    </row>
    <row r="220" spans="1:36" ht="14.5" x14ac:dyDescent="0.3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ht="14.5" x14ac:dyDescent="0.3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ht="14.5" x14ac:dyDescent="0.3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ht="14.5" x14ac:dyDescent="0.3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ht="14.5" x14ac:dyDescent="0.3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ht="14.5" x14ac:dyDescent="0.3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ht="14.5" x14ac:dyDescent="0.3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ht="14.5" x14ac:dyDescent="0.3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ht="14.5" x14ac:dyDescent="0.3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ht="14.5" x14ac:dyDescent="0.3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ht="14.5" x14ac:dyDescent="0.3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ht="14.5" x14ac:dyDescent="0.3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ht="14.5" x14ac:dyDescent="0.3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ht="14.5" x14ac:dyDescent="0.3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ht="14.5" x14ac:dyDescent="0.3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ht="14.5" x14ac:dyDescent="0.3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ht="14.5" x14ac:dyDescent="0.35">
      <c r="A236" t="s">
        <v>21</v>
      </c>
      <c r="C236" t="s">
        <v>1095</v>
      </c>
    </row>
    <row r="237" spans="1:36" ht="14.5" x14ac:dyDescent="0.3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ht="14.5" x14ac:dyDescent="0.3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ht="14.5" x14ac:dyDescent="0.3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ht="14.5" x14ac:dyDescent="0.3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ht="14.5" x14ac:dyDescent="0.3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ht="14.5" x14ac:dyDescent="0.3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ht="14.5" x14ac:dyDescent="0.3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ht="14.5" x14ac:dyDescent="0.3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ht="14.5" x14ac:dyDescent="0.3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ht="14.5" x14ac:dyDescent="0.3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ht="14.5" x14ac:dyDescent="0.3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ht="14.5" x14ac:dyDescent="0.3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ht="14.5" x14ac:dyDescent="0.3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ht="14.5" x14ac:dyDescent="0.3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ht="14.5" x14ac:dyDescent="0.3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ht="14.5" x14ac:dyDescent="0.3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ht="14.5" x14ac:dyDescent="0.35">
      <c r="A253" t="s">
        <v>20</v>
      </c>
      <c r="C253" t="s">
        <v>1112</v>
      </c>
    </row>
    <row r="254" spans="1:36" ht="14.5" x14ac:dyDescent="0.3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ht="14.5" x14ac:dyDescent="0.3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ht="14.5" x14ac:dyDescent="0.3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ht="14.5" x14ac:dyDescent="0.3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ht="14.5" x14ac:dyDescent="0.3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ht="14.5" x14ac:dyDescent="0.3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ht="14.5" x14ac:dyDescent="0.3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ht="14.5" x14ac:dyDescent="0.3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ht="14.5" x14ac:dyDescent="0.3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ht="14.5" x14ac:dyDescent="0.3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ht="14.5" x14ac:dyDescent="0.3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ht="14.5" x14ac:dyDescent="0.3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ht="14.5" x14ac:dyDescent="0.3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ht="14.5" x14ac:dyDescent="0.3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ht="14.5" x14ac:dyDescent="0.3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ht="14.5" x14ac:dyDescent="0.3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ht="14.5" x14ac:dyDescent="0.35">
      <c r="A270" t="s">
        <v>19</v>
      </c>
      <c r="C270" t="s">
        <v>1129</v>
      </c>
    </row>
    <row r="271" spans="1:36" ht="14.5" x14ac:dyDescent="0.3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ht="14.5" x14ac:dyDescent="0.3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ht="14.5" x14ac:dyDescent="0.3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ht="14.5" x14ac:dyDescent="0.3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ht="14.5" x14ac:dyDescent="0.3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ht="14.5" x14ac:dyDescent="0.3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ht="14.5" x14ac:dyDescent="0.3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ht="14.5" x14ac:dyDescent="0.3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ht="14.5" x14ac:dyDescent="0.3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ht="14.5" x14ac:dyDescent="0.3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ht="14.5" x14ac:dyDescent="0.3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ht="14.5" x14ac:dyDescent="0.3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ht="14.5" x14ac:dyDescent="0.3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ht="14.5" x14ac:dyDescent="0.3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ht="14.5" x14ac:dyDescent="0.3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ht="14.5" x14ac:dyDescent="0.3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ht="14.5" x14ac:dyDescent="0.35">
      <c r="A287" t="s">
        <v>18</v>
      </c>
      <c r="C287" t="s">
        <v>1146</v>
      </c>
    </row>
    <row r="288" spans="1:36" ht="14.5" x14ac:dyDescent="0.3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ht="14.5" x14ac:dyDescent="0.3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ht="14.5" x14ac:dyDescent="0.3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/>
    <sheetView workbookViewId="1"/>
  </sheetViews>
  <sheetFormatPr defaultRowHeight="14.5" x14ac:dyDescent="0.35"/>
  <cols>
    <col min="1" max="1" width="26" bestFit="1" customWidth="1"/>
  </cols>
  <sheetData>
    <row r="1" spans="1:33" s="2" customFormat="1" x14ac:dyDescent="0.35">
      <c r="A1" s="2" t="s">
        <v>208</v>
      </c>
    </row>
    <row r="2" spans="1:33" x14ac:dyDescent="0.3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3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3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3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3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3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35">
      <c r="A9" s="2" t="s">
        <v>209</v>
      </c>
    </row>
    <row r="10" spans="1:33" x14ac:dyDescent="0.3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3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3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3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3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3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35">
      <c r="A17" s="2" t="s">
        <v>210</v>
      </c>
    </row>
    <row r="18" spans="1:33" x14ac:dyDescent="0.3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3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3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3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35">
      <c r="A23" t="s">
        <v>212</v>
      </c>
    </row>
    <row r="24" spans="1:33" x14ac:dyDescent="0.3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3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35">
      <c r="A27" s="2" t="s">
        <v>214</v>
      </c>
    </row>
    <row r="28" spans="1:33" x14ac:dyDescent="0.3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3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3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3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3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3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3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3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3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3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3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3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3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3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3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3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3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35">
      <c r="A46" s="2" t="s">
        <v>213</v>
      </c>
    </row>
    <row r="47" spans="1:33" x14ac:dyDescent="0.3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3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3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3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3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3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3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3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3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3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3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3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3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3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3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3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3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35">
      <c r="A65" s="2" t="s">
        <v>205</v>
      </c>
    </row>
    <row r="67" spans="1:33" x14ac:dyDescent="0.3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35">
      <c r="A68" t="s">
        <v>24</v>
      </c>
    </row>
    <row r="69" spans="1:33" x14ac:dyDescent="0.3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3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3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3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3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3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3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3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3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3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3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3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3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3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3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3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35">
      <c r="A86" t="s">
        <v>23</v>
      </c>
    </row>
    <row r="87" spans="1:33" x14ac:dyDescent="0.3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3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3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3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3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3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3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3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3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3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3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3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3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3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3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3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35">
      <c r="A104" t="s">
        <v>201</v>
      </c>
    </row>
    <row r="105" spans="1:33" x14ac:dyDescent="0.3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3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3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3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3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3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3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3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3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3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3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3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3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3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3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3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35">
      <c r="A122" s="20" t="str">
        <f>A6</f>
        <v>Plug-in 10 Gasoline Hybrid</v>
      </c>
    </row>
    <row r="123" spans="1:33" x14ac:dyDescent="0.3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3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3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3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3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3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3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3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3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3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3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3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3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3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3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3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35">
      <c r="A140" t="str">
        <f>A7</f>
        <v>Plug-in 40 Gasoline Hybrid</v>
      </c>
    </row>
    <row r="141" spans="1:33" x14ac:dyDescent="0.3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3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3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3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3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3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3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3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3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3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3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3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3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3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3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3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35">
      <c r="A158" s="2" t="s">
        <v>206</v>
      </c>
    </row>
    <row r="160" spans="1:33" x14ac:dyDescent="0.3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35">
      <c r="A161" t="str">
        <f t="shared" ref="A161:A169" si="10">A68</f>
        <v>100 Mile Electric Vehicle</v>
      </c>
    </row>
    <row r="162" spans="1:33" x14ac:dyDescent="0.3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3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3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3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3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3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3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3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3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3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3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3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3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3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3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3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35">
      <c r="A179" t="str">
        <f t="shared" ref="A179:A187" si="28">A86</f>
        <v>200 Mile Electric Vehicle</v>
      </c>
    </row>
    <row r="180" spans="1:33" x14ac:dyDescent="0.3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3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3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3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3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3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3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3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3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3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3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3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3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3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3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3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35">
      <c r="A197" t="str">
        <f t="shared" ref="A197:A205" si="46">A104</f>
        <v>300 Mile Electric Vehicle</v>
      </c>
    </row>
    <row r="198" spans="1:33" x14ac:dyDescent="0.3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3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3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3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3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3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3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3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3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3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3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3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3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3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3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3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3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3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3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3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3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3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3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3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3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3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3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3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3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3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3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3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3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35">
      <c r="A232" s="21"/>
    </row>
    <row r="233" spans="1:33" x14ac:dyDescent="0.35">
      <c r="A233" s="21" t="str">
        <f t="shared" si="64"/>
        <v>Plug-in 40 Gasoline Hybrid</v>
      </c>
    </row>
    <row r="234" spans="1:33" x14ac:dyDescent="0.3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3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3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3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3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3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3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3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3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3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3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3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3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3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3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3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35">
      <c r="A251" s="2" t="s">
        <v>207</v>
      </c>
    </row>
    <row r="252" spans="1:33" x14ac:dyDescent="0.3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3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3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  <sheetView workbookViewId="1"/>
  </sheetViews>
  <sheetFormatPr defaultRowHeight="14.5" x14ac:dyDescent="0.35"/>
  <cols>
    <col min="1" max="1" width="43.26953125" customWidth="1"/>
  </cols>
  <sheetData>
    <row r="1" spans="1:4" x14ac:dyDescent="0.35">
      <c r="A1" t="s">
        <v>240</v>
      </c>
      <c r="B1">
        <v>43060</v>
      </c>
      <c r="D1" t="s">
        <v>244</v>
      </c>
    </row>
    <row r="2" spans="1:4" x14ac:dyDescent="0.3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/>
    <sheetView workbookViewId="1"/>
  </sheetViews>
  <sheetFormatPr defaultRowHeight="14.5" x14ac:dyDescent="0.35"/>
  <cols>
    <col min="1" max="1" width="3.36328125" customWidth="1"/>
    <col min="2" max="2" width="41.36328125" customWidth="1"/>
  </cols>
  <sheetData>
    <row r="1" spans="2:36" x14ac:dyDescent="0.35">
      <c r="B1" s="1" t="s">
        <v>200</v>
      </c>
    </row>
    <row r="3" spans="2:36" x14ac:dyDescent="0.3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3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3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35">
      <c r="B6" s="1"/>
    </row>
    <row r="7" spans="2:36" x14ac:dyDescent="0.3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3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3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35">
      <c r="B10" s="1"/>
    </row>
    <row r="11" spans="2:36" x14ac:dyDescent="0.3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3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3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3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3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3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3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3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3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3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3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3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3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3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3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3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3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3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35">
      <c r="B31" t="s">
        <v>179</v>
      </c>
    </row>
    <row r="32" spans="2:36" x14ac:dyDescent="0.35">
      <c r="B32" t="s">
        <v>180</v>
      </c>
    </row>
    <row r="33" spans="2:36" x14ac:dyDescent="0.35">
      <c r="B33" t="s">
        <v>184</v>
      </c>
    </row>
    <row r="34" spans="2:36" x14ac:dyDescent="0.35">
      <c r="B34" t="s">
        <v>183</v>
      </c>
    </row>
    <row r="36" spans="2:36" x14ac:dyDescent="0.3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3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3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3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3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3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3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3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3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3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3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3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3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3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3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3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3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3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3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3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35">
      <c r="B57" s="1"/>
    </row>
    <row r="58" spans="2:36" x14ac:dyDescent="0.3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3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3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3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3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3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3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3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3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3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3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3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3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3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3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3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35">
      <c r="B76" t="s">
        <v>204</v>
      </c>
    </row>
    <row r="77" spans="2:36" x14ac:dyDescent="0.3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3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3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3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3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3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3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3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3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35">
      <c r="B87" t="s">
        <v>193</v>
      </c>
    </row>
    <row r="88" spans="2:36" x14ac:dyDescent="0.35">
      <c r="B88" t="s">
        <v>195</v>
      </c>
    </row>
    <row r="89" spans="2:36" x14ac:dyDescent="0.3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3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3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3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3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3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3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3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3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3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3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3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3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3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3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3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3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35">
      <c r="B107" t="s">
        <v>196</v>
      </c>
    </row>
    <row r="108" spans="2:36" x14ac:dyDescent="0.35">
      <c r="B108" t="s">
        <v>197</v>
      </c>
    </row>
    <row r="109" spans="2:36" x14ac:dyDescent="0.3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3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3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3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3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3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3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3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3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35">
      <c r="B118" s="5"/>
    </row>
    <row r="119" spans="2:36" x14ac:dyDescent="0.3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2021-09-09T17:31:06Z</dcterms:modified>
</cp:coreProperties>
</file>