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7FBD62F7-D7CC-41F9-A23C-A69DB3A8B59B}" xr6:coauthVersionLast="47" xr6:coauthVersionMax="47" xr10:uidLastSave="{00000000-0000-0000-0000-000000000000}"/>
  <bookViews>
    <workbookView xWindow="-110" yWindow="-110" windowWidth="25820" windowHeight="14020" firstSheet="13" activeTab="18"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A Specific Data" sheetId="19" r:id="rId12"/>
    <sheet name="Coal and natural gas_e3" sheetId="23" r:id="rId13"/>
    <sheet name="Renewables and zero emitting" sheetId="24" r:id="rId14"/>
    <sheet name="From EPS" sheetId="10" state="hidden" r:id="rId15"/>
    <sheet name="CEC Data" sheetId="26" r:id="rId16"/>
    <sheet name="E3 (60% RPS net of exports)" sheetId="25" r:id="rId17"/>
    <sheet name="OLD_CA E3 summary" sheetId="22" r:id="rId18"/>
    <sheet name="EIaE-BIE" sheetId="11" r:id="rId19"/>
    <sheet name="EIaE-BEE" sheetId="12" r:id="rId20"/>
    <sheet name="EIaE-IEP" sheetId="13" r:id="rId21"/>
    <sheet name="EIaE-BEEP" sheetId="14" r:id="rId22"/>
  </sheets>
  <externalReferences>
    <externalReference r:id="rId23"/>
    <externalReference r:id="rId24"/>
    <externalReference r:id="rId25"/>
    <externalReference r:id="rId26"/>
    <externalReference r:id="rId27"/>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 i="11" l="1"/>
  <c r="C2" i="11"/>
  <c r="D2" i="11"/>
  <c r="E2" i="11"/>
  <c r="F2" i="11"/>
  <c r="G2" i="11"/>
  <c r="C3" i="11"/>
  <c r="D3" i="11"/>
  <c r="E3" i="11"/>
  <c r="F3" i="11"/>
  <c r="G3" i="11"/>
  <c r="H3" i="11"/>
  <c r="I3" i="11"/>
  <c r="J3" i="11"/>
  <c r="K3" i="11"/>
  <c r="L3" i="11"/>
  <c r="M3" i="11"/>
  <c r="N3" i="11"/>
  <c r="O3" i="11"/>
  <c r="P3" i="11"/>
  <c r="Q3" i="11"/>
  <c r="R3" i="11"/>
  <c r="S3" i="11"/>
  <c r="T3" i="11"/>
  <c r="U3" i="11"/>
  <c r="V3" i="11"/>
  <c r="W3" i="11"/>
  <c r="X3" i="11"/>
  <c r="Y3" i="11"/>
  <c r="Z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B3" i="11"/>
  <c r="B4" i="11"/>
  <c r="B5" i="11"/>
  <c r="B6" i="11"/>
  <c r="B7" i="11"/>
  <c r="B8" i="11"/>
  <c r="B9" i="11"/>
  <c r="B10" i="11"/>
  <c r="B11" i="11"/>
  <c r="B12" i="11"/>
  <c r="B13" i="11"/>
  <c r="B14" i="11"/>
  <c r="B15" i="11"/>
  <c r="B16" i="11"/>
  <c r="B17" i="11"/>
  <c r="B2" i="11"/>
  <c r="I79" i="19"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D69" i="19"/>
  <c r="D66" i="19"/>
  <c r="D68" i="19"/>
  <c r="D70" i="19"/>
  <c r="D67" i="19"/>
  <c r="D65" i="19"/>
  <c r="D73" i="19"/>
  <c r="D74" i="19"/>
  <c r="D75" i="19"/>
  <c r="D76" i="19"/>
  <c r="D77" i="19"/>
  <c r="B7" i="24" l="1"/>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C74" i="19"/>
  <c r="C75" i="19"/>
  <c r="C76" i="19"/>
  <c r="H74" i="19" s="1"/>
  <c r="C77" i="19"/>
  <c r="C78" i="19"/>
  <c r="C79" i="19"/>
  <c r="C71" i="19"/>
  <c r="C66" i="19"/>
  <c r="C67" i="19"/>
  <c r="C68" i="19"/>
  <c r="C69" i="19"/>
  <c r="C70" i="19"/>
  <c r="C72" i="19"/>
  <c r="C73" i="19"/>
  <c r="C65" i="19"/>
  <c r="C62" i="19"/>
  <c r="D5" i="24" l="1"/>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H73" i="19"/>
  <c r="H72" i="19"/>
  <c r="H71" i="19"/>
  <c r="I71" i="19" s="1"/>
  <c r="H67" i="19"/>
  <c r="I67" i="19" s="1"/>
  <c r="H70" i="19"/>
  <c r="I70" i="19" s="1"/>
  <c r="H75" i="19"/>
  <c r="H69" i="19"/>
  <c r="H68" i="19"/>
  <c r="I68" i="19" s="1"/>
  <c r="H66" i="19"/>
  <c r="I66" i="19" s="1"/>
  <c r="B2" i="12"/>
  <c r="I69" i="19"/>
  <c r="I72" i="19"/>
  <c r="I73" i="19"/>
  <c r="I74" i="19"/>
  <c r="I75" i="19"/>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D79" i="19"/>
  <c r="H65" i="19"/>
  <c r="H78" i="19"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I65" i="19"/>
  <c r="H76" i="19"/>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<sst xmlns="http://schemas.openxmlformats.org/spreadsheetml/2006/main" count="55411" uniqueCount="4712">
  <si>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</si>
  <si>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</si>
  <si>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</si>
  <si>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</si>
  <si>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</si>
  <si>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</si>
  <si>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</si>
  <si>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</si>
  <si>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</si>
  <si>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</si>
  <si>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</si>
  <si>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</si>
  <si>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</si>
  <si>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</si>
  <si>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</si>
  <si>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</si>
  <si>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</si>
  <si>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</si>
  <si>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</si>
  <si>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</si>
  <si>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</si>
  <si>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</si>
  <si>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</si>
  <si>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</si>
  <si>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</si>
  <si>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</si>
  <si>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</si>
  <si>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</si>
  <si>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</si>
  <si>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</si>
  <si>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</si>
  <si>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</si>
  <si>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</si>
  <si>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</si>
  <si>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</si>
  <si>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</si>
  <si>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</si>
  <si>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</si>
  <si>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</si>
  <si>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</si>
  <si>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</si>
  <si>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</si>
  <si>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</si>
  <si>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</si>
  <si>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</si>
  <si>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</si>
  <si>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</si>
  <si>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</si>
  <si>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</si>
  <si>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</si>
  <si>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</si>
  <si>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</si>
  <si>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</si>
  <si>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</si>
  <si>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</si>
  <si>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</si>
  <si>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</si>
  <si>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</si>
  <si>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</si>
  <si>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</si>
  <si>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</si>
  <si>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</si>
  <si>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</si>
  <si>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</si>
  <si>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</si>
  <si>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</si>
  <si>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</si>
  <si>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</si>
  <si>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</si>
  <si>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</si>
  <si>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</si>
  <si>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</si>
  <si>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</si>
  <si>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</si>
  <si>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</si>
  <si>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</si>
  <si>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</si>
  <si>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</si>
  <si>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</si>
  <si>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</si>
  <si>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</si>
  <si>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</si>
  <si>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</si>
  <si>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</si>
  <si>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</si>
  <si>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</si>
  <si>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</si>
  <si>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</si>
  <si>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</si>
  <si>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</si>
  <si>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</si>
  <si>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</si>
  <si>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</si>
  <si>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</si>
  <si>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</si>
  <si>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</si>
  <si>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</si>
  <si>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</si>
  <si>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</si>
  <si>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</si>
  <si>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</si>
  <si>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</si>
  <si>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</si>
  <si>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</si>
  <si>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</si>
  <si>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</si>
  <si>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</si>
  <si>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</si>
  <si>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</si>
  <si>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</si>
  <si>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</si>
  <si>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</si>
  <si>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</si>
  <si>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</si>
  <si>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</si>
  <si>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</si>
  <si>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</si>
  <si>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</si>
  <si>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</si>
  <si>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</si>
  <si>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</si>
  <si>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</si>
  <si>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</si>
  <si>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</si>
  <si>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</si>
  <si>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</si>
  <si>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</si>
  <si>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</si>
  <si>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</si>
  <si>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</si>
  <si>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</si>
  <si>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</si>
  <si>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</si>
  <si>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</si>
  <si>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</si>
  <si>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</si>
  <si>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</si>
  <si>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</si>
  <si>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</si>
  <si>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</si>
  <si>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</si>
  <si>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</si>
  <si>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</si>
  <si>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</si>
  <si>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</si>
  <si>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</si>
  <si>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</si>
  <si>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</si>
  <si>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</si>
  <si>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</si>
  <si>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</si>
  <si>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</si>
  <si>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</si>
  <si>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</si>
  <si>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</si>
  <si>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</si>
  <si>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</si>
  <si>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</si>
  <si>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</si>
  <si>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</si>
  <si>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</si>
  <si>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</si>
  <si>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</si>
  <si>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</si>
  <si>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</si>
  <si>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</si>
  <si>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</si>
  <si>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</si>
  <si>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</si>
  <si>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</si>
  <si>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</si>
  <si>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</si>
  <si>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</si>
  <si>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</si>
  <si>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</si>
  <si>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</si>
  <si>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</si>
  <si>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</si>
  <si>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</si>
  <si>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</si>
  <si>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</si>
  <si>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</si>
  <si>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</si>
  <si>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</si>
  <si>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</si>
  <si>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</si>
  <si>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</si>
  <si>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</si>
  <si>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</si>
  <si>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</si>
  <si>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</si>
  <si>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</si>
  <si>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</si>
  <si>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</si>
  <si>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</si>
  <si>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</si>
  <si>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</si>
  <si>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</si>
  <si>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</si>
  <si>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</si>
  <si>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</si>
  <si>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</si>
  <si>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</si>
  <si>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</si>
  <si>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</si>
  <si>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</si>
  <si>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</si>
  <si>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</si>
  <si>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</si>
  <si>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</si>
  <si>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</si>
  <si>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</si>
  <si>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</si>
  <si>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</si>
  <si>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</si>
  <si>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</si>
  <si>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</si>
  <si>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</si>
  <si>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</si>
  <si>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</si>
  <si>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</si>
  <si>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</si>
  <si>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</si>
  <si>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</si>
  <si>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</si>
  <si>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</si>
  <si>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</si>
  <si>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</si>
  <si>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</si>
  <si>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</si>
  <si>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</si>
  <si>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</si>
  <si>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</si>
  <si>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</si>
  <si>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</si>
  <si>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</si>
  <si>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</si>
  <si>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</si>
  <si>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</si>
  <si>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</si>
  <si>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</si>
  <si>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</si>
  <si>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</si>
  <si>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</si>
  <si>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</si>
  <si>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</si>
  <si>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</si>
  <si>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</si>
  <si>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</si>
  <si>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</si>
  <si>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</si>
  <si>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</si>
  <si>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</si>
  <si>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</si>
  <si>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</si>
  <si>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</si>
  <si>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</si>
  <si>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</si>
  <si>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</si>
  <si>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</si>
  <si>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</si>
  <si>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</si>
  <si>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</si>
  <si>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</si>
  <si>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</si>
  <si>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</si>
  <si>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</si>
  <si>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</si>
  <si>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</si>
  <si>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</si>
  <si>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</si>
  <si>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</si>
  <si>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</si>
  <si>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</si>
  <si>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</si>
  <si>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</si>
  <si>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</si>
  <si>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</si>
  <si>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</si>
  <si>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</si>
  <si>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</si>
  <si>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</si>
  <si>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</si>
  <si>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</si>
  <si>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</si>
  <si>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</si>
  <si>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</si>
  <si>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</si>
  <si>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</si>
  <si>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</si>
  <si>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</si>
  <si>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</si>
  <si>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</si>
  <si>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</si>
  <si>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</si>
  <si>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</si>
  <si>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</si>
  <si>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</si>
  <si>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</si>
  <si>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</si>
  <si>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</si>
  <si>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</si>
  <si>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</si>
  <si>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</si>
  <si>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</si>
  <si>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</si>
  <si>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</si>
  <si>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</si>
  <si>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</si>
  <si>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</si>
  <si>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</si>
  <si>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</si>
  <si>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</si>
  <si>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</si>
  <si>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</si>
  <si>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</si>
  <si>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</si>
  <si>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</si>
  <si>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</si>
  <si>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</si>
  <si>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</si>
  <si>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</si>
  <si>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</si>
  <si>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</si>
  <si>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</si>
  <si>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</si>
  <si>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</si>
  <si>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</si>
  <si>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</si>
  <si>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</si>
  <si>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</si>
  <si>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</si>
  <si>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</si>
  <si>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</si>
  <si>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</si>
  <si>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</si>
  <si>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</si>
  <si>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</si>
  <si>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</si>
  <si>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</si>
  <si>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</si>
  <si>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</si>
  <si>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</si>
  <si>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</si>
  <si>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</si>
  <si>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</si>
  <si>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</si>
  <si>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</si>
  <si>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</si>
  <si>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</si>
  <si>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</si>
  <si>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</si>
  <si>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</si>
  <si>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</si>
  <si>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</si>
  <si>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</si>
  <si>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</si>
  <si>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</si>
  <si>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</si>
  <si>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</si>
  <si>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</si>
  <si>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</si>
  <si>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</si>
  <si>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</si>
  <si>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</si>
  <si>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</si>
  <si>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</si>
  <si>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</si>
  <si>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</si>
  <si>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</si>
  <si>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</si>
  <si>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</si>
  <si>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</si>
  <si>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</si>
  <si>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</si>
  <si>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</si>
  <si>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</si>
  <si>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</si>
  <si>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</si>
  <si>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</si>
  <si>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</si>
  <si>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</si>
  <si>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</si>
  <si>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</si>
  <si>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</si>
  <si>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</si>
  <si>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</si>
  <si>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</si>
  <si>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</si>
  <si>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</si>
  <si>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</si>
  <si>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</si>
  <si>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</si>
  <si>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</si>
  <si>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</si>
  <si>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</si>
  <si>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</si>
  <si>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</si>
  <si>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</si>
  <si>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</si>
  <si>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</si>
  <si>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</si>
  <si>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</si>
  <si>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</si>
  <si>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</si>
  <si>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</si>
  <si>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</si>
  <si>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</si>
  <si>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</si>
  <si>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</si>
  <si>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</si>
  <si>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</si>
  <si>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</si>
  <si>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</si>
  <si>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</si>
  <si>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</si>
  <si>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</si>
  <si>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</si>
  <si>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</si>
  <si>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</si>
  <si>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</si>
  <si>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</si>
  <si>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</si>
  <si>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</si>
  <si>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</si>
  <si>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</si>
  <si>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</si>
  <si>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</si>
  <si>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</si>
  <si>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</si>
  <si>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</si>
  <si>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</si>
  <si>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</si>
  <si>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</si>
  <si>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</si>
  <si>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</si>
  <si>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</si>
  <si>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</si>
  <si>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</si>
  <si>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</si>
  <si>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</si>
  <si>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</si>
  <si>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</si>
  <si>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</si>
  <si>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</si>
  <si>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</si>
  <si>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</si>
  <si>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</si>
  <si>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</si>
  <si>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</si>
  <si>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</si>
  <si>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</si>
  <si>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</si>
  <si>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</si>
  <si>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</si>
  <si>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</si>
  <si>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</si>
  <si>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</si>
  <si>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</si>
  <si>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</si>
  <si>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</si>
  <si>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</si>
  <si>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</si>
  <si>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</si>
  <si>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</si>
  <si>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</si>
  <si>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</si>
  <si>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</si>
  <si>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</si>
  <si>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</si>
  <si>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</si>
  <si>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</si>
  <si>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</si>
  <si>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</si>
  <si>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</si>
  <si>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</si>
  <si>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</si>
  <si>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</si>
  <si>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</si>
  <si>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</si>
  <si>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</si>
  <si>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</si>
  <si>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</si>
  <si>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</si>
  <si>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</si>
  <si>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</si>
  <si>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</si>
  <si>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</si>
  <si>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</si>
  <si>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</si>
  <si>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</si>
  <si>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</si>
  <si>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</si>
  <si>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</si>
  <si>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</si>
  <si>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</si>
  <si>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</si>
  <si>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</si>
  <si>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</si>
  <si>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</si>
  <si>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</si>
  <si>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</si>
  <si>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</si>
  <si>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</si>
  <si>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</si>
  <si>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</si>
  <si>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</si>
  <si>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</si>
  <si>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</si>
  <si>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</si>
  <si>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</si>
  <si>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</si>
  <si>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</si>
  <si>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</si>
  <si>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</si>
  <si>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</si>
  <si>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</si>
  <si>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</si>
  <si>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</si>
  <si>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</si>
  <si>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</si>
  <si>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</si>
  <si>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</si>
  <si>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</si>
  <si>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</si>
  <si>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</si>
  <si>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</si>
  <si>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</si>
  <si>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</si>
  <si>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</si>
  <si>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</si>
  <si>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</si>
  <si>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</si>
  <si>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</si>
  <si>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</si>
  <si>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</si>
  <si>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</si>
  <si>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</si>
  <si>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</si>
  <si>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</si>
  <si>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</si>
  <si>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</si>
  <si>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</si>
  <si>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</si>
  <si>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</si>
  <si>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</si>
  <si>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</si>
  <si>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</si>
  <si>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</si>
  <si>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</si>
  <si>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</si>
  <si>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</si>
  <si>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</si>
  <si>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</si>
  <si>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</si>
  <si>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</si>
  <si>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</si>
  <si>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</si>
  <si>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</si>
  <si>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</si>
  <si>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</si>
  <si>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</si>
  <si>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</si>
  <si>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</si>
  <si>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</si>
  <si>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</si>
  <si>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</si>
  <si>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</si>
  <si>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</si>
  <si>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</si>
  <si>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</si>
  <si>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</si>
  <si>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</si>
  <si>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</si>
  <si>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</si>
  <si>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</si>
  <si>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</si>
  <si>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</si>
  <si>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</si>
  <si>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</si>
  <si>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</si>
  <si>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</si>
  <si>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</si>
  <si>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</si>
  <si>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</si>
  <si>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</si>
  <si>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</si>
  <si>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</si>
  <si>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</si>
  <si>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</si>
  <si>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</si>
  <si>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</si>
  <si>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</si>
  <si>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</si>
  <si>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</si>
  <si>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</si>
  <si>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</si>
  <si>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</si>
  <si>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</si>
  <si>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</si>
  <si>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</si>
  <si>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</si>
  <si>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</si>
  <si>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</si>
  <si>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</si>
  <si>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</si>
  <si>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</si>
  <si>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</si>
  <si>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</si>
  <si>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</si>
  <si>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</si>
  <si>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</si>
  <si>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</si>
  <si>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</si>
  <si>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</si>
  <si>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</si>
  <si>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</si>
  <si>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</si>
  <si>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</si>
  <si>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</si>
  <si>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</si>
  <si>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</si>
  <si>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</si>
  <si>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</si>
  <si>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</si>
  <si>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</si>
  <si>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</si>
  <si>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</si>
  <si>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</si>
  <si>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</si>
  <si>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</si>
  <si>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</si>
  <si>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</si>
  <si>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</si>
  <si>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</si>
  <si>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</si>
  <si>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</si>
  <si>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</si>
  <si>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</si>
  <si>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</si>
  <si>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</si>
  <si>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</si>
  <si>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</si>
  <si>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</si>
  <si>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</si>
  <si>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</si>
  <si>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</si>
  <si>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</si>
  <si>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</si>
  <si>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</si>
  <si>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</si>
  <si>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</si>
  <si>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</si>
  <si>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</si>
  <si>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</si>
  <si>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</si>
  <si>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</si>
  <si>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</si>
  <si>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</si>
  <si>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</si>
  <si>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</si>
  <si>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</si>
  <si>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</si>
  <si>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</si>
  <si>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</si>
  <si>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</si>
  <si>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</si>
  <si>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</si>
  <si>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</si>
  <si>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</si>
  <si>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</si>
  <si>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</si>
  <si>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</si>
  <si>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</si>
  <si>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</si>
  <si>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</si>
  <si>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</si>
  <si>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</si>
  <si>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</si>
  <si>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</si>
  <si>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</si>
  <si>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</si>
  <si>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</si>
  <si>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</si>
  <si>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</si>
  <si>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</si>
  <si>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</si>
  <si>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</si>
  <si>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</si>
  <si>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</si>
  <si>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</si>
  <si>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</si>
  <si>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</si>
  <si>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</si>
  <si>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</si>
  <si>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</si>
  <si>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</si>
  <si>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</si>
  <si>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</si>
  <si>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</si>
  <si>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</si>
  <si>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</si>
  <si>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</si>
  <si>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</si>
  <si>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</si>
  <si>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</si>
  <si>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</si>
  <si>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</si>
  <si>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</si>
  <si>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</si>
  <si>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</si>
  <si>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</si>
  <si>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</si>
  <si>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</si>
  <si>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</si>
  <si>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</si>
  <si>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</si>
  <si>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</si>
  <si>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</si>
  <si>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</si>
  <si>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</si>
  <si>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</si>
  <si>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</si>
  <si>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</si>
  <si>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</si>
  <si>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</si>
  <si>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</si>
  <si>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</si>
  <si>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</si>
  <si>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</si>
  <si>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</si>
  <si>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</si>
  <si>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</si>
  <si>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</si>
  <si>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</si>
  <si>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</si>
  <si>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</si>
  <si>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</si>
  <si>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</si>
  <si>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</si>
  <si>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</si>
  <si>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</si>
  <si>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</si>
  <si>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</si>
  <si>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</si>
  <si>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</si>
  <si>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</si>
  <si>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</si>
  <si>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</si>
  <si>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</si>
  <si>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</si>
  <si>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</si>
  <si>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</si>
  <si>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</si>
  <si>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</si>
  <si>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</si>
  <si>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</si>
  <si>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</si>
  <si>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</si>
  <si>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</si>
  <si>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</si>
  <si>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</si>
  <si>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</si>
  <si>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</si>
  <si>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</si>
  <si>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</si>
  <si>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</si>
  <si>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</si>
  <si>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</si>
  <si>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</si>
  <si>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</si>
  <si>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</si>
  <si>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</si>
  <si>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</si>
  <si>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</si>
  <si>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</si>
  <si>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</si>
  <si>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</si>
  <si>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</si>
  <si>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</si>
  <si>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</si>
  <si>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</si>
  <si>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</si>
  <si>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</si>
  <si>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</si>
  <si>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</si>
  <si>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</si>
  <si>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</si>
  <si>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</si>
  <si>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</si>
  <si>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</si>
  <si>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</si>
  <si>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</si>
  <si>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</si>
  <si>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</si>
  <si>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</si>
  <si>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</si>
  <si>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</si>
  <si>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</si>
  <si>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</si>
  <si>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</si>
  <si>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</si>
  <si>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</si>
  <si>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</si>
  <si>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</si>
  <si>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</si>
  <si>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</si>
  <si>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</si>
  <si>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</si>
  <si>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</si>
  <si>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</si>
  <si>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</si>
  <si>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</si>
  <si>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</si>
  <si>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</si>
  <si>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</si>
  <si>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</si>
  <si>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</si>
  <si>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</si>
  <si>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</si>
  <si>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</si>
  <si>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</si>
  <si>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</si>
  <si>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</si>
  <si>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</si>
  <si>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</si>
  <si>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</si>
  <si>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</si>
  <si>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</si>
  <si>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</si>
  <si>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</si>
  <si>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</si>
  <si>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</si>
  <si>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</si>
  <si>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</si>
  <si>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</si>
  <si>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</si>
  <si>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</si>
  <si>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</si>
  <si>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</si>
  <si>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</si>
  <si>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</si>
  <si>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</si>
  <si>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</si>
  <si>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</si>
  <si>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</si>
  <si>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</si>
  <si>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</si>
  <si>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</si>
  <si>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</si>
  <si>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</si>
  <si>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</si>
  <si>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</si>
  <si>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</si>
  <si>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</si>
  <si>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</si>
  <si>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</si>
  <si>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</si>
  <si>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</si>
  <si>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</si>
  <si>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</si>
  <si>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</si>
  <si>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</si>
  <si>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</si>
  <si>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</si>
  <si>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</si>
  <si>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</si>
  <si>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</si>
  <si>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</si>
  <si>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</si>
  <si>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</si>
  <si>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</si>
  <si>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</si>
  <si>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</si>
  <si>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</si>
  <si>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</si>
  <si>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</si>
  <si>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</si>
  <si>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</si>
  <si>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</si>
  <si>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</si>
  <si>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</si>
  <si>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</si>
  <si>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</si>
  <si>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</si>
  <si>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</si>
  <si>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</si>
  <si>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</si>
  <si>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</si>
  <si>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</si>
  <si>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</si>
  <si>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</si>
  <si>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</si>
  <si>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</si>
  <si>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</si>
  <si>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</si>
  <si>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</si>
  <si>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</si>
  <si>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</si>
  <si>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</si>
  <si>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</si>
  <si>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</si>
  <si>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</si>
  <si>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</si>
  <si>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</si>
  <si>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</si>
  <si>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</si>
  <si>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</si>
  <si>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</si>
  <si>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</si>
  <si>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</si>
  <si>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</si>
  <si>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</si>
  <si>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</si>
  <si>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</si>
  <si>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</si>
  <si>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</si>
  <si>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</si>
  <si>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</si>
  <si>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</si>
  <si>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</si>
  <si>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</si>
  <si>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</si>
  <si>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</si>
  <si>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</si>
  <si>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</si>
  <si>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</si>
  <si>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</si>
  <si>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</si>
  <si>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</si>
  <si>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</si>
  <si>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</si>
  <si>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</si>
  <si>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</si>
  <si>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</si>
  <si>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</si>
  <si>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</si>
  <si>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</si>
  <si>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</si>
  <si>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</si>
  <si>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</si>
  <si>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</si>
  <si>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</si>
  <si>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</si>
  <si>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</si>
  <si>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</si>
  <si>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</si>
  <si>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</si>
  <si>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</si>
  <si>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</si>
  <si>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</si>
  <si>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</si>
  <si>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</si>
  <si>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</si>
  <si>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</si>
  <si>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</si>
  <si>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</si>
  <si>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</si>
  <si>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</si>
  <si>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</si>
  <si>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</si>
  <si>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</si>
  <si>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</si>
  <si>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</si>
  <si>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</si>
  <si>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</si>
  <si>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</si>
  <si>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</si>
  <si>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</si>
  <si>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</si>
  <si>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</si>
  <si>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</si>
  <si>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</si>
  <si>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</si>
  <si>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</si>
  <si>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</si>
  <si>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</si>
  <si>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</si>
  <si>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</si>
  <si>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</si>
  <si>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</si>
  <si>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</si>
  <si>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</si>
  <si>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</si>
  <si>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</si>
  <si>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</si>
  <si>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</si>
  <si>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</si>
  <si>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</si>
  <si>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</si>
  <si>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</si>
  <si>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</si>
  <si>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</si>
  <si>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</si>
  <si>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</si>
  <si>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</si>
  <si>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</si>
  <si>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</si>
  <si>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</si>
  <si>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</si>
  <si>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</si>
  <si>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</si>
  <si>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</si>
  <si>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</si>
  <si>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</si>
  <si>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</si>
  <si>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</si>
  <si>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</si>
  <si>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</si>
  <si>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</si>
  <si>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</si>
  <si>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</si>
  <si>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</si>
  <si>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</si>
  <si>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</si>
  <si>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</si>
  <si>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</si>
  <si>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</si>
  <si>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</si>
  <si>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</si>
  <si>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</si>
  <si>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</si>
  <si>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</si>
  <si>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</si>
  <si>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</si>
  <si>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</si>
  <si>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</si>
  <si>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</si>
  <si>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</si>
  <si>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</si>
  <si>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</si>
  <si>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</si>
  <si>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</si>
  <si>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</si>
  <si>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</si>
  <si>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</si>
  <si>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</si>
  <si>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</si>
  <si>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</si>
  <si>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</si>
  <si>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</si>
  <si>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</si>
  <si>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</si>
  <si>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</si>
  <si>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</si>
  <si>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</si>
  <si>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</si>
  <si>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</si>
  <si>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</si>
  <si>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</si>
  <si>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</si>
  <si>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</si>
  <si>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</si>
  <si>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</si>
  <si>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</si>
  <si>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</si>
  <si>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</si>
  <si>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</si>
  <si>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</si>
  <si>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</si>
  <si>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</si>
  <si>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</si>
  <si>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</si>
  <si>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</si>
  <si>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</si>
  <si>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</si>
  <si>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</si>
  <si>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</si>
  <si>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</si>
  <si>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</si>
  <si>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</si>
  <si>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</si>
  <si>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</si>
  <si>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</si>
  <si>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</si>
  <si>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</si>
  <si>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</si>
  <si>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</si>
  <si>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</si>
  <si>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</si>
  <si>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</si>
  <si>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</si>
  <si>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</si>
  <si>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</si>
  <si>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</si>
  <si>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</si>
  <si>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</si>
  <si>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</si>
  <si>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</si>
  <si>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</si>
  <si>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</si>
  <si>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</si>
  <si>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</si>
  <si>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</si>
  <si>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</si>
  <si>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</si>
  <si>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</si>
  <si>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</si>
  <si>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</si>
  <si>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</si>
  <si>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</si>
  <si>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</si>
  <si>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</si>
  <si>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</si>
  <si>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</si>
  <si>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</si>
  <si>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</si>
  <si>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</si>
  <si>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</si>
  <si>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</si>
  <si>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</si>
  <si>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</si>
  <si>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</si>
  <si>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</si>
  <si>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</si>
  <si>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</si>
  <si>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</si>
  <si>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</si>
  <si>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</si>
  <si>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</si>
  <si>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</si>
  <si>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</si>
  <si>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</si>
  <si>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</si>
  <si>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</si>
  <si>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</si>
  <si>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</si>
  <si>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</si>
  <si>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</si>
  <si>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</si>
  <si>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</si>
  <si>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</si>
  <si>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</si>
  <si>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</si>
  <si>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</si>
  <si>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</si>
  <si>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</si>
  <si>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</si>
  <si>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</si>
  <si>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</si>
  <si>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</si>
  <si>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</si>
  <si>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</si>
  <si>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</si>
  <si>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</si>
  <si>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</si>
  <si>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</si>
  <si>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</si>
  <si>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</si>
  <si>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</si>
  <si>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</si>
  <si>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</si>
  <si>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</si>
  <si>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</si>
  <si>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</si>
  <si>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</si>
  <si>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</si>
  <si>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</si>
  <si>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</si>
  <si>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</si>
  <si>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</si>
  <si>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</si>
  <si>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</si>
  <si>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</si>
  <si>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</si>
  <si>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</si>
  <si>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</si>
  <si>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</si>
  <si>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</si>
  <si>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</si>
  <si>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</si>
  <si>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</si>
  <si>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</si>
  <si>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</si>
  <si>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</si>
  <si>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</si>
  <si>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</si>
  <si>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</si>
  <si>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</si>
  <si>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</si>
  <si>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</si>
  <si>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</si>
  <si>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</si>
  <si>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</si>
  <si>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</si>
  <si>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</si>
  <si>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</si>
  <si>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</si>
  <si>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</si>
  <si>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</si>
  <si>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</si>
  <si>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</si>
  <si>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</si>
  <si>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</si>
  <si>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</si>
  <si>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</si>
  <si>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</si>
  <si>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</si>
  <si>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</si>
  <si>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</si>
  <si>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</si>
  <si>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</si>
  <si>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</si>
  <si>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</si>
  <si>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</si>
  <si>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</si>
  <si>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</si>
  <si>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</si>
  <si>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</si>
  <si>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</si>
  <si>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</si>
  <si>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</si>
  <si>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</si>
  <si>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</si>
  <si>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</si>
  <si>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</si>
  <si>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</si>
  <si>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</si>
  <si>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</si>
  <si>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</si>
  <si>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</si>
  <si>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</si>
  <si>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</si>
  <si>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</si>
  <si>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</si>
  <si>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</si>
  <si>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</si>
  <si>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</si>
  <si>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</si>
  <si>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</si>
  <si>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</si>
  <si>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</si>
  <si>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</si>
  <si>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</si>
  <si>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</si>
  <si>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</si>
  <si>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</si>
  <si>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</si>
  <si>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</si>
  <si>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</si>
  <si>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</si>
  <si>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</si>
  <si>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</si>
  <si>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</si>
  <si>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</si>
  <si>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</si>
  <si>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</si>
  <si>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</si>
  <si>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</si>
  <si>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</si>
  <si>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</si>
  <si>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</si>
  <si>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</si>
  <si>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</si>
  <si>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</si>
  <si>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</si>
  <si>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</si>
  <si>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</si>
  <si>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</si>
  <si>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</si>
  <si>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</si>
  <si>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</si>
  <si>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</si>
  <si>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</si>
  <si>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</si>
  <si>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</si>
  <si>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</si>
  <si>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</si>
  <si>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</si>
  <si>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</si>
  <si>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</si>
  <si>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</si>
  <si>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</si>
  <si>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</si>
  <si>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</si>
  <si>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</si>
  <si>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</si>
  <si>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</si>
  <si>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</si>
  <si>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</si>
  <si>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</si>
  <si>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</si>
  <si>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</si>
  <si>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</si>
  <si>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</si>
  <si>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</si>
  <si>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</si>
  <si>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</si>
  <si>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</si>
  <si>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</si>
  <si>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</si>
  <si>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</si>
  <si>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</si>
  <si>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</si>
  <si>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</si>
  <si>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</si>
  <si>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</si>
  <si>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</si>
  <si>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</si>
  <si>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</si>
  <si>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</si>
  <si>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</si>
  <si>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</si>
  <si>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</si>
  <si>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</si>
  <si>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</si>
  <si>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</si>
  <si>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</si>
  <si>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</si>
  <si>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</si>
  <si>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</si>
  <si>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</si>
  <si>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</si>
  <si>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</si>
  <si>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</si>
  <si>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</si>
  <si>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</si>
  <si>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</si>
  <si>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</si>
  <si>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</si>
  <si>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</si>
  <si>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</si>
  <si>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</si>
  <si>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</si>
  <si>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</si>
  <si>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</si>
  <si>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</si>
  <si>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</si>
  <si>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</si>
  <si>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</si>
  <si>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</si>
  <si>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</si>
  <si>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</si>
  <si>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</si>
  <si>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</si>
  <si>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</si>
  <si>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</si>
  <si>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</si>
  <si>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</si>
  <si>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</si>
  <si>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</si>
  <si>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</si>
  <si>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</si>
  <si>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</si>
  <si>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</si>
  <si>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</si>
  <si>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</si>
  <si>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</si>
  <si>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</si>
  <si>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</si>
  <si>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</si>
  <si>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</si>
  <si>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</si>
  <si>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</si>
  <si>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</si>
  <si>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</si>
  <si>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</si>
  <si>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</si>
  <si>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</si>
  <si>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</si>
  <si>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</si>
  <si>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</si>
  <si>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</si>
  <si>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</si>
  <si>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</si>
  <si>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</si>
  <si>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</si>
  <si>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</si>
  <si>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</si>
  <si>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</si>
  <si>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</si>
  <si>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</si>
  <si>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</si>
  <si>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</si>
  <si>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</si>
  <si>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</si>
  <si>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</si>
  <si>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</si>
  <si>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</si>
  <si>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</si>
  <si>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</si>
  <si>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</si>
  <si>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</si>
  <si>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</si>
  <si>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</si>
  <si>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</si>
  <si>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</si>
  <si>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</si>
  <si>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</si>
  <si>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</si>
  <si>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</si>
  <si>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</si>
  <si>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</si>
  <si>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</si>
  <si>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</si>
  <si>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</si>
  <si>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</si>
  <si>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</si>
  <si>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</si>
  <si>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</si>
  <si>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</si>
  <si>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</si>
  <si>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</si>
  <si>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</si>
  <si>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</si>
  <si>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</si>
  <si>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</si>
  <si>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</si>
  <si>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</si>
  <si>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</si>
  <si>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</si>
  <si>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</si>
  <si>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</si>
  <si>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</si>
  <si>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</si>
  <si>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</si>
  <si>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</si>
  <si>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</si>
  <si>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</si>
  <si>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</si>
  <si>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</si>
  <si>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</si>
  <si>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</si>
  <si>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</si>
  <si>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</si>
  <si>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</si>
  <si>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</si>
  <si>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</si>
  <si>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</si>
  <si>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</si>
  <si>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</si>
  <si>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</si>
  <si>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</si>
  <si>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</si>
  <si>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</si>
  <si>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</si>
  <si>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</si>
  <si>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</si>
  <si>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</si>
  <si>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</si>
  <si>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</si>
  <si>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</si>
  <si>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</si>
  <si>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</si>
  <si>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</si>
  <si>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</si>
  <si>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</si>
  <si>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</si>
  <si>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</si>
  <si>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</si>
  <si>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</si>
  <si>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</si>
  <si>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</si>
  <si>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</si>
  <si>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</si>
  <si>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</si>
  <si>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</si>
  <si>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</si>
  <si>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</si>
  <si>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</si>
  <si>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</si>
  <si>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</si>
  <si>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</si>
  <si>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</si>
  <si>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</si>
  <si>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</si>
  <si>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</si>
  <si>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</si>
  <si>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</si>
  <si>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</si>
  <si>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</si>
  <si>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</si>
  <si>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</si>
  <si>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</si>
  <si>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</si>
  <si>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</si>
  <si>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</si>
  <si>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</si>
  <si>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</si>
  <si>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</si>
  <si>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</si>
  <si>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</si>
  <si>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</si>
  <si>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</si>
  <si>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</si>
  <si>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</si>
  <si>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</si>
  <si>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</si>
  <si>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</si>
  <si>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</si>
  <si>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</si>
  <si>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</si>
  <si>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</si>
  <si>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</si>
  <si>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</si>
  <si>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</si>
  <si>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</si>
  <si>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</si>
  <si>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</si>
  <si>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</si>
  <si>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</si>
  <si>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</si>
  <si>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</si>
  <si>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</si>
  <si>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</si>
  <si>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</si>
  <si>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</si>
  <si>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</si>
  <si>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</si>
  <si>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</si>
  <si>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</si>
  <si>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</si>
  <si>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</si>
  <si>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</si>
  <si>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</si>
  <si>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</si>
  <si>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</si>
  <si>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</si>
  <si>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</si>
  <si>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</si>
  <si>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</si>
  <si>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</si>
  <si>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</si>
  <si>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</si>
  <si>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</si>
  <si>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</si>
  <si>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</si>
  <si>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</si>
  <si>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</si>
  <si>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</si>
  <si>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</si>
  <si>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</si>
  <si>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</si>
  <si>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</si>
  <si>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</si>
  <si>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</si>
  <si>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</si>
  <si>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</si>
  <si>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</si>
  <si>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</si>
  <si>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</si>
  <si>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</si>
  <si>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</si>
  <si>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</si>
  <si>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</si>
  <si>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</si>
  <si>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</si>
  <si>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</si>
  <si>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</si>
  <si>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</si>
  <si>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</si>
  <si>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</si>
  <si>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</si>
  <si>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</si>
  <si>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</si>
  <si>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</si>
  <si>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</si>
  <si>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</si>
  <si>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</si>
  <si>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</si>
  <si>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</si>
  <si>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</si>
  <si>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</si>
  <si>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</si>
  <si>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</si>
  <si>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</si>
  <si>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</si>
  <si>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</si>
  <si>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</si>
  <si>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</si>
  <si>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</si>
  <si>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</si>
  <si>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</si>
  <si>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</si>
  <si>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</si>
  <si>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</si>
  <si>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</si>
  <si>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</si>
  <si>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</si>
  <si>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</si>
  <si>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</si>
  <si>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</si>
  <si>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</si>
  <si>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</si>
  <si>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</si>
  <si>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</si>
  <si>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</si>
  <si>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</si>
  <si>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</si>
  <si>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</si>
  <si>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</si>
  <si>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</si>
  <si>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</si>
  <si>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</si>
  <si>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</si>
  <si>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</si>
  <si>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</si>
  <si>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</si>
  <si>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</si>
  <si>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</si>
  <si>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</si>
  <si>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</si>
  <si>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</si>
  <si>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</si>
  <si>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</si>
  <si>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</si>
  <si>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</si>
  <si>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</si>
  <si>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</si>
  <si>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</si>
  <si>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</si>
  <si>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</si>
  <si>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</si>
  <si>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</si>
  <si>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</si>
  <si>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</si>
  <si>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</si>
  <si>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</si>
  <si>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</si>
  <si>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</si>
  <si>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</si>
  <si>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</si>
  <si>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</si>
  <si>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</si>
  <si>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</si>
  <si>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</si>
  <si>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</si>
  <si>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</si>
  <si>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</si>
  <si>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</si>
  <si>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</si>
  <si>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</si>
  <si>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</si>
  <si>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</si>
  <si>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</si>
  <si>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</si>
  <si>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</si>
  <si>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</si>
  <si>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</si>
  <si>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</si>
  <si>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</si>
  <si>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</si>
  <si>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</si>
  <si>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</si>
  <si>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</si>
  <si>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</si>
  <si>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</si>
  <si>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</si>
  <si>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</si>
  <si>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</si>
  <si>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</si>
  <si>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</si>
  <si>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</si>
  <si>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</si>
  <si>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</si>
  <si>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</si>
  <si>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</si>
  <si>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</si>
  <si>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</si>
  <si>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</si>
  <si>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</si>
  <si>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</si>
  <si>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</si>
  <si>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</si>
  <si>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</si>
  <si>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</si>
  <si>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</si>
  <si>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</si>
  <si>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</si>
  <si>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</si>
  <si>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</si>
  <si>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</si>
  <si>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</si>
  <si>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</si>
  <si>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</si>
  <si>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</si>
  <si>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</si>
  <si>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</si>
  <si>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</si>
  <si>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</si>
  <si>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</si>
  <si>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</si>
  <si>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</si>
  <si>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</si>
  <si>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</si>
  <si>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</si>
  <si>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</si>
  <si>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</si>
  <si>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</si>
  <si>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</si>
  <si>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</si>
  <si>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</si>
  <si>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</si>
  <si>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</si>
  <si>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</si>
  <si>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</si>
  <si>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</si>
  <si>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</si>
  <si>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</si>
  <si>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</si>
  <si>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</si>
  <si>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</si>
  <si>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</si>
  <si>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</si>
  <si>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</si>
  <si>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</si>
  <si>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</si>
  <si>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</si>
  <si>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</si>
  <si>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</si>
  <si>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</si>
  <si>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</si>
  <si>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</si>
  <si>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</si>
  <si>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</si>
  <si>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</si>
  <si>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</si>
  <si>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</si>
  <si>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</si>
  <si>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</si>
  <si>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</si>
  <si>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</si>
  <si>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</si>
  <si>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</si>
  <si>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</si>
  <si>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</si>
  <si>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</si>
  <si>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</si>
  <si>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</si>
  <si>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</si>
  <si>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</si>
  <si>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</si>
  <si>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</si>
  <si>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</si>
  <si>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</si>
  <si>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</si>
  <si>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</si>
  <si>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</si>
  <si>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</si>
  <si>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</si>
  <si>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</si>
  <si>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</si>
  <si>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</si>
  <si>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</si>
  <si>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</si>
  <si>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</si>
  <si>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</si>
  <si>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</si>
  <si>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</si>
  <si>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</si>
  <si>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</si>
  <si>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</si>
  <si>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</si>
  <si>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</si>
  <si>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</si>
  <si>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</si>
  <si>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</si>
  <si>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</si>
  <si>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</si>
  <si>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</si>
  <si>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</si>
  <si>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</si>
  <si>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</si>
  <si>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</si>
  <si>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</si>
  <si>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</si>
  <si>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</si>
  <si>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</si>
  <si>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</si>
  <si>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</si>
  <si>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</si>
  <si>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</si>
  <si>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</si>
  <si>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</si>
  <si>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</si>
  <si>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</si>
  <si>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</si>
  <si>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</si>
  <si>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</si>
  <si>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</si>
  <si>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</si>
  <si>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</si>
  <si>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</si>
  <si>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</si>
  <si>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</si>
  <si>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</si>
  <si>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</si>
  <si>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</si>
  <si>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</si>
  <si>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</si>
  <si>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</si>
  <si>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</si>
  <si>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</si>
  <si>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</si>
  <si>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</si>
  <si>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</si>
  <si>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</si>
  <si>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</si>
  <si>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</si>
  <si>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</si>
  <si>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</si>
  <si>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</si>
  <si>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</si>
  <si>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</si>
  <si>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</si>
  <si>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</si>
  <si>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</si>
  <si>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</si>
  <si>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</si>
  <si>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</si>
  <si>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</si>
  <si>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</si>
  <si>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</si>
  <si>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</si>
  <si>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</si>
  <si>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</si>
  <si>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</si>
  <si>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</si>
  <si>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</si>
  <si>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</si>
  <si>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</si>
  <si>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</si>
  <si>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</si>
  <si>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</si>
  <si>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</si>
  <si>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</si>
  <si>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</si>
  <si>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</si>
  <si>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</si>
  <si>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</si>
  <si>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</si>
  <si>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</si>
  <si>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</si>
  <si>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</si>
  <si>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</si>
  <si>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</si>
  <si>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</si>
  <si>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</si>
  <si>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</si>
  <si>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</si>
  <si>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</si>
  <si>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</si>
  <si>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</si>
  <si>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</si>
  <si>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</si>
  <si>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</si>
  <si>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</si>
  <si>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</si>
  <si>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</si>
  <si>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</si>
  <si>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</si>
  <si>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</si>
  <si>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</si>
  <si>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</si>
  <si>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</si>
  <si>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</si>
  <si>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</si>
  <si>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</si>
  <si>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</si>
  <si>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</si>
  <si>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</si>
  <si>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</si>
  <si>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</si>
  <si>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</si>
  <si>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</si>
  <si>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</si>
  <si>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</si>
  <si>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</si>
  <si>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</si>
  <si>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</si>
  <si>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</si>
  <si>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</si>
  <si>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</si>
  <si>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</si>
  <si>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</si>
  <si>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</si>
  <si>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</si>
  <si>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</si>
  <si>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</si>
  <si>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</si>
  <si>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</si>
  <si>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</si>
  <si>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</si>
  <si>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</si>
  <si>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</si>
  <si>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</si>
  <si>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</si>
  <si>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</si>
  <si>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</si>
  <si>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</si>
  <si>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</si>
  <si>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</si>
  <si>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</si>
  <si>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</si>
  <si>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</si>
  <si>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</si>
  <si>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</si>
  <si>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</si>
  <si>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</si>
  <si>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</si>
  <si>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</si>
  <si>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</si>
  <si>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</si>
  <si>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</si>
  <si>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</si>
  <si>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</si>
  <si>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</si>
  <si>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</si>
  <si>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</si>
  <si>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</si>
  <si>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</si>
  <si>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</si>
  <si>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</si>
  <si>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</si>
  <si>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</si>
  <si>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</si>
  <si>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</si>
  <si>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</si>
  <si>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</si>
  <si>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</si>
  <si>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</si>
  <si>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</si>
  <si>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</si>
  <si>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</si>
  <si>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</si>
  <si>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</si>
  <si>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</si>
  <si>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</si>
  <si>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</si>
  <si>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</si>
  <si>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</si>
  <si>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</si>
  <si>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</si>
  <si>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</si>
  <si>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</si>
  <si>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</si>
  <si>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</si>
  <si>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</si>
  <si>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</si>
  <si>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</si>
  <si>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</si>
  <si>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</si>
  <si>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</si>
  <si>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</si>
  <si>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</si>
  <si>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</si>
  <si>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</si>
  <si>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</si>
  <si>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</si>
  <si>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</si>
  <si>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</si>
  <si>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</si>
  <si>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</si>
  <si>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</si>
  <si>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</si>
  <si>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</si>
  <si>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</si>
  <si>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</si>
  <si>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</si>
  <si>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</si>
  <si>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</si>
  <si>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</si>
  <si>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</si>
  <si>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</si>
  <si>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</si>
  <si>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</si>
  <si>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</si>
  <si>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</si>
  <si>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</si>
  <si>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</si>
  <si>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</si>
  <si>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</si>
  <si>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</si>
  <si>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</si>
  <si>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</si>
  <si>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</si>
  <si>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</si>
  <si>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</si>
  <si>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</si>
  <si>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</si>
  <si>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</si>
  <si>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</si>
  <si>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</si>
  <si>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</si>
  <si>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</si>
  <si>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</si>
  <si>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</si>
  <si>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</si>
  <si>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</si>
  <si>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</si>
  <si>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</si>
  <si>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</si>
  <si>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</si>
  <si>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</si>
  <si>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</si>
  <si>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</si>
  <si>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</si>
  <si>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</si>
  <si>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</si>
  <si>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</si>
  <si>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</si>
  <si>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</si>
  <si>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</si>
  <si>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</si>
  <si>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</si>
  <si>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</si>
  <si>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</si>
  <si>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</si>
  <si>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</si>
  <si>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</si>
  <si>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</si>
  <si>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</si>
  <si>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</si>
  <si>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</si>
  <si>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</si>
  <si>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</si>
  <si>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</si>
  <si>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</si>
  <si>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</si>
  <si>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</si>
  <si>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</si>
  <si>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</si>
  <si>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</si>
  <si>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</si>
  <si>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</si>
  <si>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</si>
  <si>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</si>
  <si>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</si>
  <si>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</si>
  <si>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</si>
  <si>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</si>
  <si>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</si>
  <si>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</si>
  <si>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</si>
  <si>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</si>
  <si>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</si>
  <si>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</si>
  <si>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</si>
  <si>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</si>
  <si>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</si>
  <si>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</si>
  <si>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</si>
  <si>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</si>
  <si>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</si>
  <si>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</si>
  <si>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</si>
  <si>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</si>
  <si>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</si>
  <si>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</si>
  <si>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</si>
  <si>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</si>
  <si>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</si>
  <si>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</si>
  <si>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</si>
  <si>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</si>
  <si>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</si>
  <si>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</si>
  <si>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</si>
  <si>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</si>
  <si>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</si>
  <si>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</si>
  <si>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</si>
  <si>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</si>
  <si>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</si>
  <si>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</si>
  <si>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</si>
  <si>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</si>
  <si>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</si>
  <si>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</si>
  <si>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</si>
  <si>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</si>
  <si>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</si>
  <si>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</si>
  <si>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</si>
  <si>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</si>
  <si>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</si>
  <si>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</si>
  <si>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</si>
  <si>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</si>
  <si>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</si>
  <si>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</si>
  <si>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</si>
  <si>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</si>
  <si>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</si>
  <si>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</si>
  <si>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</si>
  <si>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</si>
  <si>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</si>
  <si>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</si>
  <si>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</si>
  <si>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</si>
  <si>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</si>
  <si>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</si>
  <si>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</si>
  <si>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</si>
  <si>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</si>
  <si>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</si>
  <si>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</si>
  <si>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</si>
  <si>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</si>
  <si>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</si>
  <si>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</si>
  <si>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</si>
  <si>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</si>
  <si>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</si>
  <si>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</si>
  <si>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</si>
  <si>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</si>
  <si>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</si>
  <si>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</si>
  <si>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</si>
  <si>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</si>
  <si>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</si>
  <si>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</si>
  <si>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</si>
  <si>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</si>
  <si>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</si>
  <si>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</si>
  <si>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</si>
  <si>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</si>
  <si>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</si>
  <si>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</si>
  <si>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</si>
  <si>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</si>
  <si>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</si>
  <si>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</si>
  <si>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</si>
  <si>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</si>
  <si>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</si>
  <si>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</si>
  <si>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</si>
  <si>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</si>
  <si>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</si>
  <si>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</si>
  <si>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</si>
  <si>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</si>
  <si>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</si>
  <si>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</si>
  <si>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</si>
  <si>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</si>
  <si>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</si>
  <si>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</si>
  <si>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</si>
  <si>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</si>
  <si>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</si>
  <si>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</si>
  <si>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</si>
  <si>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</si>
  <si>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</si>
  <si>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</si>
  <si>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</si>
  <si>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</si>
  <si>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</si>
  <si>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</si>
  <si>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</si>
  <si>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</si>
  <si>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</si>
  <si>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</si>
  <si>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</si>
  <si>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</si>
  <si>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</si>
  <si>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</si>
  <si>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</si>
  <si>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</si>
  <si>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</si>
  <si>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</si>
  <si>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</si>
  <si>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</si>
  <si>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</si>
  <si>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</si>
  <si>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</si>
  <si>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</si>
  <si>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</si>
  <si>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</si>
  <si>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</si>
  <si>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</si>
  <si>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</si>
  <si>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</si>
  <si>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</si>
  <si>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</si>
  <si>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</si>
  <si>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</si>
  <si>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</si>
  <si>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</si>
  <si>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</si>
  <si>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</si>
  <si>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</si>
  <si>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</si>
  <si>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</si>
  <si>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</si>
  <si>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</si>
  <si>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</si>
  <si>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</si>
  <si>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</si>
  <si>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</si>
  <si>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</si>
  <si>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</si>
  <si>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</si>
  <si>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</si>
  <si>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</si>
  <si>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</si>
  <si>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</si>
  <si>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</si>
  <si>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</si>
  <si>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</si>
  <si>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</si>
  <si>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</si>
  <si>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</si>
  <si>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</si>
  <si>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</si>
  <si>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</si>
  <si>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</si>
  <si>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</si>
  <si>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</si>
  <si>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</si>
  <si>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</si>
  <si>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</si>
  <si>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</si>
  <si>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</si>
  <si>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</si>
  <si>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</si>
  <si>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</si>
  <si>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</si>
  <si>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</si>
  <si>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</si>
  <si>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</si>
  <si>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</si>
  <si>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</si>
  <si>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</si>
  <si>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</si>
  <si>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</si>
  <si>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</si>
  <si>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</si>
  <si>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</si>
  <si>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</si>
  <si>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</si>
  <si>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</si>
  <si>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</si>
  <si>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</si>
  <si>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</si>
  <si>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</si>
  <si>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</si>
  <si>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</si>
  <si>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</si>
  <si>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</si>
  <si>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</si>
  <si>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</si>
  <si>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</si>
  <si>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</si>
  <si>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</si>
  <si>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</si>
  <si>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</si>
  <si>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</si>
  <si>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</si>
  <si>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</si>
  <si>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</si>
  <si>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</si>
  <si>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</si>
  <si>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</si>
  <si>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</si>
  <si>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</si>
  <si>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</si>
  <si>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</si>
  <si>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</si>
  <si>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</si>
  <si>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</si>
  <si>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</si>
  <si>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</si>
  <si>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</si>
  <si>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</si>
  <si>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</si>
  <si>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</si>
  <si>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</si>
  <si>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</si>
  <si>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</si>
  <si>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</si>
  <si>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</si>
  <si>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</si>
  <si>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</si>
  <si>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</si>
  <si>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</si>
  <si>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</si>
  <si>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</si>
  <si>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</si>
  <si>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</si>
  <si>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</si>
  <si>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</si>
  <si>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</si>
  <si>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</si>
  <si>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</si>
  <si>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</si>
  <si>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</si>
  <si>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</si>
  <si>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</si>
  <si>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</si>
  <si>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</si>
  <si>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</si>
  <si>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</si>
  <si>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</si>
  <si>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</si>
  <si>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</si>
  <si>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</si>
  <si>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</si>
  <si>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</si>
  <si>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</si>
  <si>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</si>
  <si>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</si>
  <si>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</si>
  <si>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</si>
  <si>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</si>
  <si>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</si>
  <si>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</si>
  <si>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</si>
  <si>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</si>
  <si>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</si>
  <si>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</si>
  <si>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</si>
  <si>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</si>
  <si>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</si>
  <si>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</si>
  <si>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</si>
  <si>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</si>
  <si>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</si>
  <si>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</si>
  <si>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</si>
  <si>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</si>
  <si>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</si>
  <si>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</si>
  <si>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</si>
  <si>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</si>
  <si>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</si>
  <si>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</si>
  <si>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</si>
  <si>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</si>
  <si>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</si>
  <si>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</si>
  <si>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</si>
  <si>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</si>
  <si>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</si>
  <si>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</si>
  <si>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</si>
  <si>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</si>
  <si>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</si>
  <si>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</si>
  <si>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</si>
  <si>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</si>
  <si>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</si>
  <si>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</si>
  <si>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</si>
  <si>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</si>
  <si>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</si>
  <si>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</si>
  <si>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</si>
  <si>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</si>
  <si>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</si>
  <si>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</si>
  <si>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</si>
  <si>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</si>
  <si>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</si>
  <si>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</si>
  <si>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</si>
  <si>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</si>
  <si>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</si>
  <si>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</si>
  <si>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</si>
  <si>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</si>
  <si>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</si>
  <si>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</si>
  <si>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</si>
  <si>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</si>
  <si>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</si>
  <si>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</si>
  <si>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</si>
  <si>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</si>
  <si>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</si>
  <si>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</si>
  <si>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</si>
  <si>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</si>
  <si>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</si>
  <si>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</si>
  <si>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</si>
  <si>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</si>
  <si>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</si>
  <si>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</si>
  <si>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</si>
  <si>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</si>
  <si>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</si>
  <si>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</si>
  <si>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</si>
  <si>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</si>
  <si>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</si>
  <si>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</si>
  <si>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</si>
  <si>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</si>
  <si>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</si>
  <si>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</si>
  <si>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</si>
  <si>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</si>
  <si>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</si>
  <si>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</si>
  <si>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</si>
  <si>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</si>
  <si>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</si>
  <si>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</si>
  <si>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</si>
  <si>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</si>
  <si>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</si>
  <si>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</si>
  <si>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</si>
  <si>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</si>
  <si>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</si>
  <si>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</si>
  <si>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</si>
  <si>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</si>
  <si>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</si>
  <si>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</si>
  <si>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</si>
  <si>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</si>
  <si>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</si>
  <si>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</si>
  <si>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</si>
  <si>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</si>
  <si>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</si>
  <si>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</si>
  <si>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</si>
  <si>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</si>
  <si>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</si>
  <si>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</si>
  <si>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</si>
  <si>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</si>
  <si>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</si>
  <si>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</si>
  <si>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</si>
  <si>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</si>
  <si>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</si>
  <si>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</si>
  <si>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</si>
  <si>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</si>
  <si>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</si>
  <si>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</si>
  <si>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</si>
  <si>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</si>
  <si>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</si>
  <si>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</si>
  <si>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</si>
  <si>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</si>
  <si>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</si>
  <si>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</si>
  <si>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</si>
  <si>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</si>
  <si>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</si>
  <si>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</si>
  <si>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</si>
  <si>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</si>
  <si>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</si>
  <si>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</si>
  <si>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</si>
  <si>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</si>
  <si>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</si>
  <si>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</si>
  <si>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</si>
  <si>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</si>
  <si>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</si>
  <si>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</si>
  <si>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</si>
  <si>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</si>
  <si>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</si>
  <si>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</si>
  <si>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</si>
  <si>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</si>
  <si>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</si>
  <si>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</si>
  <si>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</si>
  <si>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</si>
  <si>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</si>
  <si>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</si>
  <si>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</si>
  <si>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</si>
  <si>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</si>
  <si>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</si>
  <si>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</si>
  <si>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</si>
  <si>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</si>
  <si>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</si>
  <si>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</si>
  <si>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</si>
  <si>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</si>
  <si>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</si>
  <si>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</si>
  <si>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</si>
  <si>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</si>
  <si>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</si>
  <si>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</si>
  <si>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</si>
  <si>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</si>
  <si>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</si>
  <si>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</si>
  <si>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</si>
  <si>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</si>
  <si>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</si>
  <si>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</si>
  <si>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</si>
  <si>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</si>
  <si>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</si>
  <si>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</si>
  <si>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</si>
  <si>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</si>
  <si>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</si>
  <si>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</si>
  <si>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</si>
  <si>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</si>
  <si>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</si>
  <si>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</si>
  <si>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</si>
  <si>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</si>
  <si>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</si>
  <si>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</si>
  <si>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</si>
  <si>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</si>
  <si>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</si>
  <si>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</si>
  <si>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</si>
  <si>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</si>
  <si>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</si>
  <si>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</si>
  <si>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</si>
  <si>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</si>
  <si>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</si>
  <si>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</si>
  <si>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</si>
  <si>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</si>
  <si>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</si>
  <si>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</si>
  <si>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</si>
  <si>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</si>
  <si>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</si>
  <si>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</si>
  <si>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</si>
  <si>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</si>
  <si>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</si>
  <si>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</si>
  <si>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</si>
  <si>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</si>
  <si>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</si>
  <si>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</si>
  <si>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</si>
  <si>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</si>
  <si>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</si>
  <si>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</si>
  <si>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</si>
  <si>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</si>
  <si>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</si>
  <si>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</si>
  <si>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</si>
  <si>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</si>
  <si>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</si>
  <si>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</si>
  <si>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</si>
  <si>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</si>
  <si>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</si>
  <si>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</si>
  <si>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</si>
  <si>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</si>
  <si>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</si>
  <si>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</si>
  <si>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</si>
  <si>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</si>
  <si>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</si>
  <si>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</si>
  <si>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</si>
  <si>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</si>
  <si>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</si>
  <si>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</si>
  <si>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</si>
  <si>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</si>
  <si>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</si>
  <si>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</si>
  <si>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</si>
  <si>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</si>
  <si>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</si>
  <si>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</si>
  <si>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</si>
  <si>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</si>
  <si>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</si>
  <si>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</si>
  <si>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</si>
  <si>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</si>
  <si>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</si>
  <si>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</si>
  <si>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</si>
  <si>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</si>
  <si>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</si>
  <si>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</si>
  <si>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</si>
  <si>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</si>
  <si>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</si>
  <si>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</si>
  <si>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</si>
  <si>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</si>
  <si>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</si>
  <si>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</si>
  <si>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</si>
  <si>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</si>
  <si>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</si>
  <si>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</si>
  <si>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</si>
  <si>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</si>
  <si>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</si>
  <si>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</si>
  <si>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</si>
  <si>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</si>
  <si>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</si>
  <si>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</si>
  <si>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</si>
  <si>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</si>
  <si>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</si>
  <si>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</si>
  <si>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</si>
  <si>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</si>
  <si>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</si>
  <si>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</si>
  <si>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</si>
  <si>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</si>
  <si>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</si>
  <si>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</si>
  <si>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</si>
  <si>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</si>
  <si>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</si>
  <si>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</si>
  <si>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</si>
  <si>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</si>
  <si>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</si>
  <si>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</si>
  <si>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</si>
  <si>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</si>
  <si>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</si>
  <si>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</si>
  <si>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</si>
  <si>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</si>
  <si>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</si>
  <si>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</si>
  <si>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</si>
  <si>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</si>
  <si>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</si>
  <si>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</si>
  <si>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</si>
  <si>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</si>
  <si>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</si>
  <si>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</si>
  <si>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</si>
  <si>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</si>
  <si>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</si>
  <si>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</si>
  <si>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</si>
  <si>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</si>
  <si>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</si>
  <si>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</si>
  <si>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</si>
  <si>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</si>
  <si>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</si>
  <si>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</si>
  <si>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</si>
  <si>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</si>
  <si>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</si>
  <si>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</si>
  <si>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</si>
  <si>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</si>
  <si>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</si>
  <si>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</si>
  <si>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</si>
  <si>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</si>
  <si>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</si>
  <si>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</si>
  <si>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</si>
  <si>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</si>
  <si>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</si>
  <si>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</si>
  <si>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</si>
  <si>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</si>
  <si>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</si>
  <si>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</si>
  <si>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</si>
  <si>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</si>
  <si>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</si>
  <si>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</si>
  <si>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</si>
  <si>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</si>
  <si>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</si>
  <si>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</si>
  <si>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</si>
  <si>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</si>
  <si>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</si>
  <si>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</si>
  <si>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</si>
  <si>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</si>
  <si>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</si>
  <si>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</si>
  <si>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</si>
  <si>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</si>
  <si>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</si>
  <si>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</si>
  <si>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</si>
  <si>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</si>
  <si>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</si>
  <si>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</si>
  <si>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</si>
  <si>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</si>
  <si>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</si>
  <si>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</si>
  <si>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</si>
  <si>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</si>
  <si>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</si>
  <si>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</si>
  <si>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</si>
  <si>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</si>
  <si>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</si>
  <si>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</si>
  <si>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</si>
  <si>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</si>
  <si>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</si>
  <si>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</si>
  <si>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</si>
  <si>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</si>
  <si>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</si>
  <si>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</si>
  <si>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</si>
  <si>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</si>
  <si>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</si>
  <si>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</si>
  <si>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</si>
  <si>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</si>
  <si>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</si>
  <si>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</si>
  <si>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</si>
  <si>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</si>
  <si>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</si>
  <si>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</si>
  <si>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</si>
  <si>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</si>
  <si>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</si>
  <si>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</si>
  <si>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</si>
  <si>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</si>
  <si>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</si>
  <si>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</si>
  <si>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</si>
  <si>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</si>
  <si>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</si>
  <si>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</si>
  <si>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</si>
  <si>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</si>
  <si>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</si>
  <si>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</si>
  <si>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</si>
  <si>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</si>
  <si>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</si>
  <si>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</si>
  <si>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</si>
  <si>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</si>
  <si>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</si>
  <si>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</si>
  <si>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</si>
  <si>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</si>
  <si>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</si>
  <si>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</si>
  <si>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</si>
  <si>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</si>
  <si>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</si>
  <si>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</si>
  <si>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</si>
  <si>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</si>
  <si>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</si>
  <si>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</si>
  <si>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</si>
  <si>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</si>
  <si>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</si>
  <si>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</si>
  <si>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</si>
  <si>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</si>
  <si>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</si>
  <si>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</si>
  <si>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</si>
  <si>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</si>
  <si>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</si>
  <si>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</si>
  <si>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</si>
  <si>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</si>
  <si>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</si>
  <si>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</si>
  <si>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</si>
  <si>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</si>
  <si>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</si>
  <si>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</si>
  <si>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</si>
  <si>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</si>
  <si>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</si>
  <si>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</si>
  <si>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</si>
  <si>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</si>
  <si>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</si>
  <si>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</si>
  <si>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</si>
  <si>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</si>
  <si>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</si>
  <si>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</si>
  <si>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</si>
  <si>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</si>
  <si>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</si>
  <si>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</si>
  <si>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</si>
  <si>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</si>
  <si>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</si>
  <si>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</si>
  <si>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</si>
  <si>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</si>
  <si>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</si>
  <si>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</si>
  <si>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</si>
  <si>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</si>
  <si>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</si>
  <si>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</si>
  <si>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</si>
  <si>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</si>
  <si>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</si>
  <si>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</si>
  <si>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</si>
  <si>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</si>
  <si>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</si>
  <si>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</si>
  <si>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</si>
  <si>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</si>
  <si>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</si>
  <si>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</si>
  <si>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</si>
  <si>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</si>
  <si>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</si>
  <si>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</si>
  <si>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</si>
  <si>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</si>
  <si>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</si>
  <si>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</si>
  <si>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</si>
  <si>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</si>
  <si>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</si>
  <si>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</si>
  <si>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</si>
  <si>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</si>
  <si>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</si>
  <si>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</si>
  <si>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</si>
  <si>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</si>
  <si>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</si>
  <si>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</si>
  <si>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</si>
  <si>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</si>
  <si>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</si>
  <si>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</si>
  <si>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</si>
  <si>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</si>
  <si>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</si>
  <si>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</si>
  <si>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</si>
  <si>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</si>
  <si>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</si>
  <si>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</si>
  <si>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</si>
  <si>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</si>
  <si>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</si>
  <si>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</si>
  <si>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</si>
  <si>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</si>
  <si>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</si>
  <si>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</si>
  <si>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</si>
  <si>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</si>
  <si>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</si>
  <si>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</si>
  <si>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</si>
  <si>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</si>
  <si>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</si>
  <si>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</si>
  <si>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</si>
  <si>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</si>
  <si>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</si>
  <si>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</si>
  <si>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</si>
  <si>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</si>
  <si>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</si>
  <si>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</si>
  <si>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</si>
  <si>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</si>
  <si>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</si>
  <si>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</si>
  <si>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</si>
  <si>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</si>
  <si>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</si>
  <si>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</si>
  <si>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</si>
  <si>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</si>
  <si>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</si>
  <si>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</si>
  <si>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</si>
  <si>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</si>
  <si>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</si>
  <si>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</si>
  <si>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</si>
  <si>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</si>
  <si>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</si>
  <si>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</si>
  <si>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</si>
  <si>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</si>
  <si>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</si>
  <si>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</si>
  <si>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</si>
  <si>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</si>
  <si>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</si>
  <si>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</si>
  <si>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</si>
  <si>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</si>
  <si>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</si>
  <si>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</si>
  <si>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</si>
  <si>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</si>
  <si>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</si>
  <si>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</si>
  <si>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</si>
  <si>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</si>
  <si>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</si>
  <si>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</si>
  <si>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</si>
  <si>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</si>
  <si>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</si>
  <si>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</si>
  <si>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</si>
  <si>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</si>
  <si>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</si>
  <si>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</si>
  <si>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</si>
  <si>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</si>
  <si>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</si>
  <si>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</si>
  <si>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</si>
  <si>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</si>
  <si>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</si>
  <si>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</si>
  <si>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</si>
  <si>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</si>
  <si>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</si>
  <si>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</si>
  <si>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</si>
  <si>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</si>
  <si>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</si>
  <si>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</si>
  <si>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</si>
  <si>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</si>
  <si>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</si>
  <si>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</si>
  <si>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</si>
  <si>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</si>
  <si>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</si>
  <si>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</si>
  <si>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</si>
  <si>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</si>
  <si>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</si>
  <si>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</si>
  <si>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</si>
  <si>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</si>
  <si>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</si>
  <si>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</si>
  <si>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</si>
  <si>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</si>
  <si>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</si>
  <si>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</si>
  <si>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</si>
  <si>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</si>
  <si>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</si>
  <si>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</si>
  <si>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</si>
  <si>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</si>
  <si>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</si>
  <si>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</si>
  <si>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</si>
  <si>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</si>
  <si>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</si>
  <si>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</si>
  <si>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</si>
  <si>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</si>
  <si>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</si>
  <si>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</si>
  <si>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</si>
  <si>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</si>
  <si>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</si>
  <si>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</si>
  <si>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</si>
  <si>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</si>
  <si>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</si>
  <si>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</si>
  <si>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</si>
  <si>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</si>
  <si>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</si>
  <si>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</si>
  <si>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</si>
  <si>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</si>
  <si>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</si>
  <si>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</si>
  <si>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</si>
  <si>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</si>
  <si>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</si>
  <si>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</si>
  <si>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</si>
  <si>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</si>
  <si>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</si>
  <si>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</si>
  <si>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</si>
  <si>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</si>
  <si>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</si>
  <si>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</si>
  <si>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</si>
  <si>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</si>
  <si>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</si>
  <si>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</si>
  <si>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</si>
  <si>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</si>
  <si>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</si>
  <si>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</si>
  <si>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</si>
  <si>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</si>
  <si>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</si>
  <si>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</si>
  <si>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</si>
  <si>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</si>
  <si>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</si>
  <si>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</si>
  <si>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</si>
  <si>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</si>
  <si>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</si>
  <si>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</si>
  <si>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</si>
  <si>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</si>
  <si>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</si>
  <si>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</si>
  <si>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</si>
  <si>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</si>
  <si>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</si>
  <si>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</si>
  <si>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</si>
  <si>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</si>
  <si>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</si>
  <si>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</si>
  <si>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</si>
  <si>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</si>
  <si>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</si>
  <si>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</si>
  <si>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</si>
  <si>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</si>
  <si>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</si>
  <si>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</si>
  <si>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</si>
  <si>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</si>
  <si>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</si>
  <si>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</si>
  <si>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</si>
  <si>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</si>
  <si>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</si>
  <si>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</si>
  <si>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</si>
  <si>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</si>
  <si>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</si>
  <si>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</si>
  <si>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</si>
  <si>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</si>
  <si>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</si>
  <si>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</si>
  <si>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</si>
  <si>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</si>
  <si>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</si>
  <si>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</si>
  <si>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</si>
  <si>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</si>
  <si>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</si>
  <si>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</si>
  <si>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</si>
  <si>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</si>
  <si>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</si>
  <si>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</si>
  <si>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</si>
  <si>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</si>
  <si>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</si>
  <si>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</si>
  <si>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</si>
  <si>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</si>
  <si>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</si>
  <si>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</si>
  <si>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</si>
  <si>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</si>
  <si>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</si>
  <si>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</si>
  <si>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</si>
  <si>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</si>
  <si>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</si>
  <si>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</si>
  <si>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</si>
  <si>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</si>
  <si>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</si>
  <si>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</si>
  <si>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</si>
  <si>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</si>
  <si>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</si>
  <si>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</si>
  <si>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</si>
  <si>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</si>
  <si>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</si>
  <si>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</si>
  <si>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</si>
  <si>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</si>
  <si>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</si>
  <si>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</si>
  <si>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</si>
  <si>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</si>
  <si>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</si>
  <si>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</si>
  <si>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</si>
  <si>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</si>
  <si>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</si>
  <si>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</si>
  <si>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</si>
  <si>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</si>
  <si>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</si>
  <si>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</si>
  <si>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</si>
  <si>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</si>
  <si>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</si>
  <si>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</si>
  <si>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</si>
  <si>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</si>
  <si>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</si>
  <si>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</si>
  <si>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</si>
  <si>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</si>
  <si>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</si>
  <si>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</si>
  <si>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</si>
  <si>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</si>
  <si>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</si>
  <si>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</si>
  <si>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</si>
  <si>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</si>
  <si>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</si>
  <si>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</si>
  <si>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</si>
  <si>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</si>
  <si>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</si>
  <si>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</si>
  <si>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</si>
  <si>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</si>
  <si>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</si>
  <si>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</si>
  <si>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</si>
  <si>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</si>
  <si>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</si>
  <si>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</si>
  <si>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</si>
  <si>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</si>
  <si>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</si>
  <si>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</si>
  <si>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</si>
  <si>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</si>
  <si>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</si>
  <si>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</si>
  <si>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</si>
  <si>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</si>
  <si>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</si>
  <si>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</si>
  <si>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</si>
  <si>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</si>
  <si>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</si>
  <si>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</si>
  <si>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</si>
  <si>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</si>
  <si>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</si>
  <si>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</si>
  <si>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</si>
  <si>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</si>
  <si>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</si>
  <si>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</si>
  <si>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</si>
  <si>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</si>
  <si>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</si>
  <si>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</si>
  <si>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</si>
  <si>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</si>
  <si>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</si>
  <si>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</si>
  <si>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</si>
  <si>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</si>
  <si>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</si>
  <si>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</si>
  <si>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</si>
  <si>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</si>
  <si>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</si>
  <si>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</si>
  <si>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</si>
  <si>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</si>
  <si>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</si>
  <si>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</si>
  <si>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</si>
  <si>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</si>
  <si>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</si>
  <si>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</si>
  <si>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</si>
  <si>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</si>
  <si>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</si>
  <si>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</si>
  <si>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</si>
  <si>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</si>
  <si>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</si>
  <si>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</si>
  <si>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</si>
  <si>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</si>
  <si>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</si>
  <si>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</si>
  <si>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</si>
  <si>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</si>
  <si>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</si>
  <si>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</si>
  <si>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</si>
  <si>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</si>
  <si>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</si>
  <si>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</si>
  <si>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</si>
  <si>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</si>
  <si>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</si>
  <si>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</si>
  <si>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</si>
  <si>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</si>
  <si>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</si>
  <si>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</si>
  <si>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</si>
  <si>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</si>
  <si>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</si>
  <si>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</si>
  <si>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</si>
  <si>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</si>
  <si>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</si>
  <si>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</si>
  <si>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</si>
  <si>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</si>
  <si>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</si>
  <si>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</si>
  <si>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</si>
  <si>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</si>
  <si>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</si>
  <si>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</si>
  <si>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</si>
  <si>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</si>
  <si>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</si>
  <si>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</si>
  <si>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</si>
  <si>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</si>
  <si>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</si>
  <si>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</si>
  <si>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</si>
  <si>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</si>
  <si>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</si>
  <si>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</si>
  <si>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</si>
  <si>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</si>
  <si>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</si>
  <si>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</si>
  <si>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</si>
  <si>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</si>
  <si>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</si>
  <si>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</si>
  <si>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</si>
  <si>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</si>
  <si>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</si>
  <si>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</si>
  <si>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</si>
  <si>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</si>
  <si>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</si>
  <si>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</si>
  <si>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</si>
  <si>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</si>
  <si>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</si>
  <si>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</si>
  <si>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</si>
  <si>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</si>
  <si>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</si>
  <si>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</si>
  <si>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</si>
  <si>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</si>
  <si>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</si>
  <si>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</si>
  <si>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</si>
  <si>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</si>
  <si>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</si>
  <si>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</si>
  <si>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</si>
  <si>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</si>
  <si>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</si>
  <si>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</si>
  <si>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</si>
  <si>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</si>
  <si>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</si>
  <si>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</si>
  <si>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</si>
  <si>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</si>
  <si>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</si>
  <si>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</si>
  <si>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</si>
  <si>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</si>
  <si>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</si>
  <si>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</si>
  <si>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</si>
  <si>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</si>
  <si>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</si>
  <si>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</si>
  <si>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</si>
  <si>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</si>
  <si>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</si>
  <si>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</si>
  <si>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</si>
  <si>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</si>
  <si>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</si>
  <si>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</si>
  <si>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</si>
  <si>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</si>
  <si>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</si>
  <si>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</si>
  <si>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</si>
  <si>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</si>
  <si>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</si>
  <si>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</si>
  <si>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</si>
  <si>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</si>
  <si>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</si>
  <si>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</si>
  <si>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</si>
  <si>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</si>
  <si>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</si>
  <si>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</si>
  <si>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</si>
  <si>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</si>
  <si>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</si>
  <si>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</si>
  <si>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</si>
  <si>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</si>
  <si>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</si>
  <si>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</si>
  <si>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</si>
  <si>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</si>
  <si>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</si>
  <si>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</si>
  <si>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</si>
  <si>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</si>
  <si>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</si>
  <si>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</si>
  <si>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</si>
  <si>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</si>
  <si>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</si>
  <si>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</si>
  <si>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</si>
  <si>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</si>
  <si>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</si>
  <si>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</si>
  <si>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</si>
  <si>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</si>
  <si>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</si>
  <si>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</si>
  <si>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</si>
  <si>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</si>
  <si>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</si>
  <si>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</si>
  <si>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</si>
  <si>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</si>
  <si>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</si>
  <si>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</si>
  <si>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</si>
  <si>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</si>
  <si>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</si>
  <si>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</si>
  <si>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</si>
  <si>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</si>
  <si>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</si>
  <si>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</si>
  <si>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</si>
  <si>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</si>
  <si>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</si>
  <si>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</si>
  <si>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</si>
  <si>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</si>
  <si>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</si>
  <si>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</si>
  <si>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</si>
  <si>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</si>
  <si>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</si>
  <si>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</si>
  <si>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</si>
  <si>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</si>
  <si>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</si>
  <si>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</si>
  <si>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</si>
  <si>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</si>
  <si>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</si>
  <si>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</si>
  <si>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</si>
  <si>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</si>
  <si>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</si>
  <si>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</si>
  <si>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</si>
  <si>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</si>
  <si>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</si>
  <si>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</si>
  <si>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</si>
  <si>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</si>
  <si>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</si>
  <si>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</si>
  <si>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</si>
  <si>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</si>
  <si>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</si>
  <si>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</si>
  <si>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</si>
  <si>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</si>
  <si>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</si>
  <si>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</si>
  <si>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</si>
  <si>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</si>
  <si>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</si>
  <si>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</si>
  <si>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</si>
  <si>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</si>
  <si>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</si>
  <si>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</si>
  <si>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</si>
  <si>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</si>
  <si>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</si>
  <si>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</si>
  <si>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</si>
  <si>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</si>
  <si>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</si>
  <si>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</si>
  <si>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</si>
  <si>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</si>
  <si>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</si>
  <si>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</si>
  <si>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</si>
  <si>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</si>
  <si>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</si>
  <si>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</si>
  <si>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</si>
  <si>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</si>
  <si>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</si>
  <si>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</si>
  <si>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</si>
  <si>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</si>
  <si>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</si>
  <si>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</si>
  <si>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</si>
  <si>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</si>
  <si>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</si>
  <si>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</si>
  <si>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</si>
  <si>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</si>
  <si>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</si>
  <si>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</si>
  <si>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</si>
  <si>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</si>
  <si>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</si>
  <si>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</si>
  <si>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</si>
  <si>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</si>
  <si>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</si>
  <si>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</si>
  <si>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</si>
  <si>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</si>
  <si>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</si>
  <si>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</si>
  <si>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</si>
  <si>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</si>
  <si>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</si>
  <si>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</si>
  <si>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</si>
  <si>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</si>
  <si>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</si>
  <si>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</si>
  <si>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</si>
  <si>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</si>
  <si>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</si>
  <si>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</si>
  <si>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</si>
  <si>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</si>
  <si>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</si>
  <si>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</si>
  <si>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</si>
  <si>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</si>
  <si>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</si>
  <si>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</si>
  <si>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</si>
  <si>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</si>
  <si>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</si>
  <si>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</si>
  <si>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</si>
  <si>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</si>
  <si>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</si>
  <si>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</si>
  <si>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</si>
  <si>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</si>
  <si>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</si>
  <si>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</si>
  <si>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</si>
  <si>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</si>
  <si>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</si>
  <si>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</si>
  <si>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</si>
  <si>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</si>
  <si>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</si>
  <si>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</si>
  <si>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</si>
  <si>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</si>
  <si>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</si>
  <si>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</si>
  <si>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</si>
  <si>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</si>
  <si>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</si>
  <si>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</si>
  <si>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</si>
  <si>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</si>
  <si>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</si>
  <si>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</si>
  <si>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</si>
  <si>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</si>
  <si>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</si>
  <si>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</si>
  <si>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</si>
  <si>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</si>
  <si>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</si>
  <si>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</si>
  <si>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</si>
  <si>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</si>
  <si>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</si>
  <si>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</si>
  <si>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</si>
  <si>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</si>
  <si>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</si>
  <si>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</si>
  <si>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</si>
  <si>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</si>
  <si>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</si>
  <si>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</si>
  <si>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</si>
  <si>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</si>
  <si>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</si>
  <si>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</si>
  <si>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</si>
  <si>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</si>
  <si>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</si>
  <si>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</si>
  <si>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</si>
  <si>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</si>
  <si>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</si>
  <si>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</si>
  <si>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</si>
  <si>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</si>
  <si>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</si>
  <si>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</si>
  <si>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</si>
  <si>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</si>
  <si>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</si>
  <si>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</si>
  <si>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</si>
  <si>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</si>
  <si>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</si>
  <si>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</si>
  <si>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</si>
  <si>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</si>
  <si>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</si>
  <si>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</si>
  <si>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</si>
  <si>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</si>
  <si>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</si>
  <si>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</si>
  <si>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</si>
  <si>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</si>
  <si>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</si>
  <si>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</si>
  <si>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</si>
  <si>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</si>
  <si>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</si>
  <si>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</si>
  <si>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</si>
  <si>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</si>
  <si>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</si>
  <si>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</si>
  <si>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</si>
  <si>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</si>
  <si>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</si>
  <si>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</si>
  <si>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</si>
  <si>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</si>
  <si>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</si>
  <si>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</si>
  <si>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</si>
  <si>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</si>
  <si>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</si>
  <si>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</si>
  <si>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</si>
  <si>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</si>
  <si>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</si>
  <si>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</si>
  <si>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</si>
  <si>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</si>
  <si>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</si>
  <si>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</si>
  <si>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</si>
  <si>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</si>
  <si>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</si>
  <si>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</si>
  <si>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</si>
  <si>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</si>
  <si>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</si>
  <si>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</si>
  <si>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</si>
  <si>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</si>
  <si>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</si>
  <si>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</si>
  <si>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</si>
  <si>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</si>
  <si>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</si>
  <si>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</si>
  <si>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</si>
  <si>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</si>
  <si>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</si>
  <si>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</si>
  <si>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</si>
  <si>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</si>
  <si>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</si>
  <si>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</si>
  <si>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</si>
  <si>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</si>
  <si>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</si>
  <si>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</si>
  <si>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</si>
  <si>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</si>
  <si>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</si>
  <si>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</si>
  <si>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</si>
  <si>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</si>
  <si>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</si>
  <si>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</si>
  <si>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</si>
  <si>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</si>
  <si>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</si>
  <si>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</si>
  <si>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</si>
  <si>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</si>
  <si>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</si>
  <si>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</si>
  <si>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</si>
  <si>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</si>
  <si>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</si>
  <si>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</si>
  <si>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</si>
  <si>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</si>
  <si>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</si>
  <si>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</si>
  <si>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</si>
  <si>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</si>
  <si>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</si>
  <si>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</si>
  <si>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</si>
  <si>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</si>
  <si>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</si>
  <si>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</si>
  <si>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</si>
  <si>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</si>
  <si>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</si>
  <si>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</si>
  <si>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</si>
  <si>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</si>
  <si>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</si>
  <si>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</si>
  <si>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</si>
  <si>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</si>
  <si>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</si>
  <si>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</si>
  <si>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</si>
  <si>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</si>
  <si>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</si>
  <si>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</si>
  <si>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</si>
  <si>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</si>
  <si>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</si>
  <si>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</si>
  <si>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</si>
  <si>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</si>
  <si>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</si>
  <si>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</si>
  <si>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</si>
  <si>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</si>
  <si>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</si>
  <si>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</si>
  <si>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</si>
  <si>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</si>
  <si>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</si>
  <si>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</si>
  <si>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</si>
  <si>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</si>
  <si>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</si>
  <si>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</si>
  <si>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</si>
  <si>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</si>
  <si>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</si>
  <si>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</si>
  <si>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</si>
  <si>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</si>
  <si>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</si>
  <si>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</si>
  <si>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</si>
  <si>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</si>
  <si>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</si>
  <si>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</si>
  <si>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</si>
  <si>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</si>
  <si>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</si>
  <si>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</si>
  <si>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</si>
  <si>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</si>
  <si>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</si>
  <si>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</si>
  <si>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</si>
  <si>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</si>
  <si>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</si>
  <si>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</si>
  <si>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</si>
  <si>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</si>
  <si>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</si>
  <si>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</si>
  <si>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</si>
  <si>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</si>
  <si>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</si>
  <si>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</si>
  <si>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</si>
  <si>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</si>
  <si>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</si>
  <si>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</si>
  <si>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</si>
  <si>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</si>
  <si>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</si>
  <si>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</si>
  <si>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</si>
  <si>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</si>
  <si>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</si>
  <si>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</si>
  <si>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</si>
  <si>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</si>
  <si>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</si>
  <si>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</si>
  <si>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</si>
  <si>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</si>
  <si>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</si>
  <si>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</si>
  <si>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</si>
  <si>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</si>
  <si>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</si>
  <si>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</si>
  <si>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</si>
  <si>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</si>
  <si>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</si>
  <si>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</si>
  <si>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</si>
  <si>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</si>
  <si>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</si>
  <si>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</si>
  <si>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</si>
  <si>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</si>
  <si>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</si>
  <si>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</si>
  <si>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</si>
  <si>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</si>
  <si>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</si>
  <si>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</si>
  <si>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</si>
  <si>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</si>
  <si>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</si>
  <si>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</si>
  <si>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</si>
  <si>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</si>
  <si>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</si>
  <si>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</si>
  <si>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</si>
  <si>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</si>
  <si>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</si>
  <si>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</si>
  <si>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</si>
  <si>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</si>
  <si>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</si>
  <si>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</si>
  <si>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</si>
  <si>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</si>
  <si>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</si>
  <si>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</si>
  <si>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</si>
  <si>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</si>
  <si>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</si>
  <si>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</si>
  <si>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</si>
  <si>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</si>
  <si>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</si>
  <si>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</si>
  <si>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</si>
  <si>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</si>
  <si>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</si>
  <si>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</si>
  <si>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</si>
  <si>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</si>
  <si>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</si>
  <si>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</si>
  <si>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</si>
  <si>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</si>
  <si>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</si>
  <si>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</si>
  <si>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</si>
  <si>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</si>
  <si>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</si>
  <si>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</si>
  <si>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</si>
  <si>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</si>
  <si>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</si>
  <si>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</si>
  <si>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</si>
  <si>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</si>
  <si>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</si>
  <si>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</si>
  <si>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</si>
  <si>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</si>
  <si>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</si>
  <si>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</si>
  <si>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</si>
  <si>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</si>
  <si>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</si>
  <si>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</si>
  <si>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</si>
  <si>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</si>
  <si>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</si>
  <si>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</si>
  <si>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</si>
  <si>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</si>
  <si>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</si>
  <si>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</si>
  <si>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</si>
  <si>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</si>
  <si>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</si>
  <si>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</si>
  <si>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</si>
  <si>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</si>
  <si>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</si>
  <si>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</si>
  <si>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</si>
  <si>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</si>
  <si>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</si>
  <si>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</si>
  <si>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</si>
  <si>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</si>
  <si>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</si>
  <si>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</si>
  <si>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</si>
  <si>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</si>
  <si>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</si>
  <si>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</si>
  <si>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</si>
  <si>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</si>
  <si>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</si>
  <si>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</si>
  <si>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</si>
  <si>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</si>
  <si>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</si>
  <si>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</si>
  <si>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</si>
  <si>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</si>
  <si>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</si>
  <si>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</si>
  <si>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</si>
  <si>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</si>
  <si>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</si>
  <si>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</si>
  <si>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</si>
  <si>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</si>
  <si>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</si>
  <si>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</si>
  <si>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</si>
  <si>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</si>
  <si>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</si>
  <si>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</si>
  <si>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</si>
  <si>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</si>
  <si>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</si>
  <si>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</si>
  <si>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</si>
  <si>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</si>
  <si>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</si>
  <si>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</si>
  <si>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</si>
  <si>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</si>
  <si>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</si>
  <si>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</si>
  <si>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</si>
  <si>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</si>
  <si>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</si>
  <si>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</si>
  <si>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</si>
  <si>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</si>
  <si>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</si>
  <si>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</si>
  <si>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</si>
  <si>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</si>
  <si>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</si>
  <si>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</si>
  <si>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</si>
  <si>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</si>
  <si>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</si>
  <si>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</si>
  <si>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</si>
  <si>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</si>
  <si>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</si>
  <si>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</si>
  <si>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</si>
  <si>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</si>
  <si>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</si>
  <si>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</si>
  <si>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</si>
  <si>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</si>
  <si>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</si>
  <si>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</si>
  <si>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</si>
  <si>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</si>
  <si>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</si>
  <si>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</si>
  <si>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</si>
  <si>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</si>
  <si>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</si>
  <si>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</si>
  <si>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</si>
  <si>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</si>
  <si>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</si>
  <si>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</si>
  <si>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</si>
  <si>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</si>
  <si>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</si>
  <si>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</si>
  <si>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</si>
  <si>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</si>
  <si>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</si>
  <si>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</si>
  <si>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</si>
  <si>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</si>
  <si>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</si>
  <si>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</si>
  <si>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</si>
  <si>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</si>
  <si>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</si>
  <si>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</si>
  <si>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</si>
  <si>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</si>
  <si>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</si>
  <si>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</si>
  <si>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</si>
  <si>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</si>
  <si>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</si>
  <si>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</si>
  <si>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</si>
  <si>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</si>
  <si>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</si>
  <si>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</si>
  <si>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</si>
  <si>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</si>
  <si>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</si>
  <si>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</si>
  <si>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</si>
  <si>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</si>
  <si>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</si>
  <si>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</si>
  <si>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</si>
  <si>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</si>
  <si>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</si>
  <si>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</si>
  <si>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</si>
  <si>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</si>
  <si>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</si>
  <si>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</si>
  <si>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</si>
  <si>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</si>
  <si>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</si>
  <si>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</si>
  <si>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</si>
  <si>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</si>
  <si>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</si>
  <si>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</si>
  <si>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</si>
  <si>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</si>
  <si>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</si>
  <si>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</si>
  <si>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</si>
  <si>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</si>
  <si>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</si>
  <si>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</si>
  <si>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</si>
  <si>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</si>
  <si>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</si>
  <si>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</si>
  <si>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</si>
  <si>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</si>
  <si>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</si>
  <si>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</si>
  <si>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</si>
  <si>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</si>
  <si>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</si>
  <si>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</si>
  <si>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</si>
  <si>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</si>
  <si>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</si>
  <si>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</si>
  <si>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</si>
  <si>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</si>
  <si>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</si>
  <si>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</si>
  <si>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</si>
  <si>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</si>
  <si>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</si>
  <si>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</si>
  <si>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</si>
  <si>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</si>
  <si>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</si>
  <si>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</si>
  <si>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</si>
  <si>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</si>
  <si>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</si>
  <si>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</si>
  <si>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</si>
  <si>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</si>
  <si>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</si>
  <si>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</si>
  <si>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</si>
  <si>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</si>
  <si>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</si>
  <si>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</si>
  <si>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</si>
  <si>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</si>
  <si>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</si>
  <si>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</si>
  <si>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</si>
  <si>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</si>
  <si>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</si>
  <si>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</si>
  <si>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</si>
  <si>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</si>
  <si>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</si>
  <si>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</si>
  <si>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</si>
  <si>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</si>
  <si>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</si>
  <si>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</si>
  <si>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</si>
  <si>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</si>
  <si>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</si>
  <si>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</si>
  <si>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</si>
  <si>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</si>
  <si>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</si>
  <si>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</si>
  <si>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</si>
  <si>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</si>
  <si>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</si>
  <si>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</si>
  <si>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</si>
  <si>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</si>
  <si>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</si>
  <si>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</si>
  <si>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</si>
  <si>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</si>
  <si>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</si>
  <si>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</si>
  <si>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</si>
  <si>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</si>
  <si>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</si>
  <si>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</si>
  <si>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</si>
  <si>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</si>
  <si>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</si>
  <si>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</si>
  <si>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</si>
  <si>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</si>
  <si>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</si>
  <si>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</si>
  <si>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</si>
  <si>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</si>
  <si>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</si>
  <si>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</si>
  <si>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</si>
  <si>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</si>
  <si>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</si>
  <si>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</si>
  <si>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</si>
  <si>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</si>
  <si>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</si>
  <si>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</si>
  <si>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</si>
  <si>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</si>
  <si>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</si>
  <si>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</si>
  <si>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</si>
  <si>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</si>
  <si>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</si>
  <si>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</si>
  <si>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</si>
  <si>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</si>
  <si>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</si>
  <si>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</si>
  <si>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</si>
  <si>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</si>
  <si>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</si>
  <si>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</si>
  <si>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</si>
  <si>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</si>
  <si>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</si>
  <si>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</si>
  <si>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</si>
  <si>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</si>
  <si>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</si>
  <si>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</si>
  <si>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</si>
  <si>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</si>
  <si>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</si>
  <si>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</si>
  <si>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</si>
  <si>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</si>
  <si>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</si>
  <si>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</si>
  <si>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</si>
  <si>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</si>
  <si>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</si>
  <si>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</si>
  <si>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</si>
  <si>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</si>
  <si>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</si>
  <si>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</si>
  <si>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</si>
  <si>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</si>
  <si>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</si>
  <si>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</si>
  <si>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</si>
  <si>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</si>
  <si>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</si>
  <si>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</si>
  <si>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</si>
  <si>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</si>
  <si>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</si>
  <si>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</si>
  <si>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</si>
  <si>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</si>
  <si>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</si>
  <si>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</si>
  <si>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</si>
  <si>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</si>
  <si>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</si>
  <si>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</si>
  <si>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</si>
  <si>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</si>
  <si>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</si>
  <si>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</si>
  <si>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</si>
  <si>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</si>
  <si>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</si>
  <si>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</si>
  <si>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</si>
  <si>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</si>
  <si>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</si>
  <si>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</si>
  <si>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</si>
  <si>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</si>
  <si>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</si>
  <si>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</si>
  <si>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</si>
  <si>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</si>
  <si>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</si>
  <si>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</si>
  <si>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</si>
  <si>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</si>
  <si>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</si>
  <si>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</si>
  <si>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</si>
  <si>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</si>
  <si>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</si>
  <si>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</si>
  <si>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</si>
  <si>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</si>
  <si>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</si>
  <si>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</si>
  <si>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</si>
  <si>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</si>
  <si>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</si>
  <si>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</si>
  <si>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</si>
  <si>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</si>
  <si>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</si>
  <si>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</si>
  <si>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</si>
  <si>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</si>
  <si>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</si>
  <si>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</si>
  <si>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</si>
  <si>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</si>
  <si>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</si>
  <si>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</si>
  <si>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</si>
  <si>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</si>
  <si>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</si>
  <si>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</si>
  <si>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</si>
  <si>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</si>
  <si>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</si>
  <si>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</si>
  <si>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</si>
  <si>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</si>
  <si>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</si>
  <si>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</si>
  <si>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</si>
  <si>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</si>
  <si>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</si>
  <si>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</si>
  <si>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</si>
  <si>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</si>
  <si>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</si>
  <si>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</si>
  <si>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</si>
  <si>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</si>
  <si>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</si>
  <si>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</si>
  <si>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</si>
  <si>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</si>
  <si>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</si>
  <si>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</si>
  <si>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</si>
  <si>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</si>
  <si>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</si>
  <si>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</si>
  <si>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</si>
  <si>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</si>
  <si>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</si>
  <si>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</si>
  <si>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</si>
  <si>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</si>
  <si>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</si>
  <si>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</si>
  <si>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</si>
  <si>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</si>
  <si>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</si>
  <si>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</si>
  <si>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</si>
  <si>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</si>
  <si>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</si>
  <si>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</si>
  <si>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</si>
  <si>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</si>
  <si>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</si>
  <si>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</si>
  <si>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</si>
  <si>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</si>
  <si>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</si>
  <si>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</si>
  <si>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</si>
  <si>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</si>
  <si>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</si>
  <si>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</si>
  <si>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</si>
  <si>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</si>
  <si>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</si>
  <si>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</si>
  <si>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</si>
  <si>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</si>
  <si>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</si>
  <si>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</si>
  <si>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</si>
  <si>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</si>
  <si>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</si>
  <si>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</si>
  <si>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</si>
  <si>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</si>
  <si>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</si>
  <si>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</si>
  <si>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</si>
  <si>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</si>
  <si>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</si>
  <si>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</si>
  <si>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</si>
  <si>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</si>
  <si>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</si>
  <si>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</si>
  <si>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</si>
  <si>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</si>
  <si>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</si>
  <si>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</si>
  <si>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</si>
  <si>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</si>
  <si>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</si>
  <si>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</si>
  <si>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</si>
  <si>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</si>
  <si>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</si>
  <si>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</si>
  <si>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</si>
  <si>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</si>
  <si>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</si>
  <si>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</si>
  <si>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</si>
  <si>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</si>
  <si>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</si>
  <si>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</si>
  <si>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</si>
  <si>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</si>
  <si>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</si>
  <si>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</si>
  <si>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</si>
  <si>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</si>
  <si>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</si>
  <si>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</si>
  <si>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</si>
  <si>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</si>
  <si>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</si>
  <si>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</si>
  <si>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</si>
  <si>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</si>
  <si>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</si>
  <si>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</si>
  <si>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</si>
  <si>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</si>
  <si>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</si>
  <si>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</si>
  <si>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</si>
  <si>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</si>
  <si>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</si>
  <si>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</si>
  <si>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</si>
  <si>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</si>
  <si>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</si>
  <si>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</si>
  <si>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</si>
  <si>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</si>
  <si>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</si>
  <si>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</si>
  <si>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</si>
  <si>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</si>
  <si>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</si>
  <si>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</si>
  <si>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</si>
  <si>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</si>
  <si>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</si>
  <si>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</si>
  <si>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</si>
  <si>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</si>
  <si>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</si>
  <si>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</si>
  <si>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</si>
  <si>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</si>
  <si>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</si>
  <si>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</si>
  <si>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</si>
  <si>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</si>
  <si>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</si>
  <si>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</si>
  <si>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</si>
  <si>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</si>
  <si>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</si>
  <si>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</si>
  <si>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</si>
  <si>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</si>
  <si>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</si>
  <si>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</si>
  <si>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</si>
  <si>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</si>
  <si>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</si>
  <si>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</si>
  <si>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</si>
  <si>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</si>
  <si>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</si>
  <si>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</si>
  <si>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</si>
  <si>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</si>
  <si>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</si>
  <si>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</si>
  <si>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</si>
  <si>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</si>
  <si>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</si>
  <si>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</si>
  <si>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</si>
  <si>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</si>
  <si>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</si>
  <si>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</si>
  <si>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</si>
  <si>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</si>
  <si>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</si>
  <si>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</si>
  <si>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</si>
  <si>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</si>
  <si>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</si>
  <si>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</si>
  <si>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</si>
  <si>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</si>
  <si>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</si>
  <si>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</si>
  <si>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</si>
  <si>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</si>
  <si>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</si>
  <si>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</si>
  <si>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</si>
  <si>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</si>
  <si>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</si>
  <si>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</si>
  <si>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</si>
  <si>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</si>
  <si>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</si>
  <si>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</si>
  <si>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</si>
  <si>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</si>
  <si>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</si>
  <si>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</si>
  <si>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</si>
  <si>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</si>
  <si>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</si>
  <si>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</si>
  <si>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</si>
  <si>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</si>
  <si>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</si>
  <si>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</si>
  <si>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</si>
  <si>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</si>
  <si>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</si>
  <si>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</si>
  <si>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</si>
  <si>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</si>
  <si>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</si>
  <si>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</si>
  <si>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</si>
  <si>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</si>
  <si>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</si>
  <si>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</si>
  <si>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</si>
  <si>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</si>
  <si>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</si>
  <si>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</si>
  <si>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</si>
  <si>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</si>
  <si>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</si>
  <si>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</si>
  <si>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</si>
  <si>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</si>
  <si>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</si>
  <si>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</si>
  <si>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</si>
  <si>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</si>
  <si>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</si>
  <si>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</si>
  <si>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</si>
  <si>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</si>
  <si>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</si>
  <si>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</si>
  <si>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</si>
  <si>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</si>
  <si>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</si>
  <si>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</si>
  <si>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</si>
  <si>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</si>
  <si>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</si>
  <si>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</si>
  <si>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</si>
  <si>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</si>
  <si>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</si>
  <si>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</si>
  <si>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</si>
  <si>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</si>
  <si>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</si>
  <si>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</si>
  <si>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</si>
  <si>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</si>
  <si>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</si>
  <si>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</si>
  <si>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</si>
  <si>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</si>
  <si>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</si>
  <si>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</si>
  <si>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</si>
  <si>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</si>
  <si>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</si>
  <si>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</si>
  <si>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</si>
  <si>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</si>
  <si>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</si>
  <si>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</si>
  <si>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</si>
  <si>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</si>
  <si>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</si>
  <si>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</si>
  <si>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</si>
  <si>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</si>
  <si>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</si>
  <si>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</si>
  <si>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</si>
  <si>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</si>
  <si>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</si>
  <si>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</si>
  <si>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</si>
  <si>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</si>
  <si>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</si>
  <si>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</si>
  <si>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</si>
  <si>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</si>
  <si>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</si>
  <si>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</si>
  <si>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</si>
  <si>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</si>
  <si>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</si>
  <si>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</si>
  <si>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</si>
  <si>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</si>
  <si>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</si>
  <si>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</si>
  <si>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</si>
  <si>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</si>
  <si>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</si>
  <si>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</si>
  <si>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</si>
  <si>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</si>
  <si>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</si>
  <si>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</si>
  <si>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</si>
  <si>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</si>
  <si>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</si>
  <si>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</si>
  <si>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</si>
  <si>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</si>
  <si>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</si>
  <si>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</si>
  <si>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</si>
  <si>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</si>
  <si>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</si>
  <si>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</si>
  <si>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</si>
  <si>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</si>
  <si>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</si>
  <si>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</si>
  <si>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</si>
  <si>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</si>
  <si>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</si>
  <si>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</si>
  <si>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</si>
  <si>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</si>
  <si>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</si>
  <si>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</si>
  <si>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</si>
  <si>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</si>
  <si>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</si>
  <si>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</si>
  <si>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</si>
  <si>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</si>
  <si>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</si>
  <si>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</si>
  <si>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</si>
  <si>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</si>
  <si>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</si>
  <si>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</si>
  <si>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</si>
  <si>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</si>
  <si>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</si>
  <si>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</si>
  <si>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</si>
  <si>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</si>
  <si>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</si>
  <si>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</si>
  <si>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</si>
  <si>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</si>
  <si>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</si>
  <si>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</si>
  <si>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</si>
  <si>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</si>
  <si>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</si>
  <si>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</si>
  <si>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</si>
  <si>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</si>
  <si>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</si>
  <si>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</si>
  <si>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</si>
  <si>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</si>
  <si>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</si>
  <si>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</si>
  <si>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</si>
  <si>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</si>
  <si>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</si>
  <si>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</si>
  <si>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</si>
  <si>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</si>
  <si>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</si>
  <si>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</si>
  <si>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</si>
  <si>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</si>
  <si>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</si>
  <si>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</si>
  <si>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</si>
  <si>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</si>
  <si>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</si>
  <si>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</si>
  <si>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</si>
  <si>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</si>
  <si>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</si>
  <si>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</si>
  <si>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</si>
  <si>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</si>
  <si>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</si>
  <si>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</si>
  <si>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</si>
  <si>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weighted to exclude unspecified</t>
  </si>
  <si>
    <t>(split among other fuel types)</t>
  </si>
  <si>
    <t>subtotal, exclude</t>
  </si>
  <si>
    <t>RPS</t>
  </si>
  <si>
    <t>add unspecified split</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</si>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</sst>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ont>
    <font>
      <sz val="9"/>
      <color indexed="8"/>
      <name val="Calibri"/>
      <family val="2"/>
    </font>
    <font>
      <b/>
      <sz val="12.1"/>
      <color rgb="FFFFFFFF"/>
      <name val="Arial"/>
      <family val="2"/>
    </font>
    <font>
      <sz val="9"/>
      <color rgb="FF000000"/>
      <name val="Arial"/>
      <family val="2"/>
    </font>
    <font>
      <i/>
      <sz val="9"/>
      <color rgb="FF000000"/>
      <name val="Arial"/>
      <family val="2"/>
    </font>
  </fonts>
  <fills count="3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ECEC7"/>
        <bgColor indexed="64"/>
      </patternFill>
    </fill>
    <fill>
      <patternFill patternType="solid">
        <fgColor rgb="FF406080"/>
        <bgColor indexed="64"/>
      </patternFill>
    </fill>
  </fills>
  <borders count="3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s>
  <cellStyleXfs count="12">
    <xf numFmtId="0" fontId="0" fillId="0" borderId="7"/>
    <xf numFmtId="0" fontId="37" fillId="0" borderId="7"/>
    <xf numFmtId="0" fontId="7" fillId="0" borderId="7"/>
    <xf numFmtId="43" fontId="40" fillId="0" borderId="0" applyFont="0" applyFill="0" applyBorder="0" applyAlignment="0" applyProtection="0"/>
    <xf numFmtId="9" fontId="40" fillId="0" borderId="0" applyFont="0" applyFill="0" applyBorder="0" applyAlignment="0" applyProtection="0"/>
    <xf numFmtId="0" fontId="6" fillId="0" borderId="7"/>
    <xf numFmtId="43" fontId="6" fillId="0" borderId="7" applyFont="0" applyFill="0" applyBorder="0" applyAlignment="0" applyProtection="0"/>
    <xf numFmtId="0" fontId="45" fillId="0" borderId="7"/>
    <xf numFmtId="0" fontId="5" fillId="0" borderId="7"/>
    <xf numFmtId="0" fontId="61" fillId="0" borderId="7" applyNumberFormat="0" applyFill="0" applyBorder="0" applyAlignment="0" applyProtection="0"/>
    <xf numFmtId="0" fontId="1" fillId="0" borderId="7"/>
    <xf numFmtId="0" fontId="62" fillId="0" borderId="33" applyNumberFormat="0" applyFont="0" applyProtection="0">
      <alignment wrapText="1"/>
    </xf>
  </cellStyleXfs>
  <cellXfs count="272">
    <xf numFmtId="0" fontId="0" fillId="0" borderId="0" xfId="0" applyBorder="1"/>
    <xf numFmtId="0" fontId="9" fillId="0" borderId="0" xfId="0" applyFont="1" applyBorder="1"/>
    <xf numFmtId="0" fontId="8" fillId="2" borderId="1" xfId="0" applyFont="1" applyFill="1" applyBorder="1"/>
    <xf numFmtId="0" fontId="9" fillId="2" borderId="1" xfId="0" applyFont="1" applyFill="1" applyBorder="1"/>
    <xf numFmtId="0" fontId="9" fillId="0" borderId="0" xfId="0" applyFont="1" applyBorder="1" applyAlignment="1">
      <alignment horizontal="left"/>
    </xf>
    <xf numFmtId="0" fontId="13" fillId="0" borderId="0" xfId="0" applyFont="1" applyBorder="1"/>
    <xf numFmtId="11" fontId="9" fillId="0" borderId="0" xfId="0" applyNumberFormat="1" applyFont="1" applyBorder="1"/>
    <xf numFmtId="164" fontId="9" fillId="0" borderId="0" xfId="0" applyNumberFormat="1" applyFont="1" applyBorder="1"/>
    <xf numFmtId="0" fontId="14" fillId="0" borderId="2" xfId="0" applyFont="1" applyBorder="1"/>
    <xf numFmtId="0" fontId="14" fillId="3" borderId="2" xfId="0" applyFont="1" applyFill="1" applyBorder="1"/>
    <xf numFmtId="0" fontId="15" fillId="0" borderId="0" xfId="0" applyFont="1" applyBorder="1"/>
    <xf numFmtId="0" fontId="14" fillId="0" borderId="2" xfId="0" applyFont="1" applyBorder="1" applyAlignment="1">
      <alignment horizontal="right"/>
    </xf>
    <xf numFmtId="0" fontId="16" fillId="0" borderId="2" xfId="0" applyFont="1" applyBorder="1"/>
    <xf numFmtId="0" fontId="16" fillId="0" borderId="0" xfId="0" applyFont="1" applyBorder="1"/>
    <xf numFmtId="0" fontId="9" fillId="0" borderId="0" xfId="0" applyFont="1" applyBorder="1" applyAlignment="1">
      <alignment wrapText="1"/>
    </xf>
    <xf numFmtId="0" fontId="17" fillId="0" borderId="0" xfId="0" applyFont="1" applyBorder="1"/>
    <xf numFmtId="0" fontId="18" fillId="0" borderId="3"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4" xfId="0" applyFont="1" applyBorder="1" applyAlignment="1">
      <alignment wrapText="1"/>
    </xf>
    <xf numFmtId="0" fontId="9" fillId="0" borderId="5" xfId="0" applyFont="1" applyBorder="1" applyAlignment="1">
      <alignment wrapText="1"/>
    </xf>
    <xf numFmtId="4" fontId="9" fillId="0" borderId="5" xfId="0" applyNumberFormat="1" applyFont="1" applyBorder="1" applyAlignment="1">
      <alignment horizontal="right" wrapText="1"/>
    </xf>
    <xf numFmtId="165" fontId="9" fillId="0" borderId="5" xfId="0" applyNumberFormat="1" applyFont="1" applyBorder="1" applyAlignment="1">
      <alignment horizontal="right" wrapText="1"/>
    </xf>
    <xf numFmtId="3" fontId="9" fillId="0" borderId="5" xfId="0" applyNumberFormat="1" applyFont="1" applyBorder="1" applyAlignment="1">
      <alignment horizontal="right" wrapText="1"/>
    </xf>
    <xf numFmtId="3" fontId="18" fillId="0" borderId="4" xfId="0" applyNumberFormat="1" applyFont="1" applyBorder="1" applyAlignment="1">
      <alignment horizontal="right" wrapText="1"/>
    </xf>
    <xf numFmtId="165" fontId="18" fillId="0" borderId="4" xfId="0" applyNumberFormat="1" applyFont="1" applyBorder="1" applyAlignment="1">
      <alignment horizontal="right" wrapText="1"/>
    </xf>
    <xf numFmtId="0" fontId="22" fillId="0" borderId="0" xfId="0" applyFont="1" applyBorder="1"/>
    <xf numFmtId="0" fontId="8" fillId="0" borderId="0" xfId="0" applyFont="1" applyBorder="1" applyAlignment="1">
      <alignment horizontal="left"/>
    </xf>
    <xf numFmtId="0" fontId="11" fillId="0" borderId="0" xfId="0" applyFont="1" applyBorder="1"/>
    <xf numFmtId="0" fontId="23" fillId="0" borderId="0" xfId="0" applyFont="1" applyBorder="1"/>
    <xf numFmtId="0" fontId="24" fillId="0" borderId="0" xfId="0" applyFont="1" applyBorder="1"/>
    <xf numFmtId="0" fontId="25" fillId="4" borderId="0" xfId="0" applyFont="1" applyFill="1" applyBorder="1"/>
    <xf numFmtId="164" fontId="10" fillId="0" borderId="0" xfId="0" applyNumberFormat="1" applyFont="1" applyBorder="1" applyAlignment="1">
      <alignment horizontal="right"/>
    </xf>
    <xf numFmtId="0" fontId="10" fillId="0" borderId="0" xfId="0" applyFont="1" applyBorder="1" applyAlignment="1">
      <alignment horizontal="right"/>
    </xf>
    <xf numFmtId="0" fontId="11" fillId="3" borderId="0" xfId="0" applyFont="1" applyFill="1" applyBorder="1"/>
    <xf numFmtId="164" fontId="12" fillId="0" borderId="0" xfId="0" applyNumberFormat="1" applyFont="1" applyBorder="1"/>
    <xf numFmtId="0" fontId="12" fillId="3" borderId="0" xfId="0" applyFont="1" applyFill="1" applyBorder="1"/>
    <xf numFmtId="0" fontId="11" fillId="5" borderId="0" xfId="0" applyFont="1" applyFill="1" applyBorder="1"/>
    <xf numFmtId="0" fontId="26" fillId="0" borderId="0" xfId="0" applyFont="1" applyBorder="1"/>
    <xf numFmtId="0" fontId="12" fillId="5" borderId="0" xfId="0" applyFont="1" applyFill="1" applyBorder="1"/>
    <xf numFmtId="0" fontId="12" fillId="0" borderId="0" xfId="0" applyFont="1" applyBorder="1"/>
    <xf numFmtId="0" fontId="27" fillId="6" borderId="1" xfId="0" applyFont="1" applyFill="1" applyBorder="1"/>
    <xf numFmtId="0" fontId="10" fillId="6" borderId="1" xfId="0" applyFont="1" applyFill="1" applyBorder="1"/>
    <xf numFmtId="0" fontId="10" fillId="0" borderId="0" xfId="0" applyFont="1" applyBorder="1"/>
    <xf numFmtId="0" fontId="27" fillId="0" borderId="0" xfId="0" applyFont="1" applyBorder="1"/>
    <xf numFmtId="0" fontId="28" fillId="0" borderId="0" xfId="0" applyFont="1" applyBorder="1"/>
    <xf numFmtId="0" fontId="27" fillId="7" borderId="1" xfId="0" applyFont="1" applyFill="1" applyBorder="1"/>
    <xf numFmtId="0" fontId="9" fillId="3" borderId="1" xfId="0" applyFont="1" applyFill="1" applyBorder="1"/>
    <xf numFmtId="0" fontId="29" fillId="8" borderId="0" xfId="0" applyFont="1" applyFill="1" applyBorder="1"/>
    <xf numFmtId="0" fontId="30" fillId="0" borderId="0" xfId="0" applyFont="1" applyBorder="1"/>
    <xf numFmtId="0" fontId="31" fillId="0" borderId="0" xfId="0" applyFont="1" applyBorder="1"/>
    <xf numFmtId="0" fontId="30" fillId="0" borderId="0" xfId="0" applyFont="1" applyBorder="1" applyAlignment="1">
      <alignment horizontal="right"/>
    </xf>
    <xf numFmtId="0" fontId="31" fillId="0" borderId="0" xfId="0" applyFont="1" applyBorder="1" applyAlignment="1">
      <alignment horizontal="right"/>
    </xf>
    <xf numFmtId="0" fontId="21" fillId="8" borderId="1" xfId="0" applyFont="1" applyFill="1" applyBorder="1" applyAlignment="1">
      <alignment horizontal="left"/>
    </xf>
    <xf numFmtId="0" fontId="27" fillId="9" borderId="8" xfId="0" applyFont="1" applyFill="1" applyBorder="1" applyAlignment="1">
      <alignment horizontal="center"/>
    </xf>
    <xf numFmtId="0" fontId="27" fillId="9" borderId="9" xfId="0" applyFont="1" applyFill="1" applyBorder="1" applyAlignment="1">
      <alignment horizontal="center"/>
    </xf>
    <xf numFmtId="0" fontId="10" fillId="10" borderId="10" xfId="0" applyFont="1" applyFill="1" applyBorder="1" applyAlignment="1">
      <alignment horizontal="left"/>
    </xf>
    <xf numFmtId="0" fontId="10" fillId="10" borderId="11" xfId="0" applyFont="1" applyFill="1" applyBorder="1" applyAlignment="1">
      <alignment horizontal="left"/>
    </xf>
    <xf numFmtId="0" fontId="10" fillId="11" borderId="11" xfId="0" applyFont="1" applyFill="1" applyBorder="1" applyAlignment="1">
      <alignment horizontal="right"/>
    </xf>
    <xf numFmtId="0" fontId="27" fillId="0" borderId="0" xfId="0" applyFont="1" applyBorder="1" applyAlignment="1">
      <alignment horizontal="right"/>
    </xf>
    <xf numFmtId="0" fontId="10" fillId="0" borderId="0" xfId="0" applyFont="1" applyBorder="1" applyAlignment="1">
      <alignment horizontal="left"/>
    </xf>
    <xf numFmtId="0" fontId="8" fillId="0" borderId="0" xfId="0" applyFont="1" applyBorder="1" applyAlignment="1">
      <alignment horizontal="left" wrapText="1"/>
    </xf>
    <xf numFmtId="0" fontId="8" fillId="0" borderId="0" xfId="0" applyFont="1" applyBorder="1" applyAlignment="1">
      <alignment wrapText="1"/>
    </xf>
    <xf numFmtId="0" fontId="9" fillId="3" borderId="0" xfId="0" applyFont="1" applyFill="1" applyBorder="1"/>
    <xf numFmtId="166" fontId="9" fillId="0" borderId="0" xfId="0" applyNumberFormat="1" applyFont="1" applyBorder="1"/>
    <xf numFmtId="2" fontId="9" fillId="0" borderId="0" xfId="0" applyNumberFormat="1" applyFont="1" applyBorder="1"/>
    <xf numFmtId="43" fontId="9" fillId="0" borderId="0" xfId="0" applyNumberFormat="1" applyFont="1" applyBorder="1"/>
    <xf numFmtId="11" fontId="0" fillId="0" borderId="0" xfId="0" applyNumberFormat="1" applyBorder="1"/>
    <xf numFmtId="0" fontId="8" fillId="0" borderId="0" xfId="0" applyFont="1" applyBorder="1"/>
    <xf numFmtId="0" fontId="8" fillId="3" borderId="0" xfId="0" applyFont="1" applyFill="1" applyBorder="1"/>
    <xf numFmtId="0" fontId="32" fillId="0" borderId="0" xfId="0" applyFont="1" applyBorder="1"/>
    <xf numFmtId="0" fontId="33" fillId="0" borderId="0" xfId="0" applyFont="1" applyBorder="1"/>
    <xf numFmtId="0" fontId="35" fillId="0" borderId="0" xfId="0" applyFont="1" applyBorder="1"/>
    <xf numFmtId="0" fontId="34" fillId="0" borderId="0" xfId="0" applyFont="1" applyBorder="1"/>
    <xf numFmtId="0" fontId="0" fillId="12" borderId="0" xfId="0" applyFill="1" applyBorder="1"/>
    <xf numFmtId="0" fontId="36" fillId="12" borderId="0" xfId="0" applyFont="1" applyFill="1" applyBorder="1"/>
    <xf numFmtId="0" fontId="35" fillId="0" borderId="12" xfId="0" applyFont="1" applyBorder="1"/>
    <xf numFmtId="0" fontId="0" fillId="14" borderId="7" xfId="0" applyFill="1"/>
    <xf numFmtId="0" fontId="34" fillId="0" borderId="16" xfId="0" applyFont="1" applyBorder="1"/>
    <xf numFmtId="0" fontId="34" fillId="0" borderId="18" xfId="0" applyFont="1" applyBorder="1"/>
    <xf numFmtId="0" fontId="0" fillId="0" borderId="18" xfId="0" applyBorder="1"/>
    <xf numFmtId="0" fontId="35" fillId="14" borderId="19" xfId="0" applyFont="1" applyFill="1" applyBorder="1"/>
    <xf numFmtId="0" fontId="34" fillId="0" borderId="7" xfId="0" applyFont="1"/>
    <xf numFmtId="0" fontId="0" fillId="14" borderId="16" xfId="0" applyFill="1" applyBorder="1"/>
    <xf numFmtId="0" fontId="35" fillId="14" borderId="13" xfId="0" applyFont="1" applyFill="1" applyBorder="1"/>
    <xf numFmtId="0" fontId="34" fillId="14" borderId="14" xfId="0" applyFont="1" applyFill="1" applyBorder="1"/>
    <xf numFmtId="0" fontId="34" fillId="14" borderId="21" xfId="0" applyFont="1" applyFill="1" applyBorder="1"/>
    <xf numFmtId="0" fontId="0" fillId="14" borderId="22" xfId="0" applyFill="1" applyBorder="1"/>
    <xf numFmtId="0" fontId="35" fillId="14" borderId="7" xfId="0" applyFont="1" applyFill="1"/>
    <xf numFmtId="0" fontId="35" fillId="14" borderId="23" xfId="0" applyFont="1" applyFill="1" applyBorder="1"/>
    <xf numFmtId="0" fontId="9" fillId="14" borderId="22" xfId="0" applyFont="1" applyFill="1" applyBorder="1" applyAlignment="1">
      <alignment horizontal="left"/>
    </xf>
    <xf numFmtId="11" fontId="9" fillId="14" borderId="7" xfId="0" applyNumberFormat="1" applyFont="1" applyFill="1"/>
    <xf numFmtId="11" fontId="0" fillId="14" borderId="23" xfId="0" applyNumberFormat="1" applyFill="1" applyBorder="1"/>
    <xf numFmtId="0" fontId="35" fillId="15" borderId="13" xfId="0" applyFont="1" applyFill="1" applyBorder="1"/>
    <xf numFmtId="0" fontId="0" fillId="15" borderId="14" xfId="0" applyFill="1" applyBorder="1"/>
    <xf numFmtId="0" fontId="0" fillId="15" borderId="21" xfId="0" applyFill="1" applyBorder="1"/>
    <xf numFmtId="0" fontId="35"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9"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8" fillId="14" borderId="15" xfId="0" applyFont="1" applyFill="1" applyBorder="1" applyAlignment="1">
      <alignment horizontal="left"/>
    </xf>
    <xf numFmtId="14" fontId="9" fillId="0" borderId="0" xfId="0" applyNumberFormat="1" applyFont="1" applyBorder="1"/>
    <xf numFmtId="0" fontId="0" fillId="0" borderId="7" xfId="0"/>
    <xf numFmtId="2" fontId="0" fillId="0" borderId="0" xfId="0" applyNumberFormat="1" applyBorder="1"/>
    <xf numFmtId="0" fontId="0" fillId="0" borderId="19" xfId="0" applyBorder="1"/>
    <xf numFmtId="0" fontId="9" fillId="0" borderId="7" xfId="0" applyFont="1"/>
    <xf numFmtId="11" fontId="9" fillId="0" borderId="7" xfId="0" applyNumberFormat="1" applyFont="1"/>
    <xf numFmtId="0" fontId="35" fillId="15" borderId="0" xfId="0" applyFont="1" applyFill="1" applyBorder="1"/>
    <xf numFmtId="2" fontId="35"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2" fillId="17" borderId="7" xfId="5" applyFont="1" applyFill="1" applyAlignment="1">
      <alignment horizontal="left"/>
    </xf>
    <xf numFmtId="0" fontId="6" fillId="0" borderId="7" xfId="5"/>
    <xf numFmtId="0" fontId="6" fillId="18" borderId="7" xfId="5" applyFill="1"/>
    <xf numFmtId="167" fontId="0" fillId="18" borderId="7" xfId="6" applyNumberFormat="1" applyFont="1" applyFill="1"/>
    <xf numFmtId="0" fontId="43" fillId="20" borderId="15" xfId="5" applyFont="1" applyFill="1" applyBorder="1" applyAlignment="1">
      <alignment wrapText="1"/>
    </xf>
    <xf numFmtId="0" fontId="43" fillId="20" borderId="20" xfId="5" applyFont="1" applyFill="1" applyBorder="1" applyAlignment="1">
      <alignment wrapText="1"/>
    </xf>
    <xf numFmtId="0" fontId="43" fillId="20" borderId="16" xfId="5" applyFont="1" applyFill="1" applyBorder="1" applyAlignment="1">
      <alignment wrapText="1"/>
    </xf>
    <xf numFmtId="0" fontId="43" fillId="20" borderId="12" xfId="5" applyFont="1" applyFill="1" applyBorder="1" applyAlignment="1">
      <alignment horizontal="center" wrapText="1"/>
    </xf>
    <xf numFmtId="0" fontId="43" fillId="21" borderId="12" xfId="5" applyFont="1" applyFill="1" applyBorder="1" applyAlignment="1">
      <alignment horizontal="center" wrapText="1"/>
    </xf>
    <xf numFmtId="3" fontId="43" fillId="21" borderId="12" xfId="5" applyNumberFormat="1" applyFont="1" applyFill="1" applyBorder="1" applyAlignment="1">
      <alignment horizontal="center" wrapText="1"/>
    </xf>
    <xf numFmtId="0" fontId="41" fillId="22" borderId="7" xfId="5" applyFont="1" applyFill="1" applyAlignment="1">
      <alignment wrapText="1"/>
    </xf>
    <xf numFmtId="0" fontId="44" fillId="0" borderId="12" xfId="5" applyFont="1" applyBorder="1" applyAlignment="1">
      <alignment horizontal="right" wrapText="1"/>
    </xf>
    <xf numFmtId="0" fontId="44" fillId="0" borderId="12" xfId="5" applyFont="1" applyBorder="1" applyAlignment="1">
      <alignment horizontal="left" wrapText="1"/>
    </xf>
    <xf numFmtId="3" fontId="44" fillId="0" borderId="12" xfId="5" applyNumberFormat="1" applyFont="1" applyBorder="1" applyAlignment="1">
      <alignment horizontal="right" wrapText="1"/>
    </xf>
    <xf numFmtId="0" fontId="38" fillId="0" borderId="7" xfId="5" applyFont="1" applyAlignment="1">
      <alignment vertical="center"/>
    </xf>
    <xf numFmtId="0" fontId="41" fillId="0" borderId="7" xfId="5" applyFont="1"/>
    <xf numFmtId="0" fontId="39" fillId="0" borderId="7" xfId="5" applyFont="1" applyAlignment="1">
      <alignment vertical="center" wrapText="1"/>
    </xf>
    <xf numFmtId="0" fontId="38" fillId="19" borderId="25" xfId="5" applyFont="1" applyFill="1" applyBorder="1" applyAlignment="1">
      <alignment horizontal="center" vertical="center" wrapText="1"/>
    </xf>
    <xf numFmtId="0" fontId="38" fillId="19" borderId="26"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41" fillId="23" borderId="25" xfId="5" applyFont="1" applyFill="1" applyBorder="1" applyAlignment="1">
      <alignment horizontal="center" vertical="center" wrapText="1"/>
    </xf>
    <xf numFmtId="0" fontId="39" fillId="0" borderId="27" xfId="5" applyFont="1" applyBorder="1" applyAlignment="1">
      <alignment horizontal="center" vertical="center" wrapText="1"/>
    </xf>
    <xf numFmtId="0" fontId="39" fillId="0" borderId="28" xfId="5" applyFont="1" applyBorder="1" applyAlignment="1">
      <alignment vertical="center" wrapText="1"/>
    </xf>
    <xf numFmtId="0" fontId="39" fillId="0" borderId="25" xfId="5" applyFont="1" applyBorder="1" applyAlignment="1">
      <alignment horizontal="center" vertical="center" wrapText="1"/>
    </xf>
    <xf numFmtId="0" fontId="39" fillId="0" borderId="25" xfId="5" applyFont="1" applyBorder="1" applyAlignment="1">
      <alignment vertical="center" wrapText="1"/>
    </xf>
    <xf numFmtId="0" fontId="6" fillId="0" borderId="25" xfId="5" applyBorder="1"/>
    <xf numFmtId="0" fontId="6" fillId="0" borderId="25" xfId="5" applyBorder="1" applyAlignment="1">
      <alignment horizontal="left"/>
    </xf>
    <xf numFmtId="0" fontId="39" fillId="0" borderId="25" xfId="5" applyFont="1" applyBorder="1" applyAlignment="1">
      <alignment horizontal="left" vertical="center" wrapText="1"/>
    </xf>
    <xf numFmtId="0" fontId="39" fillId="15" borderId="25" xfId="5" applyFont="1" applyFill="1" applyBorder="1" applyAlignment="1">
      <alignment horizontal="center" vertical="center" wrapText="1"/>
    </xf>
    <xf numFmtId="0" fontId="39" fillId="15" borderId="7" xfId="5" applyFont="1" applyFill="1" applyAlignment="1">
      <alignment horizontal="left" vertical="center"/>
    </xf>
    <xf numFmtId="0" fontId="6" fillId="24" borderId="29" xfId="5" applyFill="1" applyBorder="1" applyAlignment="1">
      <alignment horizontal="center"/>
    </xf>
    <xf numFmtId="0" fontId="45"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5" fillId="14" borderId="19" xfId="0" applyNumberFormat="1" applyFont="1" applyFill="1" applyBorder="1"/>
    <xf numFmtId="167" fontId="0" fillId="14" borderId="20" xfId="3" applyNumberFormat="1" applyFont="1" applyFill="1" applyBorder="1"/>
    <xf numFmtId="0" fontId="5" fillId="18" borderId="7" xfId="8" applyFill="1"/>
    <xf numFmtId="168" fontId="38" fillId="0" borderId="12" xfId="8" applyNumberFormat="1" applyFont="1" applyBorder="1" applyAlignment="1">
      <alignment horizontal="right" wrapText="1"/>
    </xf>
    <xf numFmtId="168" fontId="38" fillId="0" borderId="12" xfId="8" applyNumberFormat="1" applyFont="1" applyBorder="1" applyAlignment="1">
      <alignment horizontal="left" wrapText="1"/>
    </xf>
    <xf numFmtId="3" fontId="38" fillId="0" borderId="12" xfId="8" applyNumberFormat="1" applyFont="1" applyBorder="1" applyAlignment="1">
      <alignment horizontal="right" wrapText="1"/>
    </xf>
    <xf numFmtId="0" fontId="38" fillId="0" borderId="12" xfId="8" applyFont="1" applyBorder="1" applyAlignment="1">
      <alignment horizontal="left" wrapText="1"/>
    </xf>
    <xf numFmtId="3" fontId="38" fillId="19" borderId="12" xfId="8" applyNumberFormat="1" applyFont="1" applyFill="1" applyBorder="1" applyAlignment="1">
      <alignment horizontal="right" wrapText="1"/>
    </xf>
    <xf numFmtId="0" fontId="38"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38" fillId="25" borderId="12" xfId="8" applyNumberFormat="1" applyFont="1" applyFill="1" applyBorder="1" applyAlignment="1">
      <alignment horizontal="right" wrapText="1"/>
    </xf>
    <xf numFmtId="0" fontId="38" fillId="25" borderId="12" xfId="8" applyFont="1" applyFill="1" applyBorder="1" applyAlignment="1">
      <alignment horizontal="left" wrapText="1"/>
    </xf>
    <xf numFmtId="0" fontId="43" fillId="26" borderId="12" xfId="8" applyFont="1" applyFill="1" applyBorder="1" applyAlignment="1">
      <alignment horizontal="left" vertical="center" wrapText="1"/>
    </xf>
    <xf numFmtId="3" fontId="38" fillId="15" borderId="12" xfId="8" applyNumberFormat="1" applyFont="1" applyFill="1" applyBorder="1" applyAlignment="1">
      <alignment horizontal="right" wrapText="1"/>
    </xf>
    <xf numFmtId="3" fontId="9" fillId="3" borderId="1" xfId="0" applyNumberFormat="1" applyFont="1" applyFill="1" applyBorder="1"/>
    <xf numFmtId="3" fontId="11" fillId="3" borderId="0" xfId="0" applyNumberFormat="1" applyFont="1" applyFill="1" applyBorder="1"/>
    <xf numFmtId="167" fontId="11" fillId="0" borderId="0" xfId="3" applyNumberFormat="1" applyFont="1" applyBorder="1"/>
    <xf numFmtId="3" fontId="0" fillId="0" borderId="0" xfId="0" applyNumberFormat="1" applyBorder="1"/>
    <xf numFmtId="0" fontId="42" fillId="17" borderId="7" xfId="8" applyFont="1" applyFill="1" applyAlignment="1">
      <alignment wrapText="1"/>
    </xf>
    <xf numFmtId="0" fontId="44" fillId="17" borderId="7" xfId="8" applyFont="1" applyFill="1" applyAlignment="1">
      <alignment wrapText="1"/>
    </xf>
    <xf numFmtId="0" fontId="46" fillId="17" borderId="7" xfId="8" applyFont="1" applyFill="1" applyAlignment="1">
      <alignment wrapText="1"/>
    </xf>
    <xf numFmtId="3" fontId="44" fillId="17" borderId="7" xfId="8" applyNumberFormat="1" applyFont="1" applyFill="1" applyAlignment="1">
      <alignment wrapText="1"/>
    </xf>
    <xf numFmtId="0" fontId="9" fillId="15" borderId="0" xfId="0" applyFont="1" applyFill="1" applyBorder="1" applyAlignment="1">
      <alignment horizontal="left"/>
    </xf>
    <xf numFmtId="0" fontId="9" fillId="15" borderId="0" xfId="0" applyFont="1" applyFill="1" applyBorder="1"/>
    <xf numFmtId="43" fontId="0" fillId="0" borderId="0" xfId="3" applyFont="1" applyBorder="1"/>
    <xf numFmtId="169" fontId="0" fillId="0" borderId="0" xfId="3" applyNumberFormat="1" applyFont="1" applyBorder="1"/>
    <xf numFmtId="169" fontId="9" fillId="0" borderId="0" xfId="3" applyNumberFormat="1" applyFont="1" applyBorder="1" applyAlignment="1">
      <alignment horizontal="left"/>
    </xf>
    <xf numFmtId="169" fontId="9" fillId="0" borderId="0" xfId="0" applyNumberFormat="1" applyFont="1" applyBorder="1" applyAlignment="1">
      <alignment horizontal="left"/>
    </xf>
    <xf numFmtId="0" fontId="47" fillId="27" borderId="31" xfId="0" applyFont="1" applyFill="1" applyBorder="1" applyAlignment="1">
      <alignment horizontal="left" wrapText="1"/>
    </xf>
    <xf numFmtId="0" fontId="48" fillId="17" borderId="32" xfId="0" applyFont="1" applyFill="1" applyBorder="1" applyAlignment="1">
      <alignment horizontal="left" vertical="top" wrapText="1"/>
    </xf>
    <xf numFmtId="0" fontId="49" fillId="17" borderId="32" xfId="0" applyFont="1" applyFill="1" applyBorder="1" applyAlignment="1">
      <alignment horizontal="left" vertical="top" wrapText="1"/>
    </xf>
    <xf numFmtId="10" fontId="49" fillId="17" borderId="32" xfId="0" applyNumberFormat="1"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50" fillId="27" borderId="7" xfId="0" applyFont="1" applyFill="1" applyBorder="1" applyAlignment="1">
      <alignment horizontal="left" wrapText="1"/>
    </xf>
    <xf numFmtId="0" fontId="51" fillId="17" borderId="32" xfId="0" applyFont="1" applyFill="1" applyBorder="1" applyAlignment="1">
      <alignment horizontal="left" vertical="top" wrapText="1"/>
    </xf>
    <xf numFmtId="3" fontId="52" fillId="17" borderId="32" xfId="0" applyNumberFormat="1" applyFont="1" applyFill="1" applyBorder="1" applyAlignment="1">
      <alignment horizontal="left" vertical="top" wrapText="1"/>
    </xf>
    <xf numFmtId="0" fontId="53" fillId="17" borderId="32" xfId="0" applyFont="1" applyFill="1" applyBorder="1" applyAlignment="1">
      <alignment horizontal="left" vertical="top" wrapText="1"/>
    </xf>
    <xf numFmtId="3" fontId="54"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0" fontId="55" fillId="28" borderId="7" xfId="0" applyFont="1" applyFill="1" applyBorder="1" applyAlignment="1">
      <alignment wrapText="1"/>
    </xf>
    <xf numFmtId="0" fontId="56" fillId="28" borderId="7" xfId="0" applyFont="1" applyFill="1" applyBorder="1"/>
    <xf numFmtId="0" fontId="35" fillId="29" borderId="0" xfId="0" applyFont="1" applyFill="1" applyBorder="1"/>
    <xf numFmtId="0" fontId="0" fillId="29" borderId="0" xfId="0" applyFill="1" applyBorder="1" applyAlignment="1">
      <alignment wrapText="1"/>
    </xf>
    <xf numFmtId="0" fontId="4" fillId="0" borderId="0" xfId="0" applyFont="1" applyBorder="1"/>
    <xf numFmtId="0" fontId="4" fillId="0" borderId="0" xfId="0" applyFont="1" applyBorder="1" applyAlignment="1">
      <alignment wrapText="1"/>
    </xf>
    <xf numFmtId="0" fontId="4" fillId="0" borderId="7" xfId="0" applyFont="1"/>
    <xf numFmtId="9" fontId="4" fillId="0" borderId="7" xfId="4" applyFont="1" applyBorder="1"/>
    <xf numFmtId="0" fontId="41" fillId="30" borderId="0" xfId="0" applyFont="1" applyFill="1" applyBorder="1" applyAlignment="1">
      <alignment wrapText="1"/>
    </xf>
    <xf numFmtId="9" fontId="4" fillId="30" borderId="0" xfId="0" applyNumberFormat="1" applyFont="1" applyFill="1" applyBorder="1" applyAlignment="1">
      <alignment wrapText="1"/>
    </xf>
    <xf numFmtId="0" fontId="41" fillId="30" borderId="0" xfId="0" applyFont="1" applyFill="1" applyBorder="1" applyAlignment="1"/>
    <xf numFmtId="0" fontId="58" fillId="27" borderId="7" xfId="0" applyFont="1" applyFill="1" applyBorder="1" applyAlignment="1">
      <alignment horizontal="right"/>
    </xf>
    <xf numFmtId="0" fontId="58" fillId="27" borderId="31" xfId="0" applyFont="1" applyFill="1" applyBorder="1" applyAlignment="1">
      <alignment horizontal="right"/>
    </xf>
    <xf numFmtId="0" fontId="59" fillId="17" borderId="32" xfId="0" applyFont="1" applyFill="1" applyBorder="1" applyAlignment="1">
      <alignment horizontal="left" vertical="top"/>
    </xf>
    <xf numFmtId="3" fontId="57" fillId="17" borderId="32" xfId="0" applyNumberFormat="1" applyFont="1" applyFill="1" applyBorder="1" applyAlignment="1">
      <alignment horizontal="right" vertical="top"/>
    </xf>
    <xf numFmtId="0" fontId="60" fillId="17" borderId="32" xfId="0" applyFont="1" applyFill="1" applyBorder="1" applyAlignment="1">
      <alignment horizontal="left" vertical="top"/>
    </xf>
    <xf numFmtId="0" fontId="57" fillId="17" borderId="32" xfId="0" applyFont="1" applyFill="1" applyBorder="1" applyAlignment="1">
      <alignment horizontal="right" vertical="top"/>
    </xf>
    <xf numFmtId="0" fontId="59" fillId="22" borderId="32" xfId="0" applyFont="1" applyFill="1" applyBorder="1" applyAlignment="1">
      <alignment horizontal="left" vertical="top"/>
    </xf>
    <xf numFmtId="3" fontId="57" fillId="22" borderId="32" xfId="0" applyNumberFormat="1" applyFont="1" applyFill="1" applyBorder="1" applyAlignment="1">
      <alignment horizontal="right" vertical="top"/>
    </xf>
    <xf numFmtId="0" fontId="4" fillId="15" borderId="7" xfId="0" applyFont="1" applyFill="1"/>
    <xf numFmtId="9" fontId="0" fillId="15" borderId="0" xfId="4" applyFont="1" applyFill="1" applyBorder="1" applyAlignment="1">
      <alignment wrapText="1"/>
    </xf>
    <xf numFmtId="3" fontId="52" fillId="15" borderId="32" xfId="0" applyNumberFormat="1" applyFont="1" applyFill="1" applyBorder="1" applyAlignment="1">
      <alignment horizontal="left" vertical="top" wrapText="1"/>
    </xf>
    <xf numFmtId="10" fontId="49" fillId="15" borderId="32" xfId="0" applyNumberFormat="1" applyFont="1" applyFill="1" applyBorder="1" applyAlignment="1">
      <alignment horizontal="left" vertical="top" wrapText="1"/>
    </xf>
    <xf numFmtId="0" fontId="35" fillId="31" borderId="0" xfId="0" applyFont="1" applyFill="1" applyBorder="1" applyAlignment="1">
      <alignment wrapText="1"/>
    </xf>
    <xf numFmtId="0" fontId="4" fillId="16" borderId="7" xfId="0" applyFont="1" applyFill="1"/>
    <xf numFmtId="9" fontId="4" fillId="16" borderId="7" xfId="4" applyFont="1" applyFill="1" applyBorder="1"/>
    <xf numFmtId="9" fontId="0" fillId="32" borderId="0" xfId="0" applyNumberFormat="1" applyFill="1" applyBorder="1" applyAlignment="1">
      <alignment wrapText="1"/>
    </xf>
    <xf numFmtId="9" fontId="0" fillId="32" borderId="0" xfId="4" applyFont="1" applyFill="1" applyBorder="1" applyAlignment="1">
      <alignment wrapText="1"/>
    </xf>
    <xf numFmtId="0" fontId="3" fillId="0" borderId="0" xfId="0" applyFont="1" applyBorder="1"/>
    <xf numFmtId="167" fontId="0" fillId="0" borderId="0" xfId="3" applyNumberFormat="1" applyFont="1" applyBorder="1" applyAlignment="1">
      <alignment wrapText="1"/>
    </xf>
    <xf numFmtId="0" fontId="58" fillId="27" borderId="7" xfId="0" applyFont="1" applyFill="1" applyBorder="1" applyAlignment="1"/>
    <xf numFmtId="0" fontId="58" fillId="27" borderId="31" xfId="0" applyFont="1" applyFill="1" applyBorder="1" applyAlignment="1"/>
    <xf numFmtId="3" fontId="57" fillId="15" borderId="32" xfId="0" applyNumberFormat="1" applyFont="1" applyFill="1" applyBorder="1" applyAlignment="1">
      <alignment horizontal="right" vertical="top"/>
    </xf>
    <xf numFmtId="0" fontId="34" fillId="0" borderId="0" xfId="0" applyFont="1" applyBorder="1" applyAlignment="1">
      <alignment wrapText="1"/>
    </xf>
    <xf numFmtId="9" fontId="0" fillId="0" borderId="0" xfId="0" applyNumberFormat="1" applyBorder="1" applyAlignment="1">
      <alignment wrapText="1"/>
    </xf>
    <xf numFmtId="0" fontId="0" fillId="0" borderId="0" xfId="0" applyBorder="1"/>
    <xf numFmtId="0" fontId="2" fillId="0" borderId="0" xfId="0" applyFont="1" applyBorder="1"/>
    <xf numFmtId="0" fontId="17" fillId="0" borderId="6" xfId="0" applyFont="1" applyBorder="1" applyAlignment="1">
      <alignment wrapText="1"/>
    </xf>
    <xf numFmtId="0" fontId="0" fillId="0" borderId="6" xfId="0" applyBorder="1"/>
    <xf numFmtId="0" fontId="21" fillId="8" borderId="7" xfId="0" applyFont="1" applyFill="1" applyAlignment="1">
      <alignment horizontal="left"/>
    </xf>
    <xf numFmtId="0" fontId="0" fillId="0" borderId="0" xfId="0" applyBorder="1"/>
    <xf numFmtId="0" fontId="35" fillId="12" borderId="0" xfId="0" applyFont="1" applyFill="1" applyBorder="1" applyAlignment="1">
      <alignment horizontal="left"/>
    </xf>
    <xf numFmtId="0" fontId="34" fillId="12" borderId="0" xfId="0" applyFont="1" applyFill="1" applyBorder="1" applyAlignment="1">
      <alignment horizontal="left"/>
    </xf>
    <xf numFmtId="0" fontId="35" fillId="16" borderId="7" xfId="0" applyFont="1" applyFill="1" applyAlignment="1">
      <alignment horizontal="center"/>
    </xf>
    <xf numFmtId="0" fontId="1" fillId="0" borderId="7" xfId="10"/>
    <xf numFmtId="11" fontId="1" fillId="0" borderId="7" xfId="10" applyNumberFormat="1"/>
    <xf numFmtId="0" fontId="1" fillId="0" borderId="7" xfId="10" applyAlignment="1">
      <alignment horizontal="left" indent="4"/>
    </xf>
    <xf numFmtId="0" fontId="0" fillId="0" borderId="33" xfId="11" applyFont="1">
      <alignment wrapText="1"/>
    </xf>
    <xf numFmtId="3" fontId="1" fillId="0" borderId="7" xfId="10" applyNumberFormat="1"/>
    <xf numFmtId="0" fontId="41" fillId="23" borderId="7" xfId="0" applyFont="1" applyFill="1"/>
    <xf numFmtId="0" fontId="0" fillId="0" borderId="7" xfId="0" applyAlignment="1">
      <alignment horizontal="left"/>
    </xf>
    <xf numFmtId="0" fontId="61" fillId="0" borderId="7" xfId="9"/>
    <xf numFmtId="0" fontId="41" fillId="0" borderId="7" xfId="10" applyFont="1"/>
    <xf numFmtId="11" fontId="1" fillId="22" borderId="7" xfId="10" applyNumberFormat="1" applyFill="1"/>
    <xf numFmtId="0" fontId="41" fillId="33" borderId="7" xfId="10" applyFont="1" applyFill="1" applyAlignment="1">
      <alignment horizontal="left" vertical="center"/>
    </xf>
    <xf numFmtId="0" fontId="41" fillId="0" borderId="7" xfId="10" applyFont="1" applyAlignment="1">
      <alignment horizontal="left"/>
    </xf>
    <xf numFmtId="0" fontId="63" fillId="34" borderId="7" xfId="10" applyFont="1" applyFill="1" applyAlignment="1">
      <alignment horizontal="center" vertical="center"/>
    </xf>
    <xf numFmtId="0" fontId="64" fillId="17" borderId="7" xfId="10" applyFont="1" applyFill="1" applyAlignment="1">
      <alignment vertical="center" wrapText="1"/>
    </xf>
    <xf numFmtId="0" fontId="64" fillId="17" borderId="7" xfId="10" applyFont="1" applyFill="1" applyAlignment="1">
      <alignment horizontal="right" vertical="center" wrapText="1"/>
    </xf>
    <xf numFmtId="10" fontId="64" fillId="17" borderId="7" xfId="10" applyNumberFormat="1" applyFont="1" applyFill="1" applyAlignment="1">
      <alignment horizontal="right" vertical="center" wrapText="1"/>
    </xf>
    <xf numFmtId="3" fontId="64" fillId="17" borderId="7" xfId="10" applyNumberFormat="1" applyFont="1" applyFill="1" applyAlignment="1">
      <alignment horizontal="right" vertical="center" wrapText="1"/>
    </xf>
    <xf numFmtId="0" fontId="65" fillId="17" borderId="7" xfId="10" applyFont="1" applyFill="1" applyAlignment="1">
      <alignment horizontal="left" vertical="center" wrapText="1" indent="2"/>
    </xf>
    <xf numFmtId="3" fontId="65" fillId="17" borderId="7" xfId="10" applyNumberFormat="1" applyFont="1" applyFill="1" applyAlignment="1">
      <alignment horizontal="right" vertical="center" wrapText="1"/>
    </xf>
    <xf numFmtId="10" fontId="65" fillId="17" borderId="7" xfId="10" applyNumberFormat="1" applyFont="1" applyFill="1" applyAlignment="1">
      <alignment horizontal="right" vertical="center" wrapText="1"/>
    </xf>
    <xf numFmtId="0" fontId="65" fillId="17" borderId="7" xfId="10" applyFont="1" applyFill="1" applyAlignment="1">
      <alignment horizontal="right" vertical="center" wrapText="1"/>
    </xf>
    <xf numFmtId="0" fontId="64" fillId="15" borderId="7" xfId="10" applyFont="1" applyFill="1" applyAlignment="1">
      <alignment horizontal="left" vertical="center" wrapText="1" indent="2"/>
    </xf>
    <xf numFmtId="3" fontId="64" fillId="15" borderId="7" xfId="10" applyNumberFormat="1" applyFont="1" applyFill="1" applyAlignment="1">
      <alignment horizontal="right" vertical="center" wrapText="1"/>
    </xf>
    <xf numFmtId="10" fontId="64" fillId="15" borderId="7" xfId="10" applyNumberFormat="1" applyFont="1" applyFill="1" applyAlignment="1">
      <alignment horizontal="right" vertical="center" wrapText="1"/>
    </xf>
    <xf numFmtId="0" fontId="64" fillId="15" borderId="7" xfId="10" applyFont="1" applyFill="1" applyAlignment="1">
      <alignment horizontal="right" vertical="center" wrapText="1"/>
    </xf>
    <xf numFmtId="0" fontId="63" fillId="34" borderId="7" xfId="10" applyFont="1" applyFill="1" applyAlignment="1">
      <alignment horizontal="center" vertical="center"/>
    </xf>
    <xf numFmtId="0" fontId="63" fillId="34" borderId="7" xfId="10" applyFont="1" applyFill="1" applyAlignment="1">
      <alignment horizontal="center" vertical="center" wrapText="1"/>
    </xf>
    <xf numFmtId="0" fontId="63" fillId="34" borderId="7" xfId="10" applyFont="1" applyFill="1" applyAlignment="1">
      <alignment horizontal="center" vertical="center" wrapText="1"/>
    </xf>
    <xf numFmtId="11" fontId="41" fillId="33" borderId="7" xfId="10" applyNumberFormat="1" applyFont="1" applyFill="1" applyAlignment="1">
      <alignment horizontal="left" vertical="center"/>
    </xf>
    <xf numFmtId="11" fontId="41" fillId="0" borderId="7" xfId="10" applyNumberFormat="1" applyFont="1" applyAlignment="1">
      <alignment horizontal="left"/>
    </xf>
    <xf numFmtId="0" fontId="41" fillId="23" borderId="7" xfId="10" applyFont="1" applyFill="1"/>
    <xf numFmtId="11" fontId="1" fillId="24" borderId="7" xfId="10" applyNumberFormat="1" applyFill="1"/>
    <xf numFmtId="11" fontId="1" fillId="15" borderId="7" xfId="10" applyNumberFormat="1" applyFill="1"/>
    <xf numFmtId="167" fontId="0" fillId="0" borderId="0" xfId="0" applyNumberFormat="1" applyBorder="1" applyAlignment="1">
      <alignment wrapText="1"/>
    </xf>
  </cellXfs>
  <cellStyles count="12">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olivia/Downloads/Elec%20Imports%20and%20Exports%2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IaE-BIE"/>
      <sheetName val="EIaE-BEE"/>
      <sheetName val="Coal and natural gas_e3"/>
      <sheetName val="Unspecified"/>
      <sheetName val="Renewables and zero emitting"/>
      <sheetName val="CEC Data"/>
      <sheetName val="E3 (60% RPS net of exports)"/>
      <sheetName val="E3 exports (60% RPS)"/>
    </sheetNames>
    <sheetDataSet>
      <sheetData sheetId="0"/>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58203125" defaultRowHeight="15" customHeight="1"/>
  <cols>
    <col min="1" max="1" width="7.58203125" style="1" customWidth="1"/>
    <col min="2" max="2" width="61.33203125" style="1" customWidth="1"/>
    <col min="3" max="3" width="10.75" style="1" customWidth="1"/>
    <col min="4" max="4" width="7.58203125" style="1" customWidth="1"/>
    <col min="5" max="5" width="64.58203125" style="1" customWidth="1"/>
    <col min="6" max="26" width="7.58203125" style="1" customWidth="1"/>
    <col min="27" max="30" width="12.58203125" style="1" customWidth="1"/>
    <col min="31" max="16384" width="12.58203125" style="1"/>
  </cols>
  <sheetData>
    <row r="1" spans="1:15" ht="14.5">
      <c r="A1" s="69" t="s">
        <v>0</v>
      </c>
      <c r="B1" s="1" t="s">
        <v>15</v>
      </c>
      <c r="C1" s="105">
        <v>44368</v>
      </c>
      <c r="K1" s="44" t="s">
        <v>2</v>
      </c>
      <c r="L1" s="44" t="s">
        <v>3</v>
      </c>
    </row>
    <row r="2" spans="1:15" ht="14.5">
      <c r="A2" s="69" t="s">
        <v>4</v>
      </c>
      <c r="B2" s="1" t="str">
        <f>LOOKUP(B1,K1:L50,L1:L50)</f>
        <v>CA</v>
      </c>
      <c r="K2" s="44" t="s">
        <v>5</v>
      </c>
      <c r="L2" s="44" t="s">
        <v>6</v>
      </c>
      <c r="N2" s="1" t="s">
        <v>7</v>
      </c>
    </row>
    <row r="3" spans="1:15" ht="14.5">
      <c r="A3" s="69" t="s">
        <v>8</v>
      </c>
      <c r="K3" s="44" t="s">
        <v>9</v>
      </c>
      <c r="L3" s="44" t="s">
        <v>10</v>
      </c>
      <c r="N3" s="69" t="s">
        <v>11</v>
      </c>
      <c r="O3" s="1">
        <f>IF(N3=$B$2,1,0)</f>
        <v>0</v>
      </c>
    </row>
    <row r="4" spans="1:15" ht="14.5">
      <c r="A4" s="69" t="s">
        <v>12</v>
      </c>
      <c r="K4" s="44" t="s">
        <v>13</v>
      </c>
      <c r="L4" s="44" t="s">
        <v>14</v>
      </c>
      <c r="N4" s="69" t="s">
        <v>10</v>
      </c>
      <c r="O4" s="1">
        <f>IF(N4=$B$2,1,0)</f>
        <v>0</v>
      </c>
    </row>
    <row r="5" spans="1:15" ht="14.5">
      <c r="K5" s="44" t="s">
        <v>15</v>
      </c>
      <c r="L5" s="44" t="s">
        <v>16</v>
      </c>
      <c r="N5" s="69" t="s">
        <v>16</v>
      </c>
      <c r="O5" s="1">
        <f>IF(N5=$B$2,1,0)</f>
        <v>1</v>
      </c>
    </row>
    <row r="6" spans="1:15" ht="14.5">
      <c r="A6" s="69" t="s">
        <v>17</v>
      </c>
      <c r="B6" s="2" t="s">
        <v>18</v>
      </c>
      <c r="E6" s="2" t="s">
        <v>19</v>
      </c>
      <c r="F6" s="3"/>
      <c r="G6" s="3"/>
      <c r="H6" s="3"/>
      <c r="I6" s="3"/>
      <c r="J6" s="3"/>
      <c r="K6" s="44" t="s">
        <v>20</v>
      </c>
      <c r="L6" s="44" t="s">
        <v>21</v>
      </c>
      <c r="N6" s="69"/>
      <c r="O6" s="1">
        <f>IF(N6=$B$2,1,0)</f>
        <v>0</v>
      </c>
    </row>
    <row r="7" spans="1:15" ht="14.5">
      <c r="B7" s="1" t="s">
        <v>22</v>
      </c>
      <c r="E7" s="1" t="s">
        <v>23</v>
      </c>
      <c r="K7" s="44" t="s">
        <v>1</v>
      </c>
      <c r="L7" s="44" t="s">
        <v>24</v>
      </c>
      <c r="N7" s="69" t="s">
        <v>25</v>
      </c>
      <c r="O7" s="1">
        <f>IF(N7=$B$2,1,0)</f>
        <v>0</v>
      </c>
    </row>
    <row r="8" spans="1:15" ht="14.5">
      <c r="B8" s="4">
        <v>2019</v>
      </c>
      <c r="E8" s="1" t="s">
        <v>26</v>
      </c>
      <c r="K8" s="44" t="s">
        <v>27</v>
      </c>
      <c r="L8" s="44" t="s">
        <v>28</v>
      </c>
      <c r="N8" s="69"/>
      <c r="O8" s="1">
        <f>SUM(O3:O7)</f>
        <v>1</v>
      </c>
    </row>
    <row r="9" spans="1:15" ht="14.5">
      <c r="B9" s="1" t="s">
        <v>29</v>
      </c>
      <c r="K9" s="44" t="s">
        <v>30</v>
      </c>
      <c r="L9" s="44" t="s">
        <v>31</v>
      </c>
      <c r="N9" s="1" t="s">
        <v>32</v>
      </c>
    </row>
    <row r="10" spans="1:15" ht="14.5">
      <c r="B10" s="71" t="s">
        <v>33</v>
      </c>
      <c r="K10" s="44" t="s">
        <v>34</v>
      </c>
      <c r="L10" s="44" t="s">
        <v>35</v>
      </c>
    </row>
    <row r="11" spans="1:15" ht="14.5">
      <c r="B11" s="1" t="s">
        <v>36</v>
      </c>
      <c r="K11" s="44" t="s">
        <v>37</v>
      </c>
      <c r="L11" s="44" t="s">
        <v>38</v>
      </c>
      <c r="N11" s="70" t="s">
        <v>39</v>
      </c>
    </row>
    <row r="12" spans="1:15" ht="14.5">
      <c r="K12" s="44" t="s">
        <v>40</v>
      </c>
      <c r="L12" s="44" t="s">
        <v>41</v>
      </c>
      <c r="N12" s="64"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69" t="s">
        <v>53</v>
      </c>
      <c r="K16" s="44" t="s">
        <v>54</v>
      </c>
      <c r="L16" s="44" t="s">
        <v>55</v>
      </c>
    </row>
    <row r="17" spans="1:12" ht="14.5">
      <c r="B17" s="5" t="s">
        <v>56</v>
      </c>
      <c r="E17" s="69"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43" t="s">
        <v>4635</v>
      </c>
      <c r="K27" s="44" t="s">
        <v>88</v>
      </c>
      <c r="L27" s="44" t="s">
        <v>89</v>
      </c>
    </row>
    <row r="28" spans="1:12" ht="15.75" customHeight="1">
      <c r="A28" s="1" t="s">
        <v>90</v>
      </c>
      <c r="E28" s="106" t="s">
        <v>4636</v>
      </c>
      <c r="K28" s="44" t="s">
        <v>91</v>
      </c>
      <c r="L28" s="44" t="s">
        <v>25</v>
      </c>
    </row>
    <row r="29" spans="1:12" ht="15.75" customHeight="1">
      <c r="A29" s="1" t="s">
        <v>92</v>
      </c>
      <c r="E29" s="106" t="s">
        <v>4637</v>
      </c>
      <c r="K29" s="44" t="s">
        <v>93</v>
      </c>
      <c r="L29" s="44" t="s">
        <v>94</v>
      </c>
    </row>
    <row r="30" spans="1:12" ht="15.75" customHeight="1">
      <c r="A30" s="1" t="s">
        <v>95</v>
      </c>
      <c r="E30" s="106" t="s">
        <v>4638</v>
      </c>
      <c r="K30" s="44" t="s">
        <v>96</v>
      </c>
      <c r="L30" s="44" t="s">
        <v>97</v>
      </c>
    </row>
    <row r="31" spans="1:12" ht="15.75" customHeight="1">
      <c r="A31" s="1" t="s">
        <v>98</v>
      </c>
      <c r="E31" s="106" t="s">
        <v>4639</v>
      </c>
      <c r="K31" s="44" t="s">
        <v>99</v>
      </c>
      <c r="L31" s="44" t="s">
        <v>11</v>
      </c>
    </row>
    <row r="32" spans="1:12" ht="15.75" customHeight="1">
      <c r="A32" s="1" t="s">
        <v>100</v>
      </c>
      <c r="E32" s="106" t="s">
        <v>4640</v>
      </c>
      <c r="K32" s="44" t="s">
        <v>101</v>
      </c>
      <c r="L32" s="44" t="s">
        <v>102</v>
      </c>
    </row>
    <row r="33" spans="1:12" ht="15.75" customHeight="1">
      <c r="E33" s="244" t="s">
        <v>4641</v>
      </c>
      <c r="K33" s="44" t="s">
        <v>103</v>
      </c>
      <c r="L33" s="44" t="s">
        <v>104</v>
      </c>
    </row>
    <row r="34" spans="1:12" ht="15.75" customHeight="1">
      <c r="A34" s="1" t="s">
        <v>105</v>
      </c>
      <c r="K34" s="44" t="s">
        <v>106</v>
      </c>
      <c r="L34" s="44" t="s">
        <v>107</v>
      </c>
    </row>
    <row r="35" spans="1:12" ht="15.75" customHeight="1">
      <c r="A35" s="1" t="s">
        <v>108</v>
      </c>
      <c r="E35" s="243" t="s">
        <v>4642</v>
      </c>
      <c r="K35" s="44" t="s">
        <v>109</v>
      </c>
      <c r="L35" s="44" t="s">
        <v>110</v>
      </c>
    </row>
    <row r="36" spans="1:12" ht="15.75" customHeight="1">
      <c r="E36" s="106" t="s">
        <v>4643</v>
      </c>
      <c r="K36" s="44" t="s">
        <v>111</v>
      </c>
      <c r="L36" s="44" t="s">
        <v>112</v>
      </c>
    </row>
    <row r="37" spans="1:12" ht="15.75" customHeight="1">
      <c r="A37" s="1" t="s">
        <v>113</v>
      </c>
      <c r="E37" s="244">
        <v>2020</v>
      </c>
      <c r="K37" s="44" t="s">
        <v>114</v>
      </c>
      <c r="L37" s="44" t="s">
        <v>115</v>
      </c>
    </row>
    <row r="38" spans="1:12" ht="15.75" customHeight="1">
      <c r="A38" s="1" t="s">
        <v>116</v>
      </c>
      <c r="E38" s="106" t="s">
        <v>4587</v>
      </c>
      <c r="K38" s="44" t="s">
        <v>117</v>
      </c>
      <c r="L38" s="44" t="s">
        <v>118</v>
      </c>
    </row>
    <row r="39" spans="1:12" ht="15.75" customHeight="1">
      <c r="A39" s="1" t="s">
        <v>119</v>
      </c>
      <c r="E39" s="229" t="s">
        <v>4584</v>
      </c>
      <c r="K39" s="44" t="s">
        <v>120</v>
      </c>
      <c r="L39" s="44" t="s">
        <v>121</v>
      </c>
    </row>
    <row r="40" spans="1:12" ht="15.75" customHeight="1">
      <c r="E40" s="106"/>
      <c r="K40" s="44" t="s">
        <v>122</v>
      </c>
      <c r="L40" s="44" t="s">
        <v>123</v>
      </c>
    </row>
    <row r="41" spans="1:12" ht="15.75" customHeight="1">
      <c r="A41" s="1" t="s">
        <v>124</v>
      </c>
      <c r="E41" s="243" t="s">
        <v>4644</v>
      </c>
      <c r="K41" s="44" t="s">
        <v>125</v>
      </c>
      <c r="L41" s="44" t="s">
        <v>126</v>
      </c>
    </row>
    <row r="42" spans="1:12" ht="15.75" customHeight="1">
      <c r="A42" s="1" t="s">
        <v>127</v>
      </c>
      <c r="E42" s="106" t="s">
        <v>4645</v>
      </c>
      <c r="K42" s="44" t="s">
        <v>128</v>
      </c>
      <c r="L42" s="44" t="s">
        <v>129</v>
      </c>
    </row>
    <row r="43" spans="1:12" ht="15.75" customHeight="1">
      <c r="A43" s="1" t="s">
        <v>130</v>
      </c>
      <c r="E43" s="244">
        <v>2018</v>
      </c>
      <c r="K43" s="44" t="s">
        <v>131</v>
      </c>
      <c r="L43" s="44" t="s">
        <v>132</v>
      </c>
    </row>
    <row r="44" spans="1:12" ht="15.75" customHeight="1">
      <c r="E44" s="106" t="s">
        <v>4646</v>
      </c>
      <c r="K44" s="44" t="s">
        <v>133</v>
      </c>
      <c r="L44" s="44" t="s">
        <v>134</v>
      </c>
    </row>
    <row r="45" spans="1:12" ht="15.75" customHeight="1">
      <c r="A45" s="69" t="s">
        <v>135</v>
      </c>
      <c r="E45" s="245" t="s">
        <v>4647</v>
      </c>
      <c r="K45" s="44" t="s">
        <v>136</v>
      </c>
      <c r="L45" s="44" t="s">
        <v>137</v>
      </c>
    </row>
    <row r="46" spans="1:12" ht="15.75" customHeight="1">
      <c r="A46" s="1" t="s">
        <v>138</v>
      </c>
      <c r="E46" s="106" t="s">
        <v>4648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4709</v>
      </c>
    </row>
    <row r="71" spans="1:1" ht="15.75" customHeight="1">
      <c r="A71" s="1" t="s">
        <v>4710</v>
      </c>
    </row>
    <row r="72" spans="1:1" ht="15.75" customHeight="1">
      <c r="A72" s="1" t="s">
        <v>4711</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4" customWidth="1"/>
    <col min="17" max="17" width="29.83203125" style="114" customWidth="1"/>
    <col min="18" max="18" width="13" style="114" customWidth="1"/>
    <col min="19" max="33" width="7.58203125" style="114"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4" customWidth="1"/>
    <col min="2" max="2" width="37.33203125" style="114" customWidth="1"/>
    <col min="3" max="35" width="7.582031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31" t="s">
        <v>464</v>
      </c>
      <c r="C146" s="232"/>
      <c r="D146" s="232"/>
      <c r="E146" s="232"/>
      <c r="F146" s="232"/>
      <c r="G146" s="232"/>
      <c r="H146" s="232"/>
      <c r="I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58203125" defaultRowHeight="15" customHeight="1"/>
  <cols>
    <col min="1" max="1" width="24.08203125" style="114" customWidth="1"/>
    <col min="2" max="2" width="14.58203125" style="114" customWidth="1"/>
    <col min="3" max="3" width="19.08203125" style="114" customWidth="1"/>
    <col min="4" max="4" width="13.08203125" style="114" customWidth="1"/>
    <col min="6" max="52" width="7.58203125" style="114" customWidth="1"/>
    <col min="53" max="53" width="8.58203125" style="114" customWidth="1"/>
    <col min="54" max="54" width="13.58203125" style="114"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4" customWidth="1"/>
    <col min="4" max="4" width="23.58203125" style="114" customWidth="1"/>
    <col min="5" max="5" width="32.83203125" style="114" customWidth="1"/>
    <col min="6" max="20" width="7.58203125" style="114" customWidth="1"/>
    <col min="21" max="21" width="13.58203125" style="114" customWidth="1"/>
    <col min="22" max="42" width="7.58203125" style="114"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58203125" defaultRowHeight="15" customHeight="1"/>
  <cols>
    <col min="1" max="2" width="10" style="114" customWidth="1"/>
    <col min="3" max="31" width="10" style="114" hidden="1" customWidth="1"/>
    <col min="32" max="63" width="10" style="114" customWidth="1"/>
  </cols>
  <sheetData>
    <row r="1" spans="1:63" ht="14.5">
      <c r="A1" s="69" t="s">
        <v>542</v>
      </c>
    </row>
    <row r="2" spans="1:63" ht="14.5">
      <c r="A2" s="1" t="s">
        <v>543</v>
      </c>
    </row>
    <row r="3" spans="1:63" ht="14.5">
      <c r="A3" s="48" t="s">
        <v>544</v>
      </c>
      <c r="B3" s="48"/>
      <c r="C3" s="48"/>
    </row>
    <row r="5" spans="1:63" ht="14.5">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ht="14.5">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ht="14.5">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6.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ht="14.5">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ht="14.5">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ht="14.5">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ht="14.5">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4" customWidth="1"/>
    <col min="3" max="3" width="19.08203125" style="114" customWidth="1"/>
    <col min="5" max="5" width="22.08203125" style="114" customWidth="1"/>
    <col min="6" max="6" width="18.08203125" style="114" customWidth="1"/>
    <col min="10" max="10" width="21.58203125" style="114"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233" t="s">
        <v>550</v>
      </c>
      <c r="B3" s="234"/>
      <c r="C3" s="234"/>
      <c r="D3" s="234"/>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
  <cols>
    <col min="1" max="1" width="42.08203125" style="114" customWidth="1"/>
    <col min="2" max="2" width="22.33203125" style="114" bestFit="1" customWidth="1"/>
    <col min="3" max="3" width="18.08203125" style="114" bestFit="1" customWidth="1"/>
    <col min="4" max="4" width="16" style="114" bestFit="1" customWidth="1"/>
    <col min="5" max="5" width="16.33203125" style="114" bestFit="1" customWidth="1"/>
    <col min="6" max="6" width="23.58203125" style="114" customWidth="1"/>
    <col min="7" max="7" width="19.33203125" style="114" customWidth="1"/>
  </cols>
  <sheetData>
    <row r="1" spans="1:9" s="235" customFormat="1">
      <c r="A1" s="235" t="s">
        <v>571</v>
      </c>
    </row>
    <row r="2" spans="1:9" s="236" customFormat="1">
      <c r="A2" s="236" t="s">
        <v>572</v>
      </c>
    </row>
    <row r="3" spans="1:9" s="75" customFormat="1">
      <c r="A3" s="76" t="s">
        <v>573</v>
      </c>
    </row>
    <row r="4" spans="1:9" s="106" customFormat="1">
      <c r="F4" s="106">
        <v>2020</v>
      </c>
      <c r="G4" s="106" t="b">
        <v>1</v>
      </c>
    </row>
    <row r="5" spans="1:9">
      <c r="A5" s="77" t="s">
        <v>574</v>
      </c>
      <c r="B5" s="113">
        <f>'From EPS'!B21</f>
        <v>0</v>
      </c>
      <c r="C5" s="79" t="s">
        <v>575</v>
      </c>
      <c r="F5" s="237" t="s">
        <v>613</v>
      </c>
      <c r="G5" s="234"/>
      <c r="I5" s="106"/>
    </row>
    <row r="6" spans="1:9">
      <c r="A6" s="77" t="s">
        <v>576</v>
      </c>
      <c r="B6" s="108">
        <f>IF(B5=0,0,SUMIFS(G6:G55,F6:F55,About!B2))</f>
        <v>0</v>
      </c>
      <c r="C6" s="80" t="s">
        <v>575</v>
      </c>
      <c r="F6" s="106" t="s">
        <v>3</v>
      </c>
      <c r="G6" s="149">
        <f>SUMIFS('923'!$J:$J,'923'!$M:$M,'Manual Adjustment'!$G$4,'923'!$E:$E,'Manual Adjustment'!F6)</f>
        <v>131423861.721</v>
      </c>
      <c r="H6" s="150">
        <f>G6/SUM($G$6:$G$55)</f>
        <v>3.4112892543068263E-2</v>
      </c>
    </row>
    <row r="7" spans="1:9">
      <c r="A7" s="77" t="s">
        <v>577</v>
      </c>
      <c r="B7" s="82" t="e">
        <f>ROUND((B5-B6)/B6, 3) * 100</f>
        <v>#DIV/0!</v>
      </c>
      <c r="C7" s="81"/>
      <c r="F7" s="106" t="s">
        <v>6</v>
      </c>
      <c r="G7" s="149">
        <f>SUMIFS('923'!$J:$J,'923'!$M:$M,'Manual Adjustment'!$G$4,'923'!$E:$E,'Manual Adjustment'!F7)</f>
        <v>5502563.3829999985</v>
      </c>
      <c r="H7" s="150">
        <f t="shared" ref="H7:H55" si="0">G7/SUM($G$6:$G$55)</f>
        <v>1.4282669139199973E-3</v>
      </c>
    </row>
    <row r="8" spans="1:9">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c r="A12" s="94" t="s">
        <v>580</v>
      </c>
      <c r="B12" s="95"/>
      <c r="C12" s="96"/>
      <c r="F12" s="116" t="s">
        <v>24</v>
      </c>
      <c r="G12" s="149">
        <f>SUMIFS('923'!$J:$J,'923'!$M:$M,'Manual Adjustment'!$G$4,'923'!$E:$E,'Manual Adjustment'!F12)</f>
        <v>40154000.109000005</v>
      </c>
      <c r="H12" s="150">
        <f t="shared" si="0"/>
        <v>1.0422529614907789E-2</v>
      </c>
    </row>
    <row r="13" spans="1:9">
      <c r="A13" s="85" t="s">
        <v>581</v>
      </c>
      <c r="B13" s="86"/>
      <c r="C13" s="87"/>
      <c r="D13" s="74"/>
      <c r="E13" s="83"/>
      <c r="F13" s="106" t="s">
        <v>28</v>
      </c>
      <c r="G13" s="149">
        <f>SUMIFS('923'!$J:$J,'923'!$M:$M,'Manual Adjustment'!$G$4,'923'!$E:$E,'Manual Adjustment'!F13)</f>
        <v>3854114.7940000002</v>
      </c>
      <c r="H13" s="150">
        <f t="shared" si="0"/>
        <v>1.0003891385833743E-3</v>
      </c>
    </row>
    <row r="14" spans="1:9">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9" bestFit="1" customWidth="1"/>
    <col min="2" max="3" width="35.58203125" style="119" bestFit="1" customWidth="1"/>
    <col min="4" max="5" width="14.33203125" style="119" bestFit="1" customWidth="1"/>
    <col min="6" max="6" width="28.58203125" style="119" bestFit="1" customWidth="1"/>
    <col min="7" max="9" width="21.5" style="119" bestFit="1" customWidth="1"/>
    <col min="10" max="10" width="28.58203125" style="119" bestFit="1" customWidth="1"/>
    <col min="11" max="11" width="8.58203125" style="119" bestFit="1" customWidth="1"/>
    <col min="12" max="12" width="20.58203125" style="119" customWidth="1"/>
    <col min="13" max="16384" width="7.58203125" style="119"/>
  </cols>
  <sheetData>
    <row r="1" spans="1:16" s="117" customFormat="1" ht="16" customHeight="1">
      <c r="A1" s="117" t="s">
        <v>614</v>
      </c>
    </row>
    <row r="2" spans="1:16" s="117" customFormat="1" ht="16" customHeight="1">
      <c r="A2" s="117" t="s">
        <v>615</v>
      </c>
      <c r="O2" s="118" t="s">
        <v>616</v>
      </c>
      <c r="P2" s="118" t="b">
        <v>1</v>
      </c>
    </row>
    <row r="3" spans="1:16" s="117" customFormat="1" ht="16" customHeight="1">
      <c r="A3" s="117" t="s">
        <v>617</v>
      </c>
      <c r="O3" s="118" t="s">
        <v>618</v>
      </c>
      <c r="P3" s="118" t="b">
        <v>0</v>
      </c>
    </row>
    <row r="4" spans="1:16" ht="16" customHeight="1">
      <c r="J4" s="120">
        <f>SUBTOTAL(9,J7:J6743)</f>
        <v>4009085002.7220097</v>
      </c>
    </row>
    <row r="5" spans="1:16" ht="15" customHeight="1">
      <c r="A5" s="121" t="s">
        <v>612</v>
      </c>
      <c r="B5" s="122"/>
      <c r="C5" s="122"/>
      <c r="D5" s="122"/>
      <c r="E5" s="122"/>
      <c r="F5" s="122"/>
      <c r="G5" s="122"/>
      <c r="H5" s="122"/>
      <c r="I5" s="122"/>
      <c r="J5" s="123"/>
      <c r="K5" s="124" t="s">
        <v>612</v>
      </c>
    </row>
    <row r="6" spans="1:16" ht="26.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8"/>
    <col min="2" max="2" width="31.58203125" style="118" customWidth="1"/>
    <col min="3" max="3" width="7.83203125" style="118"/>
    <col min="4" max="4" width="11.5" style="118" customWidth="1"/>
    <col min="5" max="5" width="27.08203125" style="118" customWidth="1"/>
    <col min="6" max="6" width="18.83203125" style="118" customWidth="1"/>
    <col min="7" max="9" width="7.83203125" style="118"/>
    <col min="10" max="10" width="18.08203125" style="118" bestFit="1" customWidth="1"/>
    <col min="11" max="16384" width="7.83203125" style="118"/>
  </cols>
  <sheetData>
    <row r="1" spans="1:10">
      <c r="A1" s="131" t="s">
        <v>4417</v>
      </c>
      <c r="B1" s="131"/>
      <c r="D1" s="132" t="s">
        <v>4418</v>
      </c>
      <c r="H1" s="132" t="s">
        <v>4419</v>
      </c>
    </row>
    <row r="2" spans="1:10" ht="15" thickBot="1">
      <c r="A2" s="133"/>
      <c r="B2" s="133"/>
    </row>
    <row r="3" spans="1:10" ht="39.5" thickBot="1">
      <c r="A3" s="134" t="s">
        <v>4420</v>
      </c>
      <c r="B3" s="135" t="s">
        <v>4421</v>
      </c>
      <c r="D3" s="136" t="s">
        <v>4422</v>
      </c>
      <c r="E3" s="136" t="s">
        <v>4423</v>
      </c>
      <c r="F3" s="137" t="s">
        <v>4424</v>
      </c>
      <c r="H3" s="136" t="s">
        <v>4425</v>
      </c>
      <c r="I3" s="136" t="s">
        <v>4426</v>
      </c>
      <c r="J3" s="137" t="s">
        <v>629</v>
      </c>
    </row>
    <row r="4" spans="1:10" ht="25.5" thickBot="1">
      <c r="A4" s="138" t="s">
        <v>755</v>
      </c>
      <c r="B4" s="139" t="s">
        <v>4427</v>
      </c>
      <c r="D4" s="140" t="s">
        <v>1324</v>
      </c>
      <c r="E4" s="141" t="s">
        <v>4428</v>
      </c>
      <c r="F4" s="142" t="s">
        <v>494</v>
      </c>
      <c r="H4" s="140" t="s">
        <v>634</v>
      </c>
      <c r="I4" s="140" t="s">
        <v>16</v>
      </c>
      <c r="J4" s="143" t="s">
        <v>488</v>
      </c>
    </row>
    <row r="5" spans="1:10" ht="15" thickBot="1">
      <c r="A5" s="138" t="s">
        <v>4414</v>
      </c>
      <c r="B5" s="139" t="s">
        <v>4429</v>
      </c>
      <c r="D5" s="140" t="s">
        <v>963</v>
      </c>
      <c r="E5" s="141" t="s">
        <v>4430</v>
      </c>
      <c r="F5" s="142" t="s">
        <v>487</v>
      </c>
      <c r="H5" s="140" t="s">
        <v>634</v>
      </c>
      <c r="I5" s="140" t="s">
        <v>4431</v>
      </c>
      <c r="J5" s="143" t="s">
        <v>488</v>
      </c>
    </row>
    <row r="6" spans="1:10" ht="25.5" thickBot="1">
      <c r="A6" s="138" t="s">
        <v>2870</v>
      </c>
      <c r="B6" s="139" t="s">
        <v>4432</v>
      </c>
      <c r="D6" s="140" t="s">
        <v>991</v>
      </c>
      <c r="E6" s="141" t="s">
        <v>4433</v>
      </c>
      <c r="F6" s="142" t="s">
        <v>4434</v>
      </c>
      <c r="H6" s="140" t="s">
        <v>634</v>
      </c>
      <c r="I6" s="140" t="s">
        <v>4414</v>
      </c>
      <c r="J6" s="144" t="s">
        <v>4434</v>
      </c>
    </row>
    <row r="7" spans="1:10" ht="15" thickBot="1">
      <c r="A7" s="138" t="s">
        <v>4415</v>
      </c>
      <c r="B7" s="139" t="s">
        <v>4435</v>
      </c>
      <c r="D7" s="140" t="s">
        <v>636</v>
      </c>
      <c r="E7" s="141" t="s">
        <v>4436</v>
      </c>
      <c r="F7" s="142" t="s">
        <v>487</v>
      </c>
      <c r="H7" s="140" t="s">
        <v>634</v>
      </c>
      <c r="I7" s="140" t="s">
        <v>674</v>
      </c>
      <c r="J7" s="143" t="s">
        <v>488</v>
      </c>
    </row>
    <row r="8" spans="1:10" ht="25.5" thickBot="1">
      <c r="A8" s="138" t="s">
        <v>665</v>
      </c>
      <c r="B8" s="139" t="s">
        <v>4437</v>
      </c>
      <c r="D8" s="140" t="s">
        <v>1493</v>
      </c>
      <c r="E8" s="141" t="s">
        <v>4438</v>
      </c>
      <c r="F8" s="142" t="s">
        <v>494</v>
      </c>
      <c r="H8" s="140" t="s">
        <v>634</v>
      </c>
      <c r="I8" s="140" t="s">
        <v>24</v>
      </c>
      <c r="J8" s="143" t="s">
        <v>488</v>
      </c>
    </row>
    <row r="9" spans="1:10" ht="25.5" thickBot="1">
      <c r="A9" s="138" t="s">
        <v>4439</v>
      </c>
      <c r="B9" s="139" t="s">
        <v>4440</v>
      </c>
      <c r="D9" s="140" t="s">
        <v>4441</v>
      </c>
      <c r="E9" s="141" t="s">
        <v>4442</v>
      </c>
      <c r="F9" s="142" t="s">
        <v>490</v>
      </c>
      <c r="H9" s="140" t="s">
        <v>634</v>
      </c>
      <c r="I9" s="140" t="s">
        <v>3317</v>
      </c>
      <c r="J9" s="144" t="s">
        <v>4434</v>
      </c>
    </row>
    <row r="10" spans="1:10" ht="38" thickBot="1">
      <c r="A10" s="140" t="s">
        <v>635</v>
      </c>
      <c r="B10" s="141" t="s">
        <v>4443</v>
      </c>
      <c r="D10" s="140" t="s">
        <v>642</v>
      </c>
      <c r="E10" s="141" t="s">
        <v>4444</v>
      </c>
      <c r="F10" s="142" t="s">
        <v>496</v>
      </c>
      <c r="H10" s="140" t="s">
        <v>634</v>
      </c>
      <c r="I10" s="140" t="s">
        <v>641</v>
      </c>
      <c r="J10" s="143" t="s">
        <v>497</v>
      </c>
    </row>
    <row r="11" spans="1:10" ht="38" thickBot="1">
      <c r="A11" s="138" t="s">
        <v>641</v>
      </c>
      <c r="B11" s="139" t="s">
        <v>4445</v>
      </c>
      <c r="D11" s="140" t="s">
        <v>730</v>
      </c>
      <c r="E11" s="141" t="s">
        <v>528</v>
      </c>
      <c r="F11" s="142" t="s">
        <v>495</v>
      </c>
      <c r="H11" s="140" t="s">
        <v>634</v>
      </c>
      <c r="I11" s="140" t="s">
        <v>679</v>
      </c>
      <c r="J11" s="143" t="s">
        <v>497</v>
      </c>
    </row>
    <row r="12" spans="1:10" ht="25.5" thickBot="1">
      <c r="A12" s="138" t="s">
        <v>679</v>
      </c>
      <c r="B12" s="139" t="s">
        <v>4446</v>
      </c>
      <c r="D12" s="140" t="s">
        <v>880</v>
      </c>
      <c r="E12" s="141" t="s">
        <v>4447</v>
      </c>
      <c r="F12" s="142" t="s">
        <v>496</v>
      </c>
      <c r="H12" s="140" t="s">
        <v>634</v>
      </c>
      <c r="I12" s="140" t="s">
        <v>1724</v>
      </c>
      <c r="J12" s="144" t="s">
        <v>4434</v>
      </c>
    </row>
    <row r="13" spans="1:10" ht="15" thickBot="1">
      <c r="A13" s="138" t="s">
        <v>16</v>
      </c>
      <c r="B13" s="139" t="s">
        <v>4448</v>
      </c>
      <c r="D13" s="140" t="s">
        <v>812</v>
      </c>
      <c r="E13" s="141" t="s">
        <v>4449</v>
      </c>
      <c r="F13" s="142" t="s">
        <v>4434</v>
      </c>
      <c r="H13" s="140" t="s">
        <v>634</v>
      </c>
      <c r="I13" s="145" t="s">
        <v>635</v>
      </c>
      <c r="J13" s="143" t="s">
        <v>497</v>
      </c>
    </row>
    <row r="14" spans="1:10" ht="25.5" thickBot="1">
      <c r="A14" s="138" t="s">
        <v>24</v>
      </c>
      <c r="B14" s="139" t="s">
        <v>4450</v>
      </c>
      <c r="D14" s="140" t="s">
        <v>680</v>
      </c>
      <c r="E14" s="141" t="s">
        <v>4451</v>
      </c>
      <c r="F14" s="142" t="s">
        <v>494</v>
      </c>
      <c r="H14" s="140" t="s">
        <v>666</v>
      </c>
      <c r="I14" s="145" t="s">
        <v>694</v>
      </c>
      <c r="J14" s="143" t="s">
        <v>490</v>
      </c>
    </row>
    <row r="15" spans="1:10" ht="38" thickBot="1">
      <c r="A15" s="138" t="s">
        <v>674</v>
      </c>
      <c r="B15" s="139" t="s">
        <v>4452</v>
      </c>
      <c r="D15" s="140" t="s">
        <v>649</v>
      </c>
      <c r="E15" s="141" t="s">
        <v>4453</v>
      </c>
      <c r="F15" s="142" t="s">
        <v>498</v>
      </c>
      <c r="H15" s="140" t="s">
        <v>666</v>
      </c>
      <c r="I15" s="145" t="s">
        <v>665</v>
      </c>
      <c r="J15" s="143" t="s">
        <v>4434</v>
      </c>
    </row>
    <row r="16" spans="1:10" ht="50.5" thickBot="1">
      <c r="A16" s="140" t="s">
        <v>4431</v>
      </c>
      <c r="B16" s="141" t="s">
        <v>4454</v>
      </c>
      <c r="D16" s="140" t="s">
        <v>756</v>
      </c>
      <c r="E16" s="141" t="s">
        <v>4455</v>
      </c>
      <c r="F16" s="142" t="s">
        <v>4434</v>
      </c>
      <c r="H16" s="140" t="s">
        <v>692</v>
      </c>
      <c r="I16" s="140" t="s">
        <v>691</v>
      </c>
      <c r="J16" s="143" t="s">
        <v>4456</v>
      </c>
    </row>
    <row r="17" spans="1:10" ht="15" thickBot="1">
      <c r="A17" s="138" t="s">
        <v>4457</v>
      </c>
      <c r="B17" s="139" t="s">
        <v>4458</v>
      </c>
      <c r="D17" s="140" t="s">
        <v>1010</v>
      </c>
      <c r="E17" s="141" t="s">
        <v>4459</v>
      </c>
      <c r="F17" s="142" t="s">
        <v>502</v>
      </c>
      <c r="H17" s="140" t="s">
        <v>692</v>
      </c>
      <c r="I17" s="145" t="s">
        <v>635</v>
      </c>
      <c r="J17" s="142" t="s">
        <v>493</v>
      </c>
    </row>
    <row r="18" spans="1:10" ht="15" thickBot="1">
      <c r="A18" s="138" t="s">
        <v>4460</v>
      </c>
      <c r="B18" s="139" t="s">
        <v>4461</v>
      </c>
      <c r="D18" s="140" t="s">
        <v>1011</v>
      </c>
      <c r="E18" s="141" t="s">
        <v>4462</v>
      </c>
      <c r="F18" s="142" t="s">
        <v>502</v>
      </c>
      <c r="H18" s="140" t="s">
        <v>877</v>
      </c>
      <c r="I18" s="140" t="s">
        <v>876</v>
      </c>
      <c r="J18" s="143" t="s">
        <v>491</v>
      </c>
    </row>
    <row r="19" spans="1:10" ht="25.5" thickBot="1">
      <c r="A19" s="138" t="s">
        <v>4463</v>
      </c>
      <c r="B19" s="139" t="s">
        <v>4464</v>
      </c>
      <c r="D19" s="140" t="s">
        <v>4465</v>
      </c>
      <c r="E19" s="141" t="s">
        <v>4466</v>
      </c>
      <c r="F19" s="142" t="s">
        <v>502</v>
      </c>
      <c r="H19" s="140" t="s">
        <v>877</v>
      </c>
      <c r="I19" s="140" t="s">
        <v>3195</v>
      </c>
      <c r="J19" s="142" t="s">
        <v>499</v>
      </c>
    </row>
    <row r="20" spans="1:10" ht="38" thickBot="1">
      <c r="A20" s="138" t="s">
        <v>694</v>
      </c>
      <c r="B20" s="139" t="s">
        <v>4467</v>
      </c>
      <c r="D20" s="140" t="s">
        <v>559</v>
      </c>
      <c r="E20" s="141" t="s">
        <v>4468</v>
      </c>
      <c r="F20" s="142" t="s">
        <v>4434</v>
      </c>
    </row>
    <row r="21" spans="1:10" ht="38" thickBot="1">
      <c r="A21" s="138" t="s">
        <v>2087</v>
      </c>
      <c r="B21" s="139" t="s">
        <v>4469</v>
      </c>
      <c r="D21" s="140" t="s">
        <v>634</v>
      </c>
      <c r="E21" s="141" t="s">
        <v>513</v>
      </c>
      <c r="F21" s="142" t="s">
        <v>4470</v>
      </c>
      <c r="H21" s="146" t="s">
        <v>4471</v>
      </c>
    </row>
    <row r="22" spans="1:10" ht="25.5" thickBot="1">
      <c r="A22" s="138" t="s">
        <v>691</v>
      </c>
      <c r="B22" s="139" t="s">
        <v>4472</v>
      </c>
      <c r="D22" s="140" t="s">
        <v>646</v>
      </c>
      <c r="E22" s="141" t="s">
        <v>4473</v>
      </c>
      <c r="F22" s="142" t="s">
        <v>489</v>
      </c>
    </row>
    <row r="23" spans="1:10" ht="38" thickBot="1">
      <c r="A23" s="138" t="s">
        <v>876</v>
      </c>
      <c r="B23" s="139" t="s">
        <v>4474</v>
      </c>
      <c r="D23" s="140" t="s">
        <v>718</v>
      </c>
      <c r="E23" s="141" t="s">
        <v>4475</v>
      </c>
      <c r="F23" s="142" t="s">
        <v>494</v>
      </c>
    </row>
    <row r="24" spans="1:10" ht="63" thickBot="1">
      <c r="A24" s="138" t="s">
        <v>3195</v>
      </c>
      <c r="B24" s="139" t="s">
        <v>4476</v>
      </c>
      <c r="D24" s="140" t="s">
        <v>1594</v>
      </c>
      <c r="E24" s="141" t="s">
        <v>4477</v>
      </c>
      <c r="F24" s="142" t="s">
        <v>494</v>
      </c>
    </row>
    <row r="25" spans="1:10" ht="50.5" thickBot="1">
      <c r="A25" s="138" t="s">
        <v>3317</v>
      </c>
      <c r="B25" s="139" t="s">
        <v>4478</v>
      </c>
      <c r="D25" s="140" t="s">
        <v>1049</v>
      </c>
      <c r="E25" s="141" t="s">
        <v>4479</v>
      </c>
      <c r="F25" s="142" t="s">
        <v>494</v>
      </c>
    </row>
    <row r="26" spans="1:10" ht="38" thickBot="1">
      <c r="A26" s="138" t="s">
        <v>1724</v>
      </c>
      <c r="B26" s="139" t="s">
        <v>4480</v>
      </c>
      <c r="D26" s="140" t="s">
        <v>763</v>
      </c>
      <c r="E26" s="141" t="s">
        <v>4481</v>
      </c>
      <c r="F26" s="142" t="s">
        <v>4434</v>
      </c>
    </row>
    <row r="27" spans="1:10" ht="38" thickBot="1">
      <c r="D27" s="140" t="s">
        <v>757</v>
      </c>
      <c r="E27" s="141" t="s">
        <v>4482</v>
      </c>
      <c r="F27" s="142" t="s">
        <v>4434</v>
      </c>
    </row>
    <row r="28" spans="1:10" ht="15" thickBot="1">
      <c r="D28" s="140" t="s">
        <v>686</v>
      </c>
      <c r="E28" s="141" t="s">
        <v>4483</v>
      </c>
      <c r="F28" s="142" t="s">
        <v>496</v>
      </c>
    </row>
    <row r="29" spans="1:10" ht="15" thickBot="1">
      <c r="D29" s="140" t="s">
        <v>650</v>
      </c>
      <c r="E29" s="141" t="s">
        <v>4484</v>
      </c>
      <c r="F29" s="142" t="s">
        <v>4434</v>
      </c>
    </row>
    <row r="30" spans="1:10" ht="15" thickBot="1">
      <c r="D30" s="140" t="s">
        <v>1857</v>
      </c>
      <c r="E30" s="141" t="s">
        <v>4485</v>
      </c>
      <c r="F30" s="142" t="s">
        <v>4434</v>
      </c>
    </row>
    <row r="31" spans="1:10" ht="15" thickBot="1">
      <c r="D31" s="140" t="s">
        <v>658</v>
      </c>
      <c r="E31" s="141" t="s">
        <v>4486</v>
      </c>
      <c r="F31" s="142" t="s">
        <v>487</v>
      </c>
    </row>
    <row r="32" spans="1:10" ht="38" thickBot="1">
      <c r="D32" s="140" t="s">
        <v>676</v>
      </c>
      <c r="E32" s="141" t="s">
        <v>4487</v>
      </c>
      <c r="F32" s="142" t="s">
        <v>496</v>
      </c>
    </row>
    <row r="33" spans="4:6" ht="15" thickBot="1">
      <c r="D33" s="147" t="s">
        <v>123</v>
      </c>
      <c r="E33" s="148" t="s">
        <v>4488</v>
      </c>
      <c r="F33" s="142" t="s">
        <v>487</v>
      </c>
    </row>
    <row r="34" spans="4:6" ht="25.5" thickBot="1">
      <c r="D34" s="140" t="s">
        <v>3131</v>
      </c>
      <c r="E34" s="141" t="s">
        <v>4489</v>
      </c>
      <c r="F34" s="142" t="s">
        <v>4434</v>
      </c>
    </row>
    <row r="35" spans="4:6" ht="15" thickBot="1">
      <c r="D35" s="140" t="s">
        <v>908</v>
      </c>
      <c r="E35" s="141" t="s">
        <v>4490</v>
      </c>
      <c r="F35" s="142" t="s">
        <v>487</v>
      </c>
    </row>
    <row r="36" spans="4:6" ht="15" thickBot="1">
      <c r="D36" s="140" t="s">
        <v>1595</v>
      </c>
      <c r="E36" s="141" t="s">
        <v>4491</v>
      </c>
      <c r="F36" s="142" t="s">
        <v>494</v>
      </c>
    </row>
    <row r="37" spans="4:6" ht="15" thickBot="1">
      <c r="D37" s="140" t="s">
        <v>638</v>
      </c>
      <c r="E37" s="141" t="s">
        <v>4492</v>
      </c>
      <c r="F37" s="142" t="s">
        <v>487</v>
      </c>
    </row>
    <row r="38" spans="4:6" ht="15" thickBot="1">
      <c r="D38" s="140" t="s">
        <v>692</v>
      </c>
      <c r="E38" s="141" t="s">
        <v>4493</v>
      </c>
      <c r="F38" s="142" t="s">
        <v>4494</v>
      </c>
    </row>
    <row r="39" spans="4:6" ht="15" thickBot="1">
      <c r="D39" s="140" t="s">
        <v>947</v>
      </c>
      <c r="E39" s="141" t="s">
        <v>4495</v>
      </c>
      <c r="F39" s="142" t="s">
        <v>4434</v>
      </c>
    </row>
    <row r="40" spans="4:6" ht="15" thickBot="1">
      <c r="D40" s="140" t="s">
        <v>4496</v>
      </c>
      <c r="E40" s="141" t="s">
        <v>4497</v>
      </c>
      <c r="F40" s="142" t="s">
        <v>490</v>
      </c>
    </row>
    <row r="41" spans="4:6" ht="25.5" thickBot="1">
      <c r="D41" s="140" t="s">
        <v>666</v>
      </c>
      <c r="E41" s="141" t="s">
        <v>4498</v>
      </c>
      <c r="F41" s="142" t="s">
        <v>490</v>
      </c>
    </row>
    <row r="42" spans="4:6" ht="25.5" thickBot="1">
      <c r="D42" s="140" t="s">
        <v>891</v>
      </c>
      <c r="E42" s="141" t="s">
        <v>4499</v>
      </c>
      <c r="F42" s="142" t="s">
        <v>487</v>
      </c>
    </row>
    <row r="43" spans="4:6" ht="50.5" thickBot="1">
      <c r="D43" s="140" t="s">
        <v>4416</v>
      </c>
      <c r="E43" s="141" t="s">
        <v>4500</v>
      </c>
      <c r="F43" s="142" t="s">
        <v>494</v>
      </c>
    </row>
    <row r="44" spans="4:6" ht="50.5" thickBot="1">
      <c r="D44" s="140" t="s">
        <v>815</v>
      </c>
      <c r="E44" s="141" t="s">
        <v>4501</v>
      </c>
      <c r="F44" s="142" t="s">
        <v>494</v>
      </c>
    </row>
    <row r="45" spans="4:6" ht="15" thickBot="1">
      <c r="D45" s="140" t="s">
        <v>1588</v>
      </c>
      <c r="E45" s="141" t="s">
        <v>4502</v>
      </c>
      <c r="F45" s="142" t="s">
        <v>4434</v>
      </c>
    </row>
    <row r="46" spans="4:6" ht="15" thickBot="1">
      <c r="D46" s="140" t="s">
        <v>877</v>
      </c>
      <c r="E46" s="141" t="s">
        <v>508</v>
      </c>
      <c r="F46" s="142" t="s">
        <v>4503</v>
      </c>
    </row>
    <row r="47" spans="4:6" ht="63" thickBot="1">
      <c r="D47" s="140" t="s">
        <v>993</v>
      </c>
      <c r="E47" s="141" t="s">
        <v>4504</v>
      </c>
      <c r="F47" s="142" t="s">
        <v>496</v>
      </c>
    </row>
    <row r="48" spans="4:6" ht="1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58203125" defaultRowHeight="14.5"/>
  <cols>
    <col min="1" max="1" width="45.83203125" style="153" bestFit="1" customWidth="1"/>
    <col min="2" max="31" width="11.5" style="153" bestFit="1" customWidth="1"/>
    <col min="32" max="16384" width="7.58203125" style="153"/>
  </cols>
  <sheetData>
    <row r="1" spans="1:31" ht="20.149999999999999"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49999999999999"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49999999999999"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6">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55" workbookViewId="0">
      <selection activeCell="H81" sqref="H81"/>
    </sheetView>
  </sheetViews>
  <sheetFormatPr defaultRowHeight="14"/>
  <cols>
    <col min="1" max="1" width="34.08203125" customWidth="1"/>
    <col min="2" max="2" width="34.08203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5" thickBot="1">
      <c r="B5" s="180" t="s">
        <v>4425</v>
      </c>
      <c r="C5" s="180" t="s">
        <v>4567</v>
      </c>
      <c r="D5" s="180" t="s">
        <v>4568</v>
      </c>
      <c r="E5" s="180" t="s">
        <v>4569</v>
      </c>
      <c r="F5" s="180" t="s">
        <v>4570</v>
      </c>
      <c r="G5" s="180" t="s">
        <v>4571</v>
      </c>
      <c r="H5" s="180" t="s">
        <v>4572</v>
      </c>
      <c r="I5" s="180" t="s">
        <v>4573</v>
      </c>
      <c r="J5" s="180" t="s">
        <v>4574</v>
      </c>
    </row>
    <row r="6" spans="1:10" ht="17" thickTop="1" thickBot="1">
      <c r="B6" s="181" t="s">
        <v>526</v>
      </c>
      <c r="C6" s="182">
        <v>317</v>
      </c>
      <c r="D6" s="183">
        <v>1.6999999999999999E-3</v>
      </c>
      <c r="E6" s="182">
        <v>194</v>
      </c>
      <c r="F6" s="184">
        <v>6963</v>
      </c>
      <c r="G6" s="184">
        <v>7157</v>
      </c>
      <c r="H6" s="216">
        <v>8.7599999999999997E-2</v>
      </c>
      <c r="I6" s="184">
        <v>7474</v>
      </c>
      <c r="J6" s="183">
        <v>2.7400000000000001E-2</v>
      </c>
    </row>
    <row r="7" spans="1:10" ht="16.5" thickBot="1">
      <c r="B7" s="181" t="s">
        <v>513</v>
      </c>
      <c r="C7" s="184">
        <v>92298</v>
      </c>
      <c r="D7" s="183">
        <v>0.48349999999999999</v>
      </c>
      <c r="E7" s="182">
        <v>70</v>
      </c>
      <c r="F7" s="184">
        <v>8654</v>
      </c>
      <c r="G7" s="184">
        <v>8724</v>
      </c>
      <c r="H7" s="216">
        <v>0.10680000000000001</v>
      </c>
      <c r="I7" s="184">
        <v>101022</v>
      </c>
      <c r="J7" s="183">
        <v>0.37059999999999998</v>
      </c>
    </row>
    <row r="8" spans="1:10" ht="16.5" thickBot="1">
      <c r="B8" s="181" t="s">
        <v>514</v>
      </c>
      <c r="C8" s="182">
        <v>30</v>
      </c>
      <c r="D8" s="183">
        <v>2.0000000000000001E-4</v>
      </c>
      <c r="E8" s="182" t="s">
        <v>4575</v>
      </c>
      <c r="F8" s="182" t="s">
        <v>4575</v>
      </c>
      <c r="G8" s="182">
        <v>0</v>
      </c>
      <c r="H8" s="216">
        <v>0</v>
      </c>
      <c r="I8" s="182">
        <v>30</v>
      </c>
      <c r="J8" s="183">
        <v>1E-4</v>
      </c>
    </row>
    <row r="9" spans="1:10" ht="16.5" thickBot="1">
      <c r="B9" s="181" t="s">
        <v>4576</v>
      </c>
      <c r="C9" s="182">
        <v>384</v>
      </c>
      <c r="D9" s="183">
        <v>2E-3</v>
      </c>
      <c r="E9" s="182">
        <v>125</v>
      </c>
      <c r="F9" s="182">
        <v>9</v>
      </c>
      <c r="G9" s="182">
        <v>134</v>
      </c>
      <c r="H9" s="216">
        <v>1.6000000000000001E-3</v>
      </c>
      <c r="I9" s="182">
        <v>518</v>
      </c>
      <c r="J9" s="183">
        <v>1.9E-3</v>
      </c>
    </row>
    <row r="10" spans="1:10" ht="16.5" thickBot="1">
      <c r="B10" s="181" t="s">
        <v>534</v>
      </c>
      <c r="C10" s="184">
        <v>16280</v>
      </c>
      <c r="D10" s="183">
        <v>8.5300000000000001E-2</v>
      </c>
      <c r="E10" s="182">
        <v>672</v>
      </c>
      <c r="F10" s="184">
        <v>8481</v>
      </c>
      <c r="G10" s="184">
        <v>9154</v>
      </c>
      <c r="H10" s="216">
        <v>0.11210000000000001</v>
      </c>
      <c r="I10" s="184">
        <v>25434</v>
      </c>
      <c r="J10" s="183">
        <v>9.3299999999999994E-2</v>
      </c>
    </row>
    <row r="11" spans="1:10" ht="16.5" thickBot="1">
      <c r="B11" s="181" t="s">
        <v>4577</v>
      </c>
      <c r="C11" s="184">
        <v>17938</v>
      </c>
      <c r="D11" s="183">
        <v>9.4E-2</v>
      </c>
      <c r="E11" s="184">
        <v>14078</v>
      </c>
      <c r="F11" s="184">
        <v>1259</v>
      </c>
      <c r="G11" s="184">
        <v>15337</v>
      </c>
      <c r="H11" s="216">
        <v>0.18779999999999999</v>
      </c>
      <c r="I11" s="184">
        <v>33275</v>
      </c>
      <c r="J11" s="183">
        <v>0.1221</v>
      </c>
    </row>
    <row r="12" spans="1:10" ht="16.5" thickBot="1">
      <c r="B12" s="181" t="s">
        <v>4578</v>
      </c>
      <c r="C12" s="182" t="s">
        <v>4575</v>
      </c>
      <c r="D12" s="183">
        <v>0</v>
      </c>
      <c r="E12" s="184">
        <v>12870</v>
      </c>
      <c r="F12" s="184">
        <v>1745</v>
      </c>
      <c r="G12" s="184">
        <v>14615</v>
      </c>
      <c r="H12" s="216">
        <v>0.17899999999999999</v>
      </c>
      <c r="I12" s="184">
        <v>14615</v>
      </c>
      <c r="J12" s="183">
        <v>5.3600000000000002E-2</v>
      </c>
    </row>
    <row r="13" spans="1:10" ht="32.5" thickBot="1">
      <c r="B13" s="181" t="s">
        <v>4579</v>
      </c>
      <c r="C13" s="184">
        <v>127248</v>
      </c>
      <c r="D13" s="183">
        <v>0.66649999999999998</v>
      </c>
      <c r="E13" s="184">
        <v>28009</v>
      </c>
      <c r="F13" s="184">
        <v>27111</v>
      </c>
      <c r="G13" s="184">
        <v>55120</v>
      </c>
      <c r="H13" s="216">
        <v>0.67500000000000004</v>
      </c>
      <c r="I13" s="184">
        <v>182368</v>
      </c>
      <c r="J13" s="183">
        <v>0.66910000000000003</v>
      </c>
    </row>
    <row r="14" spans="1:10" ht="16.5" thickBot="1">
      <c r="B14" s="181" t="s">
        <v>4580</v>
      </c>
      <c r="C14" s="184">
        <v>5680</v>
      </c>
      <c r="D14" s="183">
        <v>2.9700000000000001E-2</v>
      </c>
      <c r="E14" s="182">
        <v>975</v>
      </c>
      <c r="F14" s="182">
        <v>25</v>
      </c>
      <c r="G14" s="184">
        <v>1000</v>
      </c>
      <c r="H14" s="216">
        <v>1.2200000000000001E-2</v>
      </c>
      <c r="I14" s="184">
        <v>6679</v>
      </c>
      <c r="J14" s="183">
        <v>2.4500000000000001E-2</v>
      </c>
    </row>
    <row r="15" spans="1:10" ht="16.5" thickBot="1">
      <c r="B15" s="181" t="s">
        <v>528</v>
      </c>
      <c r="C15" s="184">
        <v>11345</v>
      </c>
      <c r="D15" s="183">
        <v>5.9400000000000001E-2</v>
      </c>
      <c r="E15" s="182">
        <v>166</v>
      </c>
      <c r="F15" s="184">
        <v>1825</v>
      </c>
      <c r="G15" s="184">
        <v>1991</v>
      </c>
      <c r="H15" s="216">
        <v>2.4400000000000002E-2</v>
      </c>
      <c r="I15" s="184">
        <v>13336</v>
      </c>
      <c r="J15" s="183">
        <v>4.8899999999999999E-2</v>
      </c>
    </row>
    <row r="16" spans="1:10" ht="16.5" thickBot="1">
      <c r="B16" s="181" t="s">
        <v>4581</v>
      </c>
      <c r="C16" s="184">
        <v>3476</v>
      </c>
      <c r="D16" s="183">
        <v>1.8200000000000001E-2</v>
      </c>
      <c r="E16" s="182">
        <v>320</v>
      </c>
      <c r="F16" s="182">
        <v>2</v>
      </c>
      <c r="G16" s="182">
        <v>322</v>
      </c>
      <c r="H16" s="216">
        <v>3.8999999999999998E-3</v>
      </c>
      <c r="I16" s="184">
        <v>3798</v>
      </c>
      <c r="J16" s="183">
        <v>1.3899999999999999E-2</v>
      </c>
    </row>
    <row r="17" spans="2:10" ht="16.5" thickBot="1">
      <c r="B17" s="181" t="s">
        <v>510</v>
      </c>
      <c r="C17" s="184">
        <v>29456</v>
      </c>
      <c r="D17" s="183">
        <v>0.15429999999999999</v>
      </c>
      <c r="E17" s="182">
        <v>284</v>
      </c>
      <c r="F17" s="184">
        <v>6312</v>
      </c>
      <c r="G17" s="184">
        <v>6596</v>
      </c>
      <c r="H17" s="216">
        <v>8.0799999999999997E-2</v>
      </c>
      <c r="I17" s="184">
        <v>36052</v>
      </c>
      <c r="J17" s="183">
        <v>0.1323</v>
      </c>
    </row>
    <row r="18" spans="2:10" ht="16.5" thickBot="1">
      <c r="B18" s="181" t="s">
        <v>508</v>
      </c>
      <c r="C18" s="184">
        <v>13708</v>
      </c>
      <c r="D18" s="183">
        <v>7.1800000000000003E-2</v>
      </c>
      <c r="E18" s="184">
        <v>11438</v>
      </c>
      <c r="F18" s="184">
        <v>5197</v>
      </c>
      <c r="G18" s="184">
        <v>16635</v>
      </c>
      <c r="H18" s="216">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4.5">
      <c r="B25" s="188"/>
      <c r="C25" s="188">
        <v>2016</v>
      </c>
      <c r="D25" s="188">
        <v>2017</v>
      </c>
      <c r="E25" s="188">
        <v>2018</v>
      </c>
      <c r="F25" s="188">
        <v>2019</v>
      </c>
      <c r="G25" s="188">
        <v>2020</v>
      </c>
    </row>
    <row r="26" spans="2:10" ht="14.5">
      <c r="B26" s="188"/>
      <c r="C26" s="188" t="s">
        <v>4586</v>
      </c>
      <c r="D26" s="188" t="s">
        <v>4586</v>
      </c>
      <c r="E26" s="188" t="s">
        <v>4586</v>
      </c>
      <c r="F26" s="188" t="s">
        <v>4586</v>
      </c>
      <c r="G26" s="188" t="s">
        <v>4586</v>
      </c>
    </row>
    <row r="27" spans="2:10" ht="14.5">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15">
        <v>81663</v>
      </c>
    </row>
    <row r="47" spans="1:11" s="186" customFormat="1" ht="18.5">
      <c r="A47" s="224" t="s">
        <v>4608</v>
      </c>
      <c r="B47" s="205">
        <v>2011</v>
      </c>
      <c r="C47" s="205">
        <v>2012</v>
      </c>
      <c r="D47" s="205">
        <v>2013</v>
      </c>
      <c r="E47" s="205">
        <v>2014</v>
      </c>
      <c r="F47" s="205">
        <v>2015</v>
      </c>
      <c r="G47" s="205">
        <v>2016</v>
      </c>
      <c r="H47" s="205">
        <v>2017</v>
      </c>
      <c r="I47" s="205">
        <v>2018</v>
      </c>
      <c r="J47" s="205">
        <v>2019</v>
      </c>
      <c r="K47" s="205">
        <v>2020</v>
      </c>
    </row>
    <row r="48" spans="1:11" s="186" customFormat="1" ht="19" thickBot="1">
      <c r="A48" s="225"/>
      <c r="B48" s="206" t="s">
        <v>4586</v>
      </c>
      <c r="C48" s="206" t="s">
        <v>4586</v>
      </c>
      <c r="D48" s="206" t="s">
        <v>4586</v>
      </c>
      <c r="E48" s="206" t="s">
        <v>4586</v>
      </c>
      <c r="F48" s="206" t="s">
        <v>4586</v>
      </c>
      <c r="G48" s="206" t="s">
        <v>4586</v>
      </c>
      <c r="H48" s="206" t="s">
        <v>4586</v>
      </c>
      <c r="I48" s="206" t="s">
        <v>4586</v>
      </c>
      <c r="J48" s="206" t="s">
        <v>4586</v>
      </c>
      <c r="K48" s="206" t="s">
        <v>4586</v>
      </c>
    </row>
    <row r="49" spans="1:11" s="186" customFormat="1" ht="19.5" thickTop="1" thickBot="1">
      <c r="A49" s="211" t="s">
        <v>4609</v>
      </c>
      <c r="B49" s="212">
        <v>5146</v>
      </c>
      <c r="C49" s="212">
        <v>4974</v>
      </c>
      <c r="D49" s="212">
        <v>3281</v>
      </c>
      <c r="E49" s="212">
        <v>11450</v>
      </c>
      <c r="F49" s="212">
        <v>10737</v>
      </c>
      <c r="G49" s="212">
        <v>11812</v>
      </c>
      <c r="H49" s="212">
        <v>12679</v>
      </c>
      <c r="I49" s="212">
        <v>12444</v>
      </c>
      <c r="J49" s="212">
        <v>12405</v>
      </c>
      <c r="K49" s="226">
        <v>10915</v>
      </c>
    </row>
    <row r="50" spans="1:11" s="186" customFormat="1" ht="19" thickBot="1">
      <c r="A50" s="209" t="s">
        <v>4610</v>
      </c>
      <c r="B50" s="208">
        <v>1133</v>
      </c>
      <c r="C50" s="210">
        <v>761</v>
      </c>
      <c r="D50" s="210">
        <v>809</v>
      </c>
      <c r="E50" s="210">
        <v>132</v>
      </c>
      <c r="F50" s="210">
        <v>132</v>
      </c>
      <c r="G50" s="210">
        <v>45</v>
      </c>
      <c r="H50" s="210">
        <v>63</v>
      </c>
      <c r="I50" s="210">
        <v>44</v>
      </c>
      <c r="J50" s="210">
        <v>530</v>
      </c>
      <c r="K50" s="210">
        <v>70</v>
      </c>
    </row>
    <row r="51" spans="1:11" s="186" customFormat="1" ht="19" thickBot="1">
      <c r="A51" s="209" t="s">
        <v>4611</v>
      </c>
      <c r="B51" s="208">
        <v>4013</v>
      </c>
      <c r="C51" s="208">
        <v>4213</v>
      </c>
      <c r="D51" s="208">
        <v>2472</v>
      </c>
      <c r="E51" s="208">
        <v>11317</v>
      </c>
      <c r="F51" s="208">
        <v>10605</v>
      </c>
      <c r="G51" s="208">
        <v>11767</v>
      </c>
      <c r="H51" s="208">
        <v>12616</v>
      </c>
      <c r="I51" s="208">
        <v>12400</v>
      </c>
      <c r="J51" s="208">
        <v>11875</v>
      </c>
      <c r="K51" s="208">
        <v>10845</v>
      </c>
    </row>
    <row r="52" spans="1:11" s="186" customFormat="1" ht="19" thickBot="1">
      <c r="A52" s="211" t="s">
        <v>4612</v>
      </c>
      <c r="B52" s="212">
        <v>97574</v>
      </c>
      <c r="C52" s="212">
        <v>107509</v>
      </c>
      <c r="D52" s="212">
        <v>99945</v>
      </c>
      <c r="E52" s="212">
        <v>108096</v>
      </c>
      <c r="F52" s="212">
        <v>109756</v>
      </c>
      <c r="G52" s="212">
        <v>104138</v>
      </c>
      <c r="H52" s="212">
        <v>98382</v>
      </c>
      <c r="I52" s="212">
        <v>103092</v>
      </c>
      <c r="J52" s="212">
        <v>89634</v>
      </c>
      <c r="K52" s="226">
        <v>92579</v>
      </c>
    </row>
    <row r="53" spans="1:11" s="186" customFormat="1" ht="19" thickBot="1">
      <c r="A53" s="209" t="s">
        <v>4613</v>
      </c>
      <c r="B53" s="208">
        <v>36352</v>
      </c>
      <c r="C53" s="208">
        <v>40231</v>
      </c>
      <c r="D53" s="208">
        <v>35897</v>
      </c>
      <c r="E53" s="208">
        <v>37393</v>
      </c>
      <c r="F53" s="208">
        <v>35932</v>
      </c>
      <c r="G53" s="208">
        <v>42423</v>
      </c>
      <c r="H53" s="208">
        <v>39936</v>
      </c>
      <c r="I53" s="208">
        <v>39561</v>
      </c>
      <c r="J53" s="208">
        <v>24461</v>
      </c>
      <c r="K53" s="208">
        <v>41263</v>
      </c>
    </row>
    <row r="54" spans="1:11" s="186" customFormat="1" ht="19" thickBot="1">
      <c r="A54" s="209" t="s">
        <v>4614</v>
      </c>
      <c r="B54" s="208">
        <v>61222</v>
      </c>
      <c r="C54" s="208">
        <v>67278</v>
      </c>
      <c r="D54" s="208">
        <v>64048</v>
      </c>
      <c r="E54" s="208">
        <v>70703</v>
      </c>
      <c r="F54" s="208">
        <v>73824</v>
      </c>
      <c r="G54" s="208">
        <v>61715</v>
      </c>
      <c r="H54" s="208">
        <v>58446</v>
      </c>
      <c r="I54" s="208">
        <v>63531</v>
      </c>
      <c r="J54" s="208">
        <v>65173</v>
      </c>
      <c r="K54" s="208">
        <v>51315</v>
      </c>
    </row>
    <row r="55" spans="1:11" s="186" customFormat="1" ht="19" thickBot="1">
      <c r="A55" s="207" t="s">
        <v>4615</v>
      </c>
      <c r="B55" s="208">
        <v>92427</v>
      </c>
      <c r="C55" s="208">
        <v>102535</v>
      </c>
      <c r="D55" s="208">
        <v>96664</v>
      </c>
      <c r="E55" s="208">
        <v>96646</v>
      </c>
      <c r="F55" s="208">
        <v>99019</v>
      </c>
      <c r="G55" s="208">
        <v>92326</v>
      </c>
      <c r="H55" s="208">
        <v>85704</v>
      </c>
      <c r="I55" s="208">
        <v>90648</v>
      </c>
      <c r="J55" s="208">
        <v>77229</v>
      </c>
      <c r="K55" s="208">
        <v>81663</v>
      </c>
    </row>
    <row r="56" spans="1:11" s="186" customFormat="1" ht="19" thickBot="1">
      <c r="A56" s="209" t="s">
        <v>4616</v>
      </c>
      <c r="B56" s="208">
        <v>35219</v>
      </c>
      <c r="C56" s="208">
        <v>39470</v>
      </c>
      <c r="D56" s="208">
        <v>35088</v>
      </c>
      <c r="E56" s="208">
        <v>37261</v>
      </c>
      <c r="F56" s="208">
        <v>35800</v>
      </c>
      <c r="G56" s="208">
        <v>42378</v>
      </c>
      <c r="H56" s="208">
        <v>39874</v>
      </c>
      <c r="I56" s="208">
        <v>39517</v>
      </c>
      <c r="J56" s="208">
        <v>23930</v>
      </c>
      <c r="K56" s="208">
        <v>41193</v>
      </c>
    </row>
    <row r="57" spans="1:11" s="186" customFormat="1" ht="19" thickBot="1">
      <c r="A57" s="209" t="s">
        <v>4617</v>
      </c>
      <c r="B57" s="208">
        <v>57209</v>
      </c>
      <c r="C57" s="208">
        <v>63065</v>
      </c>
      <c r="D57" s="208">
        <v>61576</v>
      </c>
      <c r="E57" s="208">
        <v>59386</v>
      </c>
      <c r="F57" s="208">
        <v>63219</v>
      </c>
      <c r="G57" s="208">
        <v>49948</v>
      </c>
      <c r="H57" s="208">
        <v>45830</v>
      </c>
      <c r="I57" s="208">
        <v>51130</v>
      </c>
      <c r="J57" s="208">
        <v>53299</v>
      </c>
      <c r="K57" s="208">
        <v>40471</v>
      </c>
    </row>
    <row r="58" spans="1:11" s="186" customFormat="1">
      <c r="B58" s="187"/>
      <c r="C58" s="187"/>
      <c r="D58" s="187"/>
      <c r="E58" s="187"/>
      <c r="F58" s="187"/>
      <c r="G58" s="187"/>
      <c r="H58" s="187"/>
      <c r="I58" s="187"/>
      <c r="J58" s="187"/>
    </row>
    <row r="60" spans="1:11">
      <c r="A60" s="196" t="s">
        <v>4604</v>
      </c>
      <c r="B60" s="197"/>
      <c r="C60" s="197"/>
      <c r="D60" s="197"/>
      <c r="E60" s="197"/>
      <c r="F60" s="197"/>
      <c r="G60" s="197"/>
      <c r="H60" s="197"/>
      <c r="I60" s="197"/>
    </row>
    <row r="61" spans="1:11" ht="14.5">
      <c r="A61" s="198"/>
      <c r="B61" s="199"/>
      <c r="C61" s="199" t="s">
        <v>4603</v>
      </c>
      <c r="D61" s="199"/>
    </row>
    <row r="62" spans="1:11" ht="14.5">
      <c r="A62" s="198"/>
      <c r="B62" s="199">
        <v>2020</v>
      </c>
      <c r="C62" s="199">
        <f>K52*1000</f>
        <v>92579000</v>
      </c>
      <c r="D62" s="199" t="s">
        <v>756</v>
      </c>
    </row>
    <row r="63" spans="1:11" ht="14.5">
      <c r="A63" s="198"/>
      <c r="B63" s="199"/>
      <c r="C63" s="199"/>
      <c r="D63" s="199"/>
    </row>
    <row r="64" spans="1:11" ht="42.5">
      <c r="A64" s="198"/>
      <c r="B64" s="202" t="s">
        <v>4605</v>
      </c>
      <c r="C64" s="203"/>
      <c r="D64" s="217" t="s">
        <v>4618</v>
      </c>
      <c r="F64" s="204" t="s">
        <v>4607</v>
      </c>
      <c r="G64" s="204" t="s">
        <v>4606</v>
      </c>
      <c r="H64" s="204"/>
      <c r="I64" s="204" t="s">
        <v>756</v>
      </c>
    </row>
    <row r="65" spans="1:9" ht="14.5">
      <c r="A65" s="230" t="s">
        <v>4622</v>
      </c>
      <c r="B65" s="200" t="s">
        <v>526</v>
      </c>
      <c r="C65" s="201">
        <f t="shared" ref="C65:C79" si="0">H6</f>
        <v>8.7599999999999997E-2</v>
      </c>
      <c r="D65" s="221">
        <f>C65+C71/2</f>
        <v>0.17709999999999998</v>
      </c>
      <c r="F65" s="174" t="s">
        <v>487</v>
      </c>
      <c r="G65" s="213" t="s">
        <v>526</v>
      </c>
      <c r="H65" s="214">
        <f>D65</f>
        <v>0.17709999999999998</v>
      </c>
      <c r="I65" s="223">
        <f>H65*$C$62</f>
        <v>16395740.899999999</v>
      </c>
    </row>
    <row r="66" spans="1:9" ht="14.5">
      <c r="A66" s="230" t="s">
        <v>4622</v>
      </c>
      <c r="B66" s="200" t="s">
        <v>513</v>
      </c>
      <c r="C66" s="201">
        <f t="shared" si="0"/>
        <v>0.10680000000000001</v>
      </c>
      <c r="D66" s="221">
        <f>C66+C71/2</f>
        <v>0.1963</v>
      </c>
      <c r="F66" s="174" t="s">
        <v>488</v>
      </c>
      <c r="G66" s="213" t="s">
        <v>513</v>
      </c>
      <c r="H66" s="214">
        <f t="shared" ref="H66:H70" si="1">D66</f>
        <v>0.1963</v>
      </c>
      <c r="I66" s="223">
        <f t="shared" ref="I66:I75" si="2">H66*$C$62</f>
        <v>18173257.699999999</v>
      </c>
    </row>
    <row r="67" spans="1:9" ht="14.5">
      <c r="A67" s="230"/>
      <c r="B67" s="200" t="s">
        <v>514</v>
      </c>
      <c r="C67" s="201">
        <f t="shared" si="0"/>
        <v>0</v>
      </c>
      <c r="D67" s="221">
        <f>C67</f>
        <v>0</v>
      </c>
      <c r="F67" s="4" t="s">
        <v>496</v>
      </c>
      <c r="G67" s="200" t="s">
        <v>514</v>
      </c>
      <c r="H67" s="214">
        <f t="shared" si="1"/>
        <v>0</v>
      </c>
      <c r="I67" s="223">
        <f t="shared" si="2"/>
        <v>0</v>
      </c>
    </row>
    <row r="68" spans="1:9" ht="14.5">
      <c r="A68" s="230"/>
      <c r="B68" s="200" t="s">
        <v>4576</v>
      </c>
      <c r="C68" s="201">
        <f t="shared" si="0"/>
        <v>1.6000000000000001E-3</v>
      </c>
      <c r="D68" s="221">
        <f t="shared" ref="D68:D70" si="3">C68</f>
        <v>1.6000000000000001E-3</v>
      </c>
      <c r="F68" s="4" t="s">
        <v>496</v>
      </c>
      <c r="G68" s="200" t="s">
        <v>4576</v>
      </c>
      <c r="H68" s="214">
        <f t="shared" si="1"/>
        <v>1.6000000000000001E-3</v>
      </c>
      <c r="I68" s="223">
        <f t="shared" si="2"/>
        <v>148126.39999999999</v>
      </c>
    </row>
    <row r="69" spans="1:9" ht="14.5">
      <c r="A69" s="198"/>
      <c r="B69" s="200" t="s">
        <v>534</v>
      </c>
      <c r="C69" s="201">
        <f t="shared" si="0"/>
        <v>0.11210000000000001</v>
      </c>
      <c r="D69" s="221">
        <f>C69</f>
        <v>0.11210000000000001</v>
      </c>
      <c r="F69" s="4" t="s">
        <v>489</v>
      </c>
      <c r="G69" s="200" t="s">
        <v>534</v>
      </c>
      <c r="H69" s="214">
        <f t="shared" si="1"/>
        <v>0.11210000000000001</v>
      </c>
      <c r="I69" s="223">
        <f t="shared" si="2"/>
        <v>10378105.9</v>
      </c>
    </row>
    <row r="70" spans="1:9" ht="14.5">
      <c r="A70" s="198"/>
      <c r="B70" s="200" t="s">
        <v>4577</v>
      </c>
      <c r="C70" s="201">
        <f t="shared" si="0"/>
        <v>0.18779999999999999</v>
      </c>
      <c r="D70" s="221">
        <f t="shared" si="3"/>
        <v>0.18779999999999999</v>
      </c>
      <c r="F70" s="4" t="s">
        <v>490</v>
      </c>
      <c r="G70" s="200" t="s">
        <v>4577</v>
      </c>
      <c r="H70" s="214">
        <f t="shared" si="1"/>
        <v>0.18779999999999999</v>
      </c>
      <c r="I70" s="223">
        <f t="shared" si="2"/>
        <v>17386336.199999999</v>
      </c>
    </row>
    <row r="71" spans="1:9" ht="14.5">
      <c r="A71" s="222" t="s">
        <v>4619</v>
      </c>
      <c r="B71" s="213" t="s">
        <v>4578</v>
      </c>
      <c r="C71" s="201">
        <f t="shared" si="0"/>
        <v>0.17899999999999999</v>
      </c>
      <c r="D71" s="221"/>
      <c r="F71" s="4" t="s">
        <v>494</v>
      </c>
      <c r="G71" s="200" t="s">
        <v>4580</v>
      </c>
      <c r="H71" s="214">
        <f>D73</f>
        <v>1.2200000000000001E-2</v>
      </c>
      <c r="I71" s="223">
        <f t="shared" si="2"/>
        <v>1129463.8</v>
      </c>
    </row>
    <row r="72" spans="1:9" ht="14.5">
      <c r="A72" s="222" t="s">
        <v>4620</v>
      </c>
      <c r="B72" s="218" t="s">
        <v>4579</v>
      </c>
      <c r="C72" s="219">
        <f t="shared" si="0"/>
        <v>0.67500000000000004</v>
      </c>
      <c r="D72" s="221"/>
      <c r="F72" s="4" t="s">
        <v>495</v>
      </c>
      <c r="G72" s="200" t="s">
        <v>528</v>
      </c>
      <c r="H72" s="214">
        <f>D74</f>
        <v>2.4400000000000002E-2</v>
      </c>
      <c r="I72" s="223">
        <f t="shared" si="2"/>
        <v>2258927.6</v>
      </c>
    </row>
    <row r="73" spans="1:9" ht="14.5">
      <c r="A73" s="198"/>
      <c r="B73" s="200" t="s">
        <v>4580</v>
      </c>
      <c r="C73" s="201">
        <f t="shared" si="0"/>
        <v>1.2200000000000001E-2</v>
      </c>
      <c r="D73" s="221">
        <f t="shared" ref="D73:D77" si="4">C73</f>
        <v>1.2200000000000001E-2</v>
      </c>
      <c r="F73" s="4" t="s">
        <v>490</v>
      </c>
      <c r="G73" s="200" t="s">
        <v>4581</v>
      </c>
      <c r="H73" s="214">
        <f>D75</f>
        <v>3.8999999999999998E-3</v>
      </c>
      <c r="I73" s="223">
        <f t="shared" si="2"/>
        <v>361058.1</v>
      </c>
    </row>
    <row r="74" spans="1:9" ht="14.5">
      <c r="A74" s="198"/>
      <c r="B74" s="200" t="s">
        <v>528</v>
      </c>
      <c r="C74" s="201">
        <f t="shared" si="0"/>
        <v>2.4400000000000002E-2</v>
      </c>
      <c r="D74" s="221">
        <f t="shared" si="4"/>
        <v>2.4400000000000002E-2</v>
      </c>
      <c r="F74" s="4" t="s">
        <v>492</v>
      </c>
      <c r="G74" s="200" t="s">
        <v>510</v>
      </c>
      <c r="H74" s="214">
        <f>D76</f>
        <v>8.0799999999999997E-2</v>
      </c>
      <c r="I74" s="223">
        <f t="shared" si="2"/>
        <v>7480383.1999999993</v>
      </c>
    </row>
    <row r="75" spans="1:9" ht="14.5">
      <c r="A75" s="198"/>
      <c r="B75" s="200" t="s">
        <v>4581</v>
      </c>
      <c r="C75" s="201">
        <f t="shared" si="0"/>
        <v>3.8999999999999998E-3</v>
      </c>
      <c r="D75" s="221">
        <f t="shared" si="4"/>
        <v>3.8999999999999998E-3</v>
      </c>
      <c r="F75" s="4" t="s">
        <v>491</v>
      </c>
      <c r="G75" s="200" t="s">
        <v>508</v>
      </c>
      <c r="H75" s="214">
        <f>D77</f>
        <v>0.20369999999999999</v>
      </c>
      <c r="I75" s="223">
        <f t="shared" si="2"/>
        <v>18858342.300000001</v>
      </c>
    </row>
    <row r="76" spans="1:9" ht="14.5">
      <c r="A76" s="198"/>
      <c r="B76" s="200" t="s">
        <v>510</v>
      </c>
      <c r="C76" s="201">
        <f t="shared" si="0"/>
        <v>8.0799999999999997E-2</v>
      </c>
      <c r="D76" s="221">
        <f t="shared" si="4"/>
        <v>8.0799999999999997E-2</v>
      </c>
      <c r="H76" s="214">
        <f>SUM(H65:H75)</f>
        <v>0.9998999999999999</v>
      </c>
      <c r="I76" s="223"/>
    </row>
    <row r="77" spans="1:9" ht="14.5">
      <c r="A77" s="198"/>
      <c r="B77" s="185" t="s">
        <v>508</v>
      </c>
      <c r="C77" s="201">
        <f t="shared" si="0"/>
        <v>0.20369999999999999</v>
      </c>
      <c r="D77" s="221">
        <f t="shared" si="4"/>
        <v>0.20369999999999999</v>
      </c>
      <c r="E77" s="4"/>
      <c r="I77" s="271"/>
    </row>
    <row r="78" spans="1:9" ht="14.5">
      <c r="A78" s="198"/>
      <c r="B78" s="200" t="s">
        <v>4582</v>
      </c>
      <c r="C78" s="201">
        <f t="shared" si="0"/>
        <v>0.32500000000000001</v>
      </c>
      <c r="G78" s="227" t="s">
        <v>4621</v>
      </c>
      <c r="H78" s="228">
        <f>1-SUM(H65:H70)</f>
        <v>0.32510000000000006</v>
      </c>
    </row>
    <row r="79" spans="1:9" ht="14.5">
      <c r="A79" s="198"/>
      <c r="B79" s="199" t="s">
        <v>4583</v>
      </c>
      <c r="C79" s="201">
        <f t="shared" si="0"/>
        <v>1</v>
      </c>
      <c r="D79" s="220">
        <f>SUM(D65:D77)</f>
        <v>0.9998999999999999</v>
      </c>
      <c r="I79" s="168">
        <f>SUM('EIaE-BIE'!B2:B17)</f>
        <v>92569742.099999994</v>
      </c>
    </row>
    <row r="80" spans="1:9" ht="14.5">
      <c r="A80" s="198"/>
      <c r="B80" s="199"/>
      <c r="C80" s="199"/>
    </row>
    <row r="81" ht="36.75" customHeight="1"/>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RowHeight="14.5"/>
  <cols>
    <col min="1" max="11" width="8.6640625" style="238"/>
    <col min="12" max="12" width="8.6640625" style="238" bestFit="1" customWidth="1"/>
    <col min="13" max="16384" width="8.6640625" style="238"/>
  </cols>
  <sheetData>
    <row r="1" spans="1:35">
      <c r="B1" s="238">
        <f>'Coal and natural gas_e3'!B16</f>
        <v>2017</v>
      </c>
      <c r="C1" s="238">
        <f>'Coal and natural gas_e3'!C16</f>
        <v>2018</v>
      </c>
      <c r="D1" s="238">
        <f>'Coal and natural gas_e3'!D16</f>
        <v>2019</v>
      </c>
      <c r="E1" s="238">
        <f>'Coal and natural gas_e3'!E16</f>
        <v>2020</v>
      </c>
      <c r="F1" s="238">
        <f>'Coal and natural gas_e3'!F16</f>
        <v>2021</v>
      </c>
      <c r="G1" s="238">
        <f>'Coal and natural gas_e3'!G16</f>
        <v>2022</v>
      </c>
      <c r="H1" s="238">
        <f>'Coal and natural gas_e3'!H16</f>
        <v>2023</v>
      </c>
      <c r="I1" s="238">
        <f>'Coal and natural gas_e3'!I16</f>
        <v>2024</v>
      </c>
      <c r="J1" s="238">
        <f>'Coal and natural gas_e3'!J16</f>
        <v>2025</v>
      </c>
      <c r="K1" s="238">
        <f>'Coal and natural gas_e3'!K16</f>
        <v>2026</v>
      </c>
      <c r="L1" s="238">
        <f>'Coal and natural gas_e3'!L16</f>
        <v>2027</v>
      </c>
      <c r="M1" s="238">
        <f>'Coal and natural gas_e3'!M16</f>
        <v>2028</v>
      </c>
      <c r="N1" s="238">
        <f>'Coal and natural gas_e3'!N16</f>
        <v>2029</v>
      </c>
      <c r="O1" s="238">
        <f>'Coal and natural gas_e3'!O16</f>
        <v>2030</v>
      </c>
      <c r="P1" s="238">
        <f>'Coal and natural gas_e3'!P16</f>
        <v>2031</v>
      </c>
      <c r="Q1" s="238">
        <f>'Coal and natural gas_e3'!Q16</f>
        <v>2032</v>
      </c>
      <c r="R1" s="238">
        <f>'Coal and natural gas_e3'!R16</f>
        <v>2033</v>
      </c>
      <c r="S1" s="238">
        <f>'Coal and natural gas_e3'!S16</f>
        <v>2034</v>
      </c>
      <c r="T1" s="238">
        <f>'Coal and natural gas_e3'!T16</f>
        <v>2035</v>
      </c>
      <c r="U1" s="238">
        <f>'Coal and natural gas_e3'!U16</f>
        <v>2036</v>
      </c>
      <c r="V1" s="238">
        <f>'Coal and natural gas_e3'!V16</f>
        <v>2037</v>
      </c>
      <c r="W1" s="238">
        <f>'Coal and natural gas_e3'!W16</f>
        <v>2038</v>
      </c>
      <c r="X1" s="238">
        <f>'Coal and natural gas_e3'!X16</f>
        <v>2039</v>
      </c>
      <c r="Y1" s="238">
        <f>'Coal and natural gas_e3'!Y16</f>
        <v>2040</v>
      </c>
      <c r="Z1" s="238">
        <f>'Coal and natural gas_e3'!Z16</f>
        <v>2041</v>
      </c>
      <c r="AA1" s="238">
        <f>'Coal and natural gas_e3'!AA16</f>
        <v>2042</v>
      </c>
      <c r="AB1" s="238">
        <f>'Coal and natural gas_e3'!AB16</f>
        <v>2043</v>
      </c>
      <c r="AC1" s="238">
        <f>'Coal and natural gas_e3'!AC16</f>
        <v>2044</v>
      </c>
      <c r="AD1" s="238">
        <f>'Coal and natural gas_e3'!AD16</f>
        <v>2045</v>
      </c>
      <c r="AE1" s="238">
        <f>'Coal and natural gas_e3'!AE16</f>
        <v>2046</v>
      </c>
      <c r="AF1" s="238">
        <f>'Coal and natural gas_e3'!AF16</f>
        <v>2047</v>
      </c>
      <c r="AG1" s="238">
        <f>'Coal and natural gas_e3'!AG16</f>
        <v>2048</v>
      </c>
      <c r="AH1" s="238">
        <f>'Coal and natural gas_e3'!AH16</f>
        <v>2049</v>
      </c>
      <c r="AI1" s="238">
        <f>'Coal and natural gas_e3'!AI16</f>
        <v>2050</v>
      </c>
    </row>
    <row r="2" spans="1:35">
      <c r="A2" s="238" t="str">
        <f>'Renewables and zero emitting'!A7</f>
        <v>onshore wind</v>
      </c>
      <c r="B2" s="238">
        <f>'CEC Data'!H42*1000</f>
        <v>8751000</v>
      </c>
      <c r="C2" s="238">
        <f>B2</f>
        <v>8751000</v>
      </c>
      <c r="D2" s="238">
        <f t="shared" ref="D2:I2" si="0">C2</f>
        <v>8751000</v>
      </c>
      <c r="E2" s="238">
        <f t="shared" si="0"/>
        <v>8751000</v>
      </c>
      <c r="F2" s="238">
        <f t="shared" si="0"/>
        <v>8751000</v>
      </c>
      <c r="G2" s="238">
        <f t="shared" si="0"/>
        <v>8751000</v>
      </c>
      <c r="H2" s="238">
        <f t="shared" si="0"/>
        <v>8751000</v>
      </c>
      <c r="I2" s="238">
        <f t="shared" si="0"/>
        <v>8751000</v>
      </c>
      <c r="J2" s="238">
        <f>I2</f>
        <v>8751000</v>
      </c>
      <c r="K2" s="238">
        <f>J2</f>
        <v>8751000</v>
      </c>
      <c r="L2" s="238">
        <f>K2</f>
        <v>8751000</v>
      </c>
      <c r="M2" s="238">
        <f t="shared" ref="M2:O2" si="1">L2</f>
        <v>8751000</v>
      </c>
      <c r="N2" s="238">
        <f t="shared" si="1"/>
        <v>8751000</v>
      </c>
      <c r="O2" s="238">
        <f t="shared" si="1"/>
        <v>8751000</v>
      </c>
      <c r="P2" s="238">
        <f>O2-$O$2/15</f>
        <v>8167600</v>
      </c>
      <c r="Q2" s="238">
        <f t="shared" ref="Q2:AC2" si="2">P2-$O$2/15</f>
        <v>7584200</v>
      </c>
      <c r="R2" s="238">
        <f t="shared" si="2"/>
        <v>7000800</v>
      </c>
      <c r="S2" s="238">
        <f t="shared" si="2"/>
        <v>6417400</v>
      </c>
      <c r="T2" s="238">
        <f t="shared" si="2"/>
        <v>5834000</v>
      </c>
      <c r="U2" s="238">
        <f t="shared" si="2"/>
        <v>5250600</v>
      </c>
      <c r="V2" s="238">
        <f t="shared" si="2"/>
        <v>4667200</v>
      </c>
      <c r="W2" s="238">
        <f t="shared" si="2"/>
        <v>4083800</v>
      </c>
      <c r="X2" s="238">
        <f t="shared" si="2"/>
        <v>3500400</v>
      </c>
      <c r="Y2" s="238">
        <f t="shared" si="2"/>
        <v>2917000</v>
      </c>
      <c r="Z2" s="238">
        <f t="shared" si="2"/>
        <v>2333600</v>
      </c>
      <c r="AA2" s="238">
        <f t="shared" si="2"/>
        <v>1750200</v>
      </c>
      <c r="AB2" s="238">
        <f t="shared" si="2"/>
        <v>1166800</v>
      </c>
      <c r="AC2" s="238">
        <f t="shared" si="2"/>
        <v>583400</v>
      </c>
      <c r="AD2" s="238">
        <v>0</v>
      </c>
      <c r="AE2" s="238">
        <v>0</v>
      </c>
      <c r="AF2" s="238">
        <v>0</v>
      </c>
      <c r="AG2" s="238">
        <v>0</v>
      </c>
      <c r="AH2" s="238">
        <v>0</v>
      </c>
      <c r="AI2" s="238">
        <v>0</v>
      </c>
    </row>
    <row r="5" spans="1:35">
      <c r="A5" s="238">
        <v>1</v>
      </c>
    </row>
    <row r="6" spans="1:35">
      <c r="A6" s="238" t="s">
        <v>4623</v>
      </c>
    </row>
    <row r="7" spans="1:35">
      <c r="A7" s="238" t="s">
        <v>4624</v>
      </c>
    </row>
    <row r="9" spans="1:35">
      <c r="A9" s="238">
        <v>2</v>
      </c>
    </row>
    <row r="11" spans="1:35">
      <c r="A11" s="238" t="s">
        <v>4625</v>
      </c>
    </row>
    <row r="12" spans="1:35">
      <c r="A12" s="238" t="s">
        <v>4626</v>
      </c>
    </row>
    <row r="13" spans="1:35">
      <c r="A13" s="238" t="s">
        <v>4627</v>
      </c>
    </row>
    <row r="16" spans="1:35">
      <c r="A16" s="240"/>
      <c r="B16" s="238">
        <v>2017</v>
      </c>
      <c r="C16" s="238">
        <v>2018</v>
      </c>
      <c r="D16" s="238">
        <v>2019</v>
      </c>
      <c r="E16" s="238">
        <v>2020</v>
      </c>
      <c r="F16" s="238">
        <v>2021</v>
      </c>
      <c r="G16" s="238">
        <v>2022</v>
      </c>
      <c r="H16" s="238">
        <v>2023</v>
      </c>
      <c r="I16" s="238">
        <v>2024</v>
      </c>
      <c r="J16" s="238">
        <v>2025</v>
      </c>
      <c r="K16" s="238">
        <v>2026</v>
      </c>
      <c r="L16" s="238">
        <v>2027</v>
      </c>
      <c r="M16" s="238">
        <v>2028</v>
      </c>
      <c r="N16" s="238">
        <v>2029</v>
      </c>
      <c r="O16" s="238">
        <v>2030</v>
      </c>
      <c r="P16" s="238">
        <v>2031</v>
      </c>
      <c r="Q16" s="238">
        <v>2032</v>
      </c>
      <c r="R16" s="238">
        <v>2033</v>
      </c>
      <c r="S16" s="238">
        <v>2034</v>
      </c>
      <c r="T16" s="238">
        <v>2035</v>
      </c>
      <c r="U16" s="238">
        <v>2036</v>
      </c>
      <c r="V16" s="238">
        <v>2037</v>
      </c>
      <c r="W16" s="238">
        <v>2038</v>
      </c>
      <c r="X16" s="238">
        <v>2039</v>
      </c>
      <c r="Y16" s="238">
        <v>2040</v>
      </c>
      <c r="Z16" s="238">
        <v>2041</v>
      </c>
      <c r="AA16" s="238">
        <v>2042</v>
      </c>
      <c r="AB16" s="238">
        <v>2043</v>
      </c>
      <c r="AC16" s="238">
        <v>2044</v>
      </c>
      <c r="AD16" s="238">
        <v>2045</v>
      </c>
      <c r="AE16" s="238">
        <v>2046</v>
      </c>
      <c r="AF16" s="238">
        <v>2047</v>
      </c>
      <c r="AG16" s="238">
        <v>2048</v>
      </c>
      <c r="AH16" s="238">
        <v>2049</v>
      </c>
      <c r="AI16" s="238">
        <v>2050</v>
      </c>
    </row>
    <row r="17" spans="1:35">
      <c r="A17" s="238" t="s">
        <v>4628</v>
      </c>
      <c r="B17" s="239">
        <f t="shared" ref="B17:D17" si="3">B18</f>
        <v>11773000</v>
      </c>
      <c r="C17" s="239">
        <f t="shared" si="3"/>
        <v>8822975.5357136205</v>
      </c>
      <c r="D17" s="239">
        <f t="shared" si="3"/>
        <v>7259224.28571303</v>
      </c>
      <c r="E17" s="239">
        <f t="shared" ref="E17:I17" si="4">E19</f>
        <v>6049353.571427525</v>
      </c>
      <c r="F17" s="239">
        <f t="shared" si="4"/>
        <v>4839482.85714202</v>
      </c>
      <c r="G17" s="239">
        <f t="shared" si="4"/>
        <v>3629612.142856515</v>
      </c>
      <c r="H17" s="239">
        <f t="shared" si="4"/>
        <v>2419741.42857101</v>
      </c>
      <c r="I17" s="239">
        <f t="shared" si="4"/>
        <v>1209870.714285505</v>
      </c>
      <c r="J17" s="238">
        <f t="shared" ref="J17:AI17" si="5">J18</f>
        <v>0</v>
      </c>
      <c r="K17" s="238">
        <f t="shared" si="5"/>
        <v>0</v>
      </c>
      <c r="L17" s="238">
        <f t="shared" si="5"/>
        <v>0</v>
      </c>
      <c r="M17" s="238">
        <f t="shared" si="5"/>
        <v>0</v>
      </c>
      <c r="N17" s="238">
        <f t="shared" si="5"/>
        <v>0</v>
      </c>
      <c r="O17" s="238">
        <f t="shared" si="5"/>
        <v>0</v>
      </c>
      <c r="P17" s="238">
        <f t="shared" si="5"/>
        <v>0</v>
      </c>
      <c r="Q17" s="238">
        <f t="shared" si="5"/>
        <v>0</v>
      </c>
      <c r="R17" s="238">
        <f t="shared" si="5"/>
        <v>0</v>
      </c>
      <c r="S17" s="238">
        <f t="shared" si="5"/>
        <v>0</v>
      </c>
      <c r="T17" s="238">
        <f t="shared" si="5"/>
        <v>0</v>
      </c>
      <c r="U17" s="238">
        <f t="shared" si="5"/>
        <v>0</v>
      </c>
      <c r="V17" s="238">
        <f t="shared" si="5"/>
        <v>0</v>
      </c>
      <c r="W17" s="238">
        <f t="shared" si="5"/>
        <v>0</v>
      </c>
      <c r="X17" s="238">
        <f t="shared" si="5"/>
        <v>0</v>
      </c>
      <c r="Y17" s="238">
        <f t="shared" si="5"/>
        <v>0</v>
      </c>
      <c r="Z17" s="238">
        <f t="shared" si="5"/>
        <v>0</v>
      </c>
      <c r="AA17" s="238">
        <f t="shared" si="5"/>
        <v>0</v>
      </c>
      <c r="AB17" s="238">
        <f t="shared" si="5"/>
        <v>0</v>
      </c>
      <c r="AC17" s="238">
        <f t="shared" si="5"/>
        <v>0</v>
      </c>
      <c r="AD17" s="238">
        <f t="shared" si="5"/>
        <v>0</v>
      </c>
      <c r="AE17" s="238">
        <f t="shared" si="5"/>
        <v>0</v>
      </c>
      <c r="AF17" s="238">
        <f t="shared" si="5"/>
        <v>0</v>
      </c>
      <c r="AG17" s="238">
        <f t="shared" si="5"/>
        <v>0</v>
      </c>
      <c r="AH17" s="238">
        <f t="shared" si="5"/>
        <v>0</v>
      </c>
      <c r="AI17" s="238">
        <f t="shared" si="5"/>
        <v>0</v>
      </c>
    </row>
    <row r="18" spans="1:35">
      <c r="A18" s="238" t="s">
        <v>4629</v>
      </c>
      <c r="B18" s="239">
        <f>'CEC Data'!H40*10^3</f>
        <v>11773000</v>
      </c>
      <c r="C18" s="239">
        <f>'E3 (60% RPS net of exports)'!K30</f>
        <v>8822975.5357136205</v>
      </c>
      <c r="D18" s="239">
        <f>'E3 (60% RPS net of exports)'!L30</f>
        <v>7259224.28571303</v>
      </c>
      <c r="E18" s="239">
        <f>'E3 (60% RPS net of exports)'!M30</f>
        <v>7155409.8626375999</v>
      </c>
      <c r="F18" s="239">
        <f>'E3 (60% RPS net of exports)'!N30</f>
        <v>7155409.8626375999</v>
      </c>
      <c r="G18" s="239">
        <f>'E3 (60% RPS net of exports)'!O30</f>
        <v>7155409.8626375999</v>
      </c>
      <c r="H18" s="239">
        <f>'E3 (60% RPS net of exports)'!P30</f>
        <v>7155409.8626375999</v>
      </c>
      <c r="I18" s="239">
        <f>H18/2</f>
        <v>3577704.9313188</v>
      </c>
      <c r="J18" s="238">
        <v>0</v>
      </c>
      <c r="K18" s="238">
        <v>0</v>
      </c>
      <c r="L18" s="238">
        <v>0</v>
      </c>
      <c r="M18" s="238">
        <v>0</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0</v>
      </c>
      <c r="AH18" s="238">
        <v>0</v>
      </c>
      <c r="AI18" s="238">
        <v>0</v>
      </c>
    </row>
    <row r="19" spans="1:35">
      <c r="A19" s="238" t="s">
        <v>4630</v>
      </c>
      <c r="E19" s="239">
        <f>D18-$D$18/6</f>
        <v>6049353.571427525</v>
      </c>
      <c r="F19" s="239">
        <f>E19-$D$18/6</f>
        <v>4839482.85714202</v>
      </c>
      <c r="G19" s="239">
        <f t="shared" ref="G19:I19" si="6">F19-$D$18/6</f>
        <v>3629612.142856515</v>
      </c>
      <c r="H19" s="239">
        <f t="shared" si="6"/>
        <v>2419741.42857101</v>
      </c>
      <c r="I19" s="239">
        <f t="shared" si="6"/>
        <v>1209870.714285505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RowHeight="14.5"/>
  <cols>
    <col min="1" max="1" width="24.75" style="238" customWidth="1"/>
    <col min="2" max="16384" width="8.6640625" style="238"/>
  </cols>
  <sheetData>
    <row r="1" spans="1:35">
      <c r="A1" s="238" t="s">
        <v>4631</v>
      </c>
    </row>
    <row r="2" spans="1:35">
      <c r="A2" s="238" t="s">
        <v>4632</v>
      </c>
    </row>
    <row r="4" spans="1:35">
      <c r="D4" s="238">
        <f>C24+1</f>
        <v>2019</v>
      </c>
      <c r="E4" s="238">
        <f t="shared" ref="E4:AI4" si="0">D4+1</f>
        <v>2020</v>
      </c>
      <c r="F4" s="238">
        <f t="shared" si="0"/>
        <v>2021</v>
      </c>
      <c r="G4" s="238">
        <f t="shared" si="0"/>
        <v>2022</v>
      </c>
      <c r="H4" s="238">
        <f t="shared" si="0"/>
        <v>2023</v>
      </c>
      <c r="I4" s="238">
        <f t="shared" si="0"/>
        <v>2024</v>
      </c>
      <c r="J4" s="238">
        <f t="shared" si="0"/>
        <v>2025</v>
      </c>
      <c r="K4" s="238">
        <f t="shared" si="0"/>
        <v>2026</v>
      </c>
      <c r="L4" s="238">
        <f t="shared" si="0"/>
        <v>2027</v>
      </c>
      <c r="M4" s="238">
        <f t="shared" si="0"/>
        <v>2028</v>
      </c>
      <c r="N4" s="238">
        <f t="shared" si="0"/>
        <v>2029</v>
      </c>
      <c r="O4" s="238">
        <f t="shared" si="0"/>
        <v>2030</v>
      </c>
      <c r="P4" s="238">
        <f t="shared" si="0"/>
        <v>2031</v>
      </c>
      <c r="Q4" s="238">
        <f t="shared" si="0"/>
        <v>2032</v>
      </c>
      <c r="R4" s="238">
        <f t="shared" si="0"/>
        <v>2033</v>
      </c>
      <c r="S4" s="238">
        <f t="shared" si="0"/>
        <v>2034</v>
      </c>
      <c r="T4" s="238">
        <f t="shared" si="0"/>
        <v>2035</v>
      </c>
      <c r="U4" s="238">
        <f t="shared" si="0"/>
        <v>2036</v>
      </c>
      <c r="V4" s="238">
        <f t="shared" si="0"/>
        <v>2037</v>
      </c>
      <c r="W4" s="238">
        <f t="shared" si="0"/>
        <v>2038</v>
      </c>
      <c r="X4" s="238">
        <f t="shared" si="0"/>
        <v>2039</v>
      </c>
      <c r="Y4" s="238">
        <f t="shared" si="0"/>
        <v>2040</v>
      </c>
      <c r="Z4" s="238">
        <f t="shared" si="0"/>
        <v>2041</v>
      </c>
      <c r="AA4" s="238">
        <f t="shared" si="0"/>
        <v>2042</v>
      </c>
      <c r="AB4" s="238">
        <f t="shared" si="0"/>
        <v>2043</v>
      </c>
      <c r="AC4" s="238">
        <f t="shared" si="0"/>
        <v>2044</v>
      </c>
      <c r="AD4" s="238">
        <f t="shared" si="0"/>
        <v>2045</v>
      </c>
      <c r="AE4" s="238">
        <f t="shared" si="0"/>
        <v>2046</v>
      </c>
      <c r="AF4" s="238">
        <f t="shared" si="0"/>
        <v>2047</v>
      </c>
      <c r="AG4" s="238">
        <f t="shared" si="0"/>
        <v>2048</v>
      </c>
      <c r="AH4" s="238">
        <f t="shared" si="0"/>
        <v>2049</v>
      </c>
      <c r="AI4" s="238">
        <f t="shared" si="0"/>
        <v>2050</v>
      </c>
    </row>
    <row r="5" spans="1:35">
      <c r="A5" s="238" t="s">
        <v>534</v>
      </c>
      <c r="B5" s="238">
        <f>'CEC Data'!G9</f>
        <v>8165</v>
      </c>
      <c r="C5" s="238">
        <f>B5</f>
        <v>8165</v>
      </c>
      <c r="D5" s="238">
        <f t="shared" ref="D5:AI8" si="1">C5</f>
        <v>8165</v>
      </c>
      <c r="E5" s="238">
        <f t="shared" si="1"/>
        <v>8165</v>
      </c>
      <c r="F5" s="238">
        <f t="shared" si="1"/>
        <v>8165</v>
      </c>
      <c r="G5" s="238">
        <f t="shared" si="1"/>
        <v>8165</v>
      </c>
      <c r="H5" s="238">
        <f t="shared" si="1"/>
        <v>8165</v>
      </c>
      <c r="I5" s="238">
        <f t="shared" si="1"/>
        <v>8165</v>
      </c>
      <c r="J5" s="238">
        <f t="shared" si="1"/>
        <v>8165</v>
      </c>
      <c r="K5" s="238">
        <f t="shared" si="1"/>
        <v>8165</v>
      </c>
      <c r="L5" s="238">
        <f t="shared" si="1"/>
        <v>8165</v>
      </c>
      <c r="M5" s="238">
        <f t="shared" si="1"/>
        <v>8165</v>
      </c>
      <c r="N5" s="238">
        <f t="shared" si="1"/>
        <v>8165</v>
      </c>
      <c r="O5" s="238">
        <f t="shared" si="1"/>
        <v>8165</v>
      </c>
      <c r="P5" s="238">
        <f t="shared" si="1"/>
        <v>8165</v>
      </c>
      <c r="Q5" s="238">
        <f t="shared" si="1"/>
        <v>8165</v>
      </c>
      <c r="R5" s="238">
        <f t="shared" si="1"/>
        <v>8165</v>
      </c>
      <c r="S5" s="238">
        <f t="shared" si="1"/>
        <v>8165</v>
      </c>
      <c r="T5" s="238">
        <f t="shared" si="1"/>
        <v>8165</v>
      </c>
      <c r="U5" s="238">
        <f t="shared" si="1"/>
        <v>8165</v>
      </c>
      <c r="V5" s="238">
        <f t="shared" si="1"/>
        <v>8165</v>
      </c>
      <c r="W5" s="238">
        <f t="shared" si="1"/>
        <v>8165</v>
      </c>
      <c r="X5" s="238">
        <f t="shared" si="1"/>
        <v>8165</v>
      </c>
      <c r="Y5" s="238">
        <f t="shared" si="1"/>
        <v>8165</v>
      </c>
      <c r="Z5" s="238">
        <f t="shared" si="1"/>
        <v>8165</v>
      </c>
      <c r="AA5" s="238">
        <f t="shared" si="1"/>
        <v>8165</v>
      </c>
      <c r="AB5" s="238">
        <f t="shared" si="1"/>
        <v>8165</v>
      </c>
      <c r="AC5" s="238">
        <f t="shared" si="1"/>
        <v>8165</v>
      </c>
      <c r="AD5" s="238">
        <f t="shared" si="1"/>
        <v>8165</v>
      </c>
      <c r="AE5" s="238">
        <f t="shared" si="1"/>
        <v>8165</v>
      </c>
      <c r="AF5" s="238">
        <f t="shared" si="1"/>
        <v>8165</v>
      </c>
      <c r="AG5" s="238">
        <f t="shared" si="1"/>
        <v>8165</v>
      </c>
      <c r="AH5" s="238">
        <f t="shared" si="1"/>
        <v>8165</v>
      </c>
      <c r="AI5" s="238">
        <f t="shared" si="1"/>
        <v>8165</v>
      </c>
    </row>
    <row r="6" spans="1:35">
      <c r="A6" s="241" t="str">
        <f>'OLD_CA E3 summary'!A5</f>
        <v>hydro</v>
      </c>
      <c r="B6" s="242">
        <f>'CEC Data'!$G$15</f>
        <v>5798.2000000000007</v>
      </c>
      <c r="C6" s="242">
        <f>B6</f>
        <v>5798.2000000000007</v>
      </c>
      <c r="D6" s="242">
        <f t="shared" si="1"/>
        <v>5798.2000000000007</v>
      </c>
      <c r="E6" s="242">
        <f t="shared" si="1"/>
        <v>5798.2000000000007</v>
      </c>
      <c r="F6" s="242">
        <f t="shared" si="1"/>
        <v>5798.2000000000007</v>
      </c>
      <c r="G6" s="242">
        <f t="shared" si="1"/>
        <v>5798.2000000000007</v>
      </c>
      <c r="H6" s="242">
        <f t="shared" si="1"/>
        <v>5798.2000000000007</v>
      </c>
      <c r="I6" s="242">
        <f t="shared" si="1"/>
        <v>5798.2000000000007</v>
      </c>
      <c r="J6" s="242">
        <f t="shared" si="1"/>
        <v>5798.2000000000007</v>
      </c>
      <c r="K6" s="242">
        <f t="shared" si="1"/>
        <v>5798.2000000000007</v>
      </c>
      <c r="L6" s="242">
        <f t="shared" si="1"/>
        <v>5798.2000000000007</v>
      </c>
      <c r="M6" s="242">
        <f t="shared" si="1"/>
        <v>5798.2000000000007</v>
      </c>
      <c r="N6" s="242">
        <f t="shared" si="1"/>
        <v>5798.2000000000007</v>
      </c>
      <c r="O6" s="242">
        <f t="shared" si="1"/>
        <v>5798.2000000000007</v>
      </c>
      <c r="P6" s="242">
        <f t="shared" si="1"/>
        <v>5798.2000000000007</v>
      </c>
      <c r="Q6" s="242">
        <f t="shared" si="1"/>
        <v>5798.2000000000007</v>
      </c>
      <c r="R6" s="242">
        <f t="shared" si="1"/>
        <v>5798.2000000000007</v>
      </c>
      <c r="S6" s="242">
        <f t="shared" si="1"/>
        <v>5798.2000000000007</v>
      </c>
      <c r="T6" s="242">
        <f t="shared" si="1"/>
        <v>5798.2000000000007</v>
      </c>
      <c r="U6" s="242">
        <f t="shared" si="1"/>
        <v>5798.2000000000007</v>
      </c>
      <c r="V6" s="242">
        <f t="shared" si="1"/>
        <v>5798.2000000000007</v>
      </c>
      <c r="W6" s="242">
        <f t="shared" si="1"/>
        <v>5798.2000000000007</v>
      </c>
      <c r="X6" s="242">
        <f t="shared" si="1"/>
        <v>5798.2000000000007</v>
      </c>
      <c r="Y6" s="242">
        <f t="shared" si="1"/>
        <v>5798.2000000000007</v>
      </c>
      <c r="Z6" s="242">
        <f t="shared" si="1"/>
        <v>5798.2000000000007</v>
      </c>
      <c r="AA6" s="242">
        <f t="shared" si="1"/>
        <v>5798.2000000000007</v>
      </c>
      <c r="AB6" s="242">
        <f t="shared" si="1"/>
        <v>5798.2000000000007</v>
      </c>
      <c r="AC6" s="242">
        <f t="shared" si="1"/>
        <v>5798.2000000000007</v>
      </c>
      <c r="AD6" s="242">
        <f t="shared" si="1"/>
        <v>5798.2000000000007</v>
      </c>
      <c r="AE6" s="242">
        <f t="shared" si="1"/>
        <v>5798.2000000000007</v>
      </c>
      <c r="AF6" s="242">
        <f t="shared" si="1"/>
        <v>5798.2000000000007</v>
      </c>
      <c r="AG6" s="242">
        <f t="shared" si="1"/>
        <v>5798.2000000000007</v>
      </c>
      <c r="AH6" s="242">
        <f t="shared" si="1"/>
        <v>5798.2000000000007</v>
      </c>
      <c r="AI6" s="242">
        <f t="shared" si="1"/>
        <v>5798.2000000000007</v>
      </c>
    </row>
    <row r="7" spans="1:35">
      <c r="A7" s="241" t="str">
        <f>'OLD_CA E3 summary'!A6</f>
        <v>onshore wind</v>
      </c>
      <c r="B7" s="239">
        <f>C7</f>
        <v>18633</v>
      </c>
      <c r="C7" s="239">
        <f>'CEC Data'!F6</f>
        <v>18633</v>
      </c>
      <c r="D7" s="239">
        <f>C7</f>
        <v>18633</v>
      </c>
      <c r="E7" s="239">
        <f t="shared" si="1"/>
        <v>18633</v>
      </c>
      <c r="F7" s="239">
        <f t="shared" si="1"/>
        <v>18633</v>
      </c>
      <c r="G7" s="239">
        <f t="shared" si="1"/>
        <v>18633</v>
      </c>
      <c r="H7" s="239">
        <f t="shared" si="1"/>
        <v>18633</v>
      </c>
      <c r="I7" s="239">
        <f t="shared" si="1"/>
        <v>18633</v>
      </c>
      <c r="J7" s="239">
        <f t="shared" si="1"/>
        <v>18633</v>
      </c>
      <c r="K7" s="239">
        <f t="shared" si="1"/>
        <v>18633</v>
      </c>
      <c r="L7" s="239">
        <f t="shared" si="1"/>
        <v>18633</v>
      </c>
      <c r="M7" s="239">
        <f t="shared" si="1"/>
        <v>18633</v>
      </c>
      <c r="N7" s="239">
        <f t="shared" si="1"/>
        <v>18633</v>
      </c>
      <c r="O7" s="239">
        <f t="shared" si="1"/>
        <v>18633</v>
      </c>
      <c r="P7" s="239">
        <f t="shared" si="1"/>
        <v>18633</v>
      </c>
      <c r="Q7" s="239">
        <f t="shared" si="1"/>
        <v>18633</v>
      </c>
      <c r="R7" s="239">
        <f t="shared" si="1"/>
        <v>18633</v>
      </c>
      <c r="S7" s="239">
        <f t="shared" si="1"/>
        <v>18633</v>
      </c>
      <c r="T7" s="239">
        <f t="shared" si="1"/>
        <v>18633</v>
      </c>
      <c r="U7" s="239">
        <f t="shared" si="1"/>
        <v>18633</v>
      </c>
      <c r="V7" s="239">
        <f t="shared" si="1"/>
        <v>18633</v>
      </c>
      <c r="W7" s="239">
        <f t="shared" si="1"/>
        <v>18633</v>
      </c>
      <c r="X7" s="239">
        <f t="shared" si="1"/>
        <v>18633</v>
      </c>
      <c r="Y7" s="239">
        <f t="shared" si="1"/>
        <v>18633</v>
      </c>
      <c r="Z7" s="239">
        <f t="shared" si="1"/>
        <v>18633</v>
      </c>
      <c r="AA7" s="239">
        <f t="shared" si="1"/>
        <v>18633</v>
      </c>
      <c r="AB7" s="239">
        <f t="shared" si="1"/>
        <v>18633</v>
      </c>
      <c r="AC7" s="239">
        <f t="shared" si="1"/>
        <v>18633</v>
      </c>
      <c r="AD7" s="239">
        <f t="shared" si="1"/>
        <v>18633</v>
      </c>
      <c r="AE7" s="239">
        <f t="shared" si="1"/>
        <v>18633</v>
      </c>
      <c r="AF7" s="239">
        <f t="shared" si="1"/>
        <v>18633</v>
      </c>
      <c r="AG7" s="239">
        <f t="shared" si="1"/>
        <v>18633</v>
      </c>
      <c r="AH7" s="239">
        <f t="shared" si="1"/>
        <v>18633</v>
      </c>
      <c r="AI7" s="239">
        <f t="shared" si="1"/>
        <v>18633</v>
      </c>
    </row>
    <row r="8" spans="1:35">
      <c r="A8" s="241" t="str">
        <f>'OLD_CA E3 summary'!A7</f>
        <v>solar PV</v>
      </c>
      <c r="B8" s="242">
        <f>C8</f>
        <v>5268</v>
      </c>
      <c r="C8" s="239">
        <f>'CEC Data'!F5</f>
        <v>5268</v>
      </c>
      <c r="D8" s="239">
        <f>C8</f>
        <v>5268</v>
      </c>
      <c r="E8" s="239">
        <f t="shared" si="1"/>
        <v>5268</v>
      </c>
      <c r="F8" s="239">
        <f t="shared" si="1"/>
        <v>5268</v>
      </c>
      <c r="G8" s="239">
        <f t="shared" si="1"/>
        <v>5268</v>
      </c>
      <c r="H8" s="239">
        <f t="shared" si="1"/>
        <v>5268</v>
      </c>
      <c r="I8" s="239">
        <f t="shared" si="1"/>
        <v>5268</v>
      </c>
      <c r="J8" s="239">
        <f t="shared" si="1"/>
        <v>5268</v>
      </c>
      <c r="K8" s="239">
        <f t="shared" si="1"/>
        <v>5268</v>
      </c>
      <c r="L8" s="239">
        <f t="shared" si="1"/>
        <v>5268</v>
      </c>
      <c r="M8" s="239">
        <f t="shared" si="1"/>
        <v>5268</v>
      </c>
      <c r="N8" s="239">
        <f t="shared" si="1"/>
        <v>5268</v>
      </c>
      <c r="O8" s="239">
        <f t="shared" si="1"/>
        <v>5268</v>
      </c>
      <c r="P8" s="239">
        <f t="shared" si="1"/>
        <v>5268</v>
      </c>
      <c r="Q8" s="239">
        <f t="shared" si="1"/>
        <v>5268</v>
      </c>
      <c r="R8" s="239">
        <f t="shared" si="1"/>
        <v>5268</v>
      </c>
      <c r="S8" s="239">
        <f t="shared" si="1"/>
        <v>5268</v>
      </c>
      <c r="T8" s="239">
        <f t="shared" si="1"/>
        <v>5268</v>
      </c>
      <c r="U8" s="239">
        <f t="shared" si="1"/>
        <v>5268</v>
      </c>
      <c r="V8" s="239">
        <f t="shared" si="1"/>
        <v>5268</v>
      </c>
      <c r="W8" s="239">
        <f t="shared" si="1"/>
        <v>5268</v>
      </c>
      <c r="X8" s="239">
        <f t="shared" si="1"/>
        <v>5268</v>
      </c>
      <c r="Y8" s="239">
        <f t="shared" si="1"/>
        <v>5268</v>
      </c>
      <c r="Z8" s="239">
        <f t="shared" si="1"/>
        <v>5268</v>
      </c>
      <c r="AA8" s="239">
        <f t="shared" si="1"/>
        <v>5268</v>
      </c>
      <c r="AB8" s="239">
        <f t="shared" si="1"/>
        <v>5268</v>
      </c>
      <c r="AC8" s="239">
        <f t="shared" si="1"/>
        <v>5268</v>
      </c>
      <c r="AD8" s="239">
        <f t="shared" si="1"/>
        <v>5268</v>
      </c>
      <c r="AE8" s="239">
        <f t="shared" si="1"/>
        <v>5268</v>
      </c>
      <c r="AF8" s="239">
        <f t="shared" si="1"/>
        <v>5268</v>
      </c>
      <c r="AG8" s="239">
        <f t="shared" si="1"/>
        <v>5268</v>
      </c>
      <c r="AH8" s="239">
        <f t="shared" si="1"/>
        <v>5268</v>
      </c>
      <c r="AI8" s="239">
        <f t="shared" si="1"/>
        <v>5268</v>
      </c>
    </row>
    <row r="9" spans="1:35">
      <c r="A9" s="241" t="str">
        <f>'OLD_CA E3 summary'!A8</f>
        <v>solar thermal</v>
      </c>
      <c r="B9" s="239">
        <v>0</v>
      </c>
      <c r="C9" s="239">
        <v>0</v>
      </c>
      <c r="D9" s="239">
        <v>0</v>
      </c>
      <c r="E9" s="239">
        <v>0</v>
      </c>
      <c r="F9" s="239">
        <v>0</v>
      </c>
      <c r="G9" s="239">
        <v>0</v>
      </c>
      <c r="H9" s="239">
        <v>0</v>
      </c>
      <c r="I9" s="239">
        <v>0</v>
      </c>
      <c r="J9" s="239">
        <v>0</v>
      </c>
      <c r="K9" s="239">
        <v>0</v>
      </c>
      <c r="L9" s="239">
        <v>0</v>
      </c>
      <c r="M9" s="239">
        <v>0</v>
      </c>
      <c r="N9" s="239">
        <v>0</v>
      </c>
      <c r="O9" s="239">
        <v>0</v>
      </c>
      <c r="P9" s="239">
        <v>0</v>
      </c>
      <c r="Q9" s="239">
        <v>0</v>
      </c>
      <c r="R9" s="239">
        <v>0</v>
      </c>
      <c r="S9" s="239">
        <v>0</v>
      </c>
      <c r="T9" s="239">
        <v>0</v>
      </c>
      <c r="U9" s="239">
        <v>0</v>
      </c>
      <c r="V9" s="239">
        <v>0</v>
      </c>
      <c r="W9" s="239">
        <v>0</v>
      </c>
      <c r="X9" s="239">
        <v>0</v>
      </c>
      <c r="Y9" s="239">
        <v>0</v>
      </c>
      <c r="Z9" s="239">
        <v>0</v>
      </c>
      <c r="AA9" s="239">
        <v>0</v>
      </c>
      <c r="AB9" s="239">
        <v>0</v>
      </c>
      <c r="AC9" s="239">
        <v>0</v>
      </c>
      <c r="AD9" s="239">
        <v>0</v>
      </c>
      <c r="AE9" s="239">
        <v>0</v>
      </c>
      <c r="AF9" s="239">
        <v>0</v>
      </c>
      <c r="AG9" s="239">
        <v>0</v>
      </c>
      <c r="AH9" s="239">
        <v>0</v>
      </c>
      <c r="AI9" s="239">
        <v>0</v>
      </c>
    </row>
    <row r="10" spans="1:35">
      <c r="A10" s="241" t="str">
        <f>'OLD_CA E3 summary'!A9</f>
        <v>biomass</v>
      </c>
      <c r="B10" s="239">
        <f>'CEC Data'!G2</f>
        <v>900</v>
      </c>
      <c r="C10" s="239">
        <f t="shared" ref="C10:AI11" si="2">B10</f>
        <v>900</v>
      </c>
      <c r="D10" s="239">
        <f t="shared" si="2"/>
        <v>900</v>
      </c>
      <c r="E10" s="239">
        <f t="shared" si="2"/>
        <v>900</v>
      </c>
      <c r="F10" s="239">
        <f t="shared" si="2"/>
        <v>900</v>
      </c>
      <c r="G10" s="239">
        <f t="shared" si="2"/>
        <v>900</v>
      </c>
      <c r="H10" s="239">
        <f t="shared" si="2"/>
        <v>900</v>
      </c>
      <c r="I10" s="239">
        <f t="shared" si="2"/>
        <v>900</v>
      </c>
      <c r="J10" s="239">
        <f t="shared" si="2"/>
        <v>900</v>
      </c>
      <c r="K10" s="239">
        <f t="shared" si="2"/>
        <v>900</v>
      </c>
      <c r="L10" s="239">
        <f t="shared" si="2"/>
        <v>900</v>
      </c>
      <c r="M10" s="239">
        <f t="shared" si="2"/>
        <v>900</v>
      </c>
      <c r="N10" s="239">
        <f t="shared" si="2"/>
        <v>900</v>
      </c>
      <c r="O10" s="239">
        <f t="shared" si="2"/>
        <v>900</v>
      </c>
      <c r="P10" s="239">
        <f t="shared" si="2"/>
        <v>900</v>
      </c>
      <c r="Q10" s="239">
        <f t="shared" si="2"/>
        <v>900</v>
      </c>
      <c r="R10" s="239">
        <f t="shared" si="2"/>
        <v>900</v>
      </c>
      <c r="S10" s="239">
        <f t="shared" si="2"/>
        <v>900</v>
      </c>
      <c r="T10" s="239">
        <f t="shared" si="2"/>
        <v>900</v>
      </c>
      <c r="U10" s="239">
        <f t="shared" si="2"/>
        <v>900</v>
      </c>
      <c r="V10" s="239">
        <f t="shared" si="2"/>
        <v>900</v>
      </c>
      <c r="W10" s="239">
        <f t="shared" si="2"/>
        <v>900</v>
      </c>
      <c r="X10" s="239">
        <f t="shared" si="2"/>
        <v>900</v>
      </c>
      <c r="Y10" s="239">
        <f t="shared" si="2"/>
        <v>900</v>
      </c>
      <c r="Z10" s="239">
        <f t="shared" si="2"/>
        <v>900</v>
      </c>
      <c r="AA10" s="239">
        <f t="shared" si="2"/>
        <v>900</v>
      </c>
      <c r="AB10" s="239">
        <f t="shared" si="2"/>
        <v>900</v>
      </c>
      <c r="AC10" s="239">
        <f t="shared" si="2"/>
        <v>900</v>
      </c>
      <c r="AD10" s="239">
        <f t="shared" si="2"/>
        <v>900</v>
      </c>
      <c r="AE10" s="239">
        <f t="shared" si="2"/>
        <v>900</v>
      </c>
      <c r="AF10" s="239">
        <f t="shared" si="2"/>
        <v>900</v>
      </c>
      <c r="AG10" s="239">
        <f t="shared" si="2"/>
        <v>900</v>
      </c>
      <c r="AH10" s="239">
        <f t="shared" si="2"/>
        <v>900</v>
      </c>
      <c r="AI10" s="239">
        <f t="shared" si="2"/>
        <v>900</v>
      </c>
    </row>
    <row r="11" spans="1:35">
      <c r="A11" s="241" t="str">
        <f>'OLD_CA E3 summary'!A10</f>
        <v>geothermal</v>
      </c>
      <c r="B11" s="239">
        <f>'CEC Data'!G3</f>
        <v>1053.4000000000001</v>
      </c>
      <c r="C11" s="239">
        <f t="shared" si="2"/>
        <v>1053.4000000000001</v>
      </c>
      <c r="D11" s="239">
        <f t="shared" si="2"/>
        <v>1053.4000000000001</v>
      </c>
      <c r="E11" s="239">
        <f t="shared" si="2"/>
        <v>1053.4000000000001</v>
      </c>
      <c r="F11" s="239">
        <f t="shared" si="2"/>
        <v>1053.4000000000001</v>
      </c>
      <c r="G11" s="239">
        <f t="shared" si="2"/>
        <v>1053.4000000000001</v>
      </c>
      <c r="H11" s="239">
        <f t="shared" si="2"/>
        <v>1053.4000000000001</v>
      </c>
      <c r="I11" s="239">
        <f t="shared" si="2"/>
        <v>1053.4000000000001</v>
      </c>
      <c r="J11" s="239">
        <f t="shared" si="2"/>
        <v>1053.4000000000001</v>
      </c>
      <c r="K11" s="239">
        <f t="shared" si="2"/>
        <v>1053.4000000000001</v>
      </c>
      <c r="L11" s="239">
        <f t="shared" si="2"/>
        <v>1053.4000000000001</v>
      </c>
      <c r="M11" s="239">
        <f t="shared" si="2"/>
        <v>1053.4000000000001</v>
      </c>
      <c r="N11" s="239">
        <f t="shared" si="2"/>
        <v>1053.4000000000001</v>
      </c>
      <c r="O11" s="239">
        <f t="shared" si="2"/>
        <v>1053.4000000000001</v>
      </c>
      <c r="P11" s="239">
        <f t="shared" si="2"/>
        <v>1053.4000000000001</v>
      </c>
      <c r="Q11" s="239">
        <f t="shared" si="2"/>
        <v>1053.4000000000001</v>
      </c>
      <c r="R11" s="239">
        <f t="shared" si="2"/>
        <v>1053.4000000000001</v>
      </c>
      <c r="S11" s="239">
        <f t="shared" si="2"/>
        <v>1053.4000000000001</v>
      </c>
      <c r="T11" s="239">
        <f t="shared" si="2"/>
        <v>1053.4000000000001</v>
      </c>
      <c r="U11" s="239">
        <f t="shared" si="2"/>
        <v>1053.4000000000001</v>
      </c>
      <c r="V11" s="239">
        <f t="shared" si="2"/>
        <v>1053.4000000000001</v>
      </c>
      <c r="W11" s="239">
        <f t="shared" si="2"/>
        <v>1053.4000000000001</v>
      </c>
      <c r="X11" s="239">
        <f t="shared" si="2"/>
        <v>1053.4000000000001</v>
      </c>
      <c r="Y11" s="239">
        <f t="shared" si="2"/>
        <v>1053.4000000000001</v>
      </c>
      <c r="Z11" s="239">
        <f t="shared" si="2"/>
        <v>1053.4000000000001</v>
      </c>
      <c r="AA11" s="239">
        <f t="shared" si="2"/>
        <v>1053.4000000000001</v>
      </c>
      <c r="AB11" s="239">
        <f t="shared" si="2"/>
        <v>1053.4000000000001</v>
      </c>
      <c r="AC11" s="239">
        <f t="shared" si="2"/>
        <v>1053.4000000000001</v>
      </c>
      <c r="AD11" s="239">
        <f t="shared" si="2"/>
        <v>1053.4000000000001</v>
      </c>
      <c r="AE11" s="239">
        <f t="shared" si="2"/>
        <v>1053.4000000000001</v>
      </c>
      <c r="AF11" s="239">
        <f t="shared" si="2"/>
        <v>1053.4000000000001</v>
      </c>
      <c r="AG11" s="239">
        <f t="shared" si="2"/>
        <v>1053.4000000000001</v>
      </c>
      <c r="AH11" s="239">
        <f t="shared" si="2"/>
        <v>1053.4000000000001</v>
      </c>
      <c r="AI11" s="239">
        <f t="shared" si="2"/>
        <v>1053.4000000000001</v>
      </c>
    </row>
    <row r="13" spans="1:35">
      <c r="A13" s="238" t="s">
        <v>4633</v>
      </c>
    </row>
    <row r="14" spans="1:35">
      <c r="A14" s="238" t="s">
        <v>489</v>
      </c>
      <c r="B14" s="238">
        <f>B25*1000</f>
        <v>8594000</v>
      </c>
      <c r="C14" s="238">
        <f>C25*1000</f>
        <v>7573000</v>
      </c>
      <c r="D14" s="238">
        <f>B5*1000</f>
        <v>8165000</v>
      </c>
      <c r="E14" s="238">
        <f t="shared" ref="E14:AK20" si="3">E5*1000</f>
        <v>8165000</v>
      </c>
      <c r="F14" s="238">
        <f t="shared" si="3"/>
        <v>8165000</v>
      </c>
      <c r="G14" s="238">
        <f t="shared" si="3"/>
        <v>8165000</v>
      </c>
      <c r="H14" s="238">
        <f t="shared" si="3"/>
        <v>8165000</v>
      </c>
      <c r="I14" s="238">
        <f t="shared" si="3"/>
        <v>8165000</v>
      </c>
      <c r="J14" s="238">
        <f t="shared" si="3"/>
        <v>8165000</v>
      </c>
      <c r="K14" s="238">
        <f t="shared" si="3"/>
        <v>8165000</v>
      </c>
      <c r="L14" s="238">
        <f t="shared" si="3"/>
        <v>8165000</v>
      </c>
      <c r="M14" s="238">
        <f t="shared" si="3"/>
        <v>8165000</v>
      </c>
      <c r="N14" s="238">
        <f t="shared" si="3"/>
        <v>8165000</v>
      </c>
      <c r="O14" s="238">
        <f t="shared" si="3"/>
        <v>8165000</v>
      </c>
      <c r="P14" s="238">
        <f t="shared" si="3"/>
        <v>8165000</v>
      </c>
      <c r="Q14" s="238">
        <f t="shared" si="3"/>
        <v>8165000</v>
      </c>
      <c r="R14" s="238">
        <f t="shared" si="3"/>
        <v>8165000</v>
      </c>
      <c r="S14" s="238">
        <f t="shared" si="3"/>
        <v>8165000</v>
      </c>
      <c r="T14" s="238">
        <f t="shared" si="3"/>
        <v>8165000</v>
      </c>
      <c r="U14" s="238">
        <f t="shared" si="3"/>
        <v>8165000</v>
      </c>
      <c r="V14" s="238">
        <f t="shared" si="3"/>
        <v>8165000</v>
      </c>
      <c r="W14" s="238">
        <f t="shared" si="3"/>
        <v>8165000</v>
      </c>
      <c r="X14" s="238">
        <f t="shared" si="3"/>
        <v>8165000</v>
      </c>
      <c r="Y14" s="238">
        <f t="shared" si="3"/>
        <v>8165000</v>
      </c>
      <c r="Z14" s="238">
        <f t="shared" si="3"/>
        <v>8165000</v>
      </c>
      <c r="AA14" s="238">
        <f t="shared" si="3"/>
        <v>8165000</v>
      </c>
      <c r="AB14" s="238">
        <f t="shared" si="3"/>
        <v>8165000</v>
      </c>
      <c r="AC14" s="238">
        <f t="shared" si="3"/>
        <v>8165000</v>
      </c>
      <c r="AD14" s="238">
        <f t="shared" si="3"/>
        <v>8165000</v>
      </c>
      <c r="AE14" s="238">
        <f t="shared" si="3"/>
        <v>8165000</v>
      </c>
      <c r="AF14" s="238">
        <f t="shared" si="3"/>
        <v>8165000</v>
      </c>
      <c r="AG14" s="238">
        <f t="shared" si="3"/>
        <v>8165000</v>
      </c>
      <c r="AH14" s="238">
        <f t="shared" si="3"/>
        <v>8165000</v>
      </c>
      <c r="AI14" s="238">
        <f t="shared" si="3"/>
        <v>8165000</v>
      </c>
    </row>
    <row r="15" spans="1:35">
      <c r="A15" s="238" t="s">
        <v>490</v>
      </c>
      <c r="B15" s="238">
        <f>D15</f>
        <v>5798200.0000000009</v>
      </c>
      <c r="C15" s="238">
        <f>B6*1000</f>
        <v>5798200.0000000009</v>
      </c>
      <c r="D15" s="238">
        <f t="shared" ref="B15:S20" si="4">D6*1000</f>
        <v>5798200.0000000009</v>
      </c>
      <c r="E15" s="238">
        <f t="shared" si="4"/>
        <v>5798200.0000000009</v>
      </c>
      <c r="F15" s="238">
        <f t="shared" si="4"/>
        <v>5798200.0000000009</v>
      </c>
      <c r="G15" s="238">
        <f t="shared" si="4"/>
        <v>5798200.0000000009</v>
      </c>
      <c r="H15" s="238">
        <f t="shared" si="4"/>
        <v>5798200.0000000009</v>
      </c>
      <c r="I15" s="238">
        <f t="shared" si="4"/>
        <v>5798200.0000000009</v>
      </c>
      <c r="J15" s="238">
        <f t="shared" si="4"/>
        <v>5798200.0000000009</v>
      </c>
      <c r="K15" s="238">
        <f t="shared" si="4"/>
        <v>5798200.0000000009</v>
      </c>
      <c r="L15" s="238">
        <f t="shared" si="4"/>
        <v>5798200.0000000009</v>
      </c>
      <c r="M15" s="238">
        <f t="shared" si="4"/>
        <v>5798200.0000000009</v>
      </c>
      <c r="N15" s="238">
        <f t="shared" si="4"/>
        <v>5798200.0000000009</v>
      </c>
      <c r="O15" s="238">
        <f t="shared" si="4"/>
        <v>5798200.0000000009</v>
      </c>
      <c r="P15" s="238">
        <f t="shared" si="4"/>
        <v>5798200.0000000009</v>
      </c>
      <c r="Q15" s="238">
        <f t="shared" si="4"/>
        <v>5798200.0000000009</v>
      </c>
      <c r="R15" s="238">
        <f t="shared" si="3"/>
        <v>5798200.0000000009</v>
      </c>
      <c r="S15" s="238">
        <f t="shared" si="3"/>
        <v>5798200.0000000009</v>
      </c>
      <c r="T15" s="238">
        <f t="shared" si="3"/>
        <v>5798200.0000000009</v>
      </c>
      <c r="U15" s="238">
        <f t="shared" si="3"/>
        <v>5798200.0000000009</v>
      </c>
      <c r="V15" s="238">
        <f t="shared" si="3"/>
        <v>5798200.0000000009</v>
      </c>
      <c r="W15" s="238">
        <f t="shared" si="3"/>
        <v>5798200.0000000009</v>
      </c>
      <c r="X15" s="238">
        <f t="shared" si="3"/>
        <v>5798200.0000000009</v>
      </c>
      <c r="Y15" s="238">
        <f t="shared" si="3"/>
        <v>5798200.0000000009</v>
      </c>
      <c r="Z15" s="238">
        <f t="shared" si="3"/>
        <v>5798200.0000000009</v>
      </c>
      <c r="AA15" s="238">
        <f t="shared" si="3"/>
        <v>5798200.0000000009</v>
      </c>
      <c r="AB15" s="238">
        <f t="shared" si="3"/>
        <v>5798200.0000000009</v>
      </c>
      <c r="AC15" s="238">
        <f t="shared" si="3"/>
        <v>5798200.0000000009</v>
      </c>
      <c r="AD15" s="238">
        <f t="shared" si="3"/>
        <v>5798200.0000000009</v>
      </c>
      <c r="AE15" s="238">
        <f t="shared" si="3"/>
        <v>5798200.0000000009</v>
      </c>
      <c r="AF15" s="238">
        <f t="shared" si="3"/>
        <v>5798200.0000000009</v>
      </c>
      <c r="AG15" s="238">
        <f t="shared" si="3"/>
        <v>5798200.0000000009</v>
      </c>
      <c r="AH15" s="238">
        <f t="shared" si="3"/>
        <v>5798200.0000000009</v>
      </c>
      <c r="AI15" s="238">
        <f t="shared" si="3"/>
        <v>5798200.0000000009</v>
      </c>
    </row>
    <row r="16" spans="1:35">
      <c r="A16" s="238" t="s">
        <v>491</v>
      </c>
      <c r="B16" s="238">
        <f t="shared" si="4"/>
        <v>18633000</v>
      </c>
      <c r="C16" s="238">
        <f t="shared" si="4"/>
        <v>18633000</v>
      </c>
      <c r="D16" s="238">
        <f t="shared" si="4"/>
        <v>18633000</v>
      </c>
      <c r="E16" s="238">
        <f t="shared" si="4"/>
        <v>18633000</v>
      </c>
      <c r="F16" s="238">
        <f t="shared" si="4"/>
        <v>18633000</v>
      </c>
      <c r="G16" s="238">
        <f t="shared" si="4"/>
        <v>18633000</v>
      </c>
      <c r="H16" s="238">
        <f t="shared" si="4"/>
        <v>18633000</v>
      </c>
      <c r="I16" s="238">
        <f t="shared" si="4"/>
        <v>18633000</v>
      </c>
      <c r="J16" s="238">
        <f t="shared" si="4"/>
        <v>18633000</v>
      </c>
      <c r="K16" s="238">
        <f t="shared" si="4"/>
        <v>18633000</v>
      </c>
      <c r="L16" s="238">
        <f t="shared" si="4"/>
        <v>18633000</v>
      </c>
      <c r="M16" s="238">
        <f t="shared" si="4"/>
        <v>18633000</v>
      </c>
      <c r="N16" s="238">
        <f t="shared" si="4"/>
        <v>18633000</v>
      </c>
      <c r="O16" s="238">
        <f t="shared" si="4"/>
        <v>18633000</v>
      </c>
      <c r="P16" s="238">
        <f t="shared" si="4"/>
        <v>18633000</v>
      </c>
      <c r="Q16" s="238">
        <f t="shared" si="4"/>
        <v>18633000</v>
      </c>
      <c r="R16" s="238">
        <f t="shared" si="4"/>
        <v>18633000</v>
      </c>
      <c r="S16" s="238">
        <f t="shared" si="4"/>
        <v>18633000</v>
      </c>
      <c r="T16" s="238">
        <f t="shared" si="3"/>
        <v>18633000</v>
      </c>
      <c r="U16" s="238">
        <f t="shared" si="3"/>
        <v>18633000</v>
      </c>
      <c r="V16" s="238">
        <f t="shared" si="3"/>
        <v>18633000</v>
      </c>
      <c r="W16" s="238">
        <f t="shared" si="3"/>
        <v>18633000</v>
      </c>
      <c r="X16" s="238">
        <f t="shared" si="3"/>
        <v>18633000</v>
      </c>
      <c r="Y16" s="238">
        <f t="shared" si="3"/>
        <v>18633000</v>
      </c>
      <c r="Z16" s="238">
        <f t="shared" si="3"/>
        <v>18633000</v>
      </c>
      <c r="AA16" s="238">
        <f t="shared" si="3"/>
        <v>18633000</v>
      </c>
      <c r="AB16" s="238">
        <f t="shared" si="3"/>
        <v>18633000</v>
      </c>
      <c r="AC16" s="238">
        <f t="shared" si="3"/>
        <v>18633000</v>
      </c>
      <c r="AD16" s="238">
        <f t="shared" si="3"/>
        <v>18633000</v>
      </c>
      <c r="AE16" s="238">
        <f t="shared" si="3"/>
        <v>18633000</v>
      </c>
      <c r="AF16" s="238">
        <f t="shared" si="3"/>
        <v>18633000</v>
      </c>
      <c r="AG16" s="238">
        <f t="shared" si="3"/>
        <v>18633000</v>
      </c>
      <c r="AH16" s="238">
        <f t="shared" si="3"/>
        <v>18633000</v>
      </c>
      <c r="AI16" s="238">
        <f t="shared" si="3"/>
        <v>18633000</v>
      </c>
    </row>
    <row r="17" spans="1:35">
      <c r="A17" s="238" t="s">
        <v>492</v>
      </c>
      <c r="B17" s="238">
        <f t="shared" si="4"/>
        <v>5268000</v>
      </c>
      <c r="C17" s="238">
        <f t="shared" si="4"/>
        <v>5268000</v>
      </c>
      <c r="D17" s="238">
        <f t="shared" si="4"/>
        <v>5268000</v>
      </c>
      <c r="E17" s="238">
        <f t="shared" si="4"/>
        <v>5268000</v>
      </c>
      <c r="F17" s="238">
        <f t="shared" si="4"/>
        <v>5268000</v>
      </c>
      <c r="G17" s="238">
        <f t="shared" si="4"/>
        <v>5268000</v>
      </c>
      <c r="H17" s="238">
        <f t="shared" si="4"/>
        <v>5268000</v>
      </c>
      <c r="I17" s="238">
        <f t="shared" si="4"/>
        <v>5268000</v>
      </c>
      <c r="J17" s="238">
        <f t="shared" si="4"/>
        <v>5268000</v>
      </c>
      <c r="K17" s="238">
        <f t="shared" si="4"/>
        <v>5268000</v>
      </c>
      <c r="L17" s="238">
        <f t="shared" si="4"/>
        <v>5268000</v>
      </c>
      <c r="M17" s="238">
        <f t="shared" si="4"/>
        <v>5268000</v>
      </c>
      <c r="N17" s="238">
        <f t="shared" si="4"/>
        <v>5268000</v>
      </c>
      <c r="O17" s="238">
        <f t="shared" si="4"/>
        <v>5268000</v>
      </c>
      <c r="P17" s="238">
        <f t="shared" si="4"/>
        <v>5268000</v>
      </c>
      <c r="Q17" s="238">
        <f t="shared" si="4"/>
        <v>5268000</v>
      </c>
      <c r="R17" s="238">
        <f t="shared" si="4"/>
        <v>5268000</v>
      </c>
      <c r="S17" s="238">
        <f t="shared" si="4"/>
        <v>5268000</v>
      </c>
      <c r="T17" s="238">
        <f t="shared" si="3"/>
        <v>5268000</v>
      </c>
      <c r="U17" s="238">
        <f t="shared" si="3"/>
        <v>5268000</v>
      </c>
      <c r="V17" s="238">
        <f t="shared" si="3"/>
        <v>5268000</v>
      </c>
      <c r="W17" s="238">
        <f t="shared" si="3"/>
        <v>5268000</v>
      </c>
      <c r="X17" s="238">
        <f t="shared" si="3"/>
        <v>5268000</v>
      </c>
      <c r="Y17" s="238">
        <f t="shared" si="3"/>
        <v>5268000</v>
      </c>
      <c r="Z17" s="238">
        <f t="shared" si="3"/>
        <v>5268000</v>
      </c>
      <c r="AA17" s="238">
        <f t="shared" si="3"/>
        <v>5268000</v>
      </c>
      <c r="AB17" s="238">
        <f t="shared" si="3"/>
        <v>5268000</v>
      </c>
      <c r="AC17" s="238">
        <f t="shared" si="3"/>
        <v>5268000</v>
      </c>
      <c r="AD17" s="238">
        <f t="shared" si="3"/>
        <v>5268000</v>
      </c>
      <c r="AE17" s="238">
        <f t="shared" si="3"/>
        <v>5268000</v>
      </c>
      <c r="AF17" s="238">
        <f t="shared" si="3"/>
        <v>5268000</v>
      </c>
      <c r="AG17" s="238">
        <f t="shared" si="3"/>
        <v>5268000</v>
      </c>
      <c r="AH17" s="238">
        <f t="shared" si="3"/>
        <v>5268000</v>
      </c>
      <c r="AI17" s="238">
        <f t="shared" si="3"/>
        <v>5268000</v>
      </c>
    </row>
    <row r="18" spans="1:35">
      <c r="A18" s="238" t="s">
        <v>493</v>
      </c>
      <c r="B18" s="238">
        <f t="shared" si="4"/>
        <v>0</v>
      </c>
      <c r="C18" s="238">
        <f t="shared" si="4"/>
        <v>0</v>
      </c>
      <c r="D18" s="238">
        <f t="shared" si="4"/>
        <v>0</v>
      </c>
      <c r="E18" s="238">
        <f t="shared" si="4"/>
        <v>0</v>
      </c>
      <c r="F18" s="238">
        <f t="shared" si="4"/>
        <v>0</v>
      </c>
      <c r="G18" s="238">
        <f t="shared" si="4"/>
        <v>0</v>
      </c>
      <c r="H18" s="238">
        <f t="shared" si="4"/>
        <v>0</v>
      </c>
      <c r="I18" s="238">
        <f t="shared" si="4"/>
        <v>0</v>
      </c>
      <c r="J18" s="238">
        <f t="shared" si="4"/>
        <v>0</v>
      </c>
      <c r="K18" s="238">
        <f t="shared" si="4"/>
        <v>0</v>
      </c>
      <c r="L18" s="238">
        <f t="shared" si="4"/>
        <v>0</v>
      </c>
      <c r="M18" s="238">
        <f t="shared" si="4"/>
        <v>0</v>
      </c>
      <c r="N18" s="238">
        <f t="shared" si="4"/>
        <v>0</v>
      </c>
      <c r="O18" s="238">
        <f t="shared" si="4"/>
        <v>0</v>
      </c>
      <c r="P18" s="238">
        <f t="shared" si="4"/>
        <v>0</v>
      </c>
      <c r="Q18" s="238">
        <f t="shared" si="4"/>
        <v>0</v>
      </c>
      <c r="R18" s="238">
        <f t="shared" si="4"/>
        <v>0</v>
      </c>
      <c r="S18" s="238">
        <f t="shared" si="4"/>
        <v>0</v>
      </c>
      <c r="T18" s="238">
        <f t="shared" si="3"/>
        <v>0</v>
      </c>
      <c r="U18" s="238">
        <f t="shared" si="3"/>
        <v>0</v>
      </c>
      <c r="V18" s="238">
        <f t="shared" si="3"/>
        <v>0</v>
      </c>
      <c r="W18" s="238">
        <f t="shared" si="3"/>
        <v>0</v>
      </c>
      <c r="X18" s="238">
        <f t="shared" si="3"/>
        <v>0</v>
      </c>
      <c r="Y18" s="238">
        <f t="shared" si="3"/>
        <v>0</v>
      </c>
      <c r="Z18" s="238">
        <f t="shared" si="3"/>
        <v>0</v>
      </c>
      <c r="AA18" s="238">
        <f t="shared" si="3"/>
        <v>0</v>
      </c>
      <c r="AB18" s="238">
        <f t="shared" si="3"/>
        <v>0</v>
      </c>
      <c r="AC18" s="238">
        <f t="shared" si="3"/>
        <v>0</v>
      </c>
      <c r="AD18" s="238">
        <f t="shared" si="3"/>
        <v>0</v>
      </c>
      <c r="AE18" s="238">
        <f t="shared" si="3"/>
        <v>0</v>
      </c>
      <c r="AF18" s="238">
        <f t="shared" si="3"/>
        <v>0</v>
      </c>
      <c r="AG18" s="238">
        <f t="shared" si="3"/>
        <v>0</v>
      </c>
      <c r="AH18" s="238">
        <f t="shared" si="3"/>
        <v>0</v>
      </c>
      <c r="AI18" s="238">
        <f t="shared" si="3"/>
        <v>0</v>
      </c>
    </row>
    <row r="19" spans="1:35">
      <c r="A19" s="238" t="s">
        <v>494</v>
      </c>
      <c r="B19" s="238">
        <f t="shared" si="4"/>
        <v>900000</v>
      </c>
      <c r="C19" s="238">
        <f t="shared" si="4"/>
        <v>900000</v>
      </c>
      <c r="D19" s="238">
        <f t="shared" si="4"/>
        <v>900000</v>
      </c>
      <c r="E19" s="238">
        <f t="shared" si="4"/>
        <v>900000</v>
      </c>
      <c r="F19" s="238">
        <f t="shared" si="4"/>
        <v>900000</v>
      </c>
      <c r="G19" s="238">
        <f t="shared" si="4"/>
        <v>900000</v>
      </c>
      <c r="H19" s="238">
        <f t="shared" si="4"/>
        <v>900000</v>
      </c>
      <c r="I19" s="238">
        <f t="shared" si="4"/>
        <v>900000</v>
      </c>
      <c r="J19" s="238">
        <f t="shared" si="4"/>
        <v>900000</v>
      </c>
      <c r="K19" s="238">
        <f t="shared" si="4"/>
        <v>900000</v>
      </c>
      <c r="L19" s="238">
        <f t="shared" si="4"/>
        <v>900000</v>
      </c>
      <c r="M19" s="238">
        <f t="shared" si="4"/>
        <v>900000</v>
      </c>
      <c r="N19" s="238">
        <f t="shared" si="4"/>
        <v>900000</v>
      </c>
      <c r="O19" s="238">
        <f t="shared" si="4"/>
        <v>900000</v>
      </c>
      <c r="P19" s="238">
        <f t="shared" si="4"/>
        <v>900000</v>
      </c>
      <c r="Q19" s="238">
        <f t="shared" si="4"/>
        <v>900000</v>
      </c>
      <c r="R19" s="238">
        <f t="shared" si="4"/>
        <v>900000</v>
      </c>
      <c r="S19" s="238">
        <f t="shared" si="4"/>
        <v>900000</v>
      </c>
      <c r="T19" s="238">
        <f t="shared" si="3"/>
        <v>900000</v>
      </c>
      <c r="U19" s="238">
        <f t="shared" si="3"/>
        <v>900000</v>
      </c>
      <c r="V19" s="238">
        <f t="shared" si="3"/>
        <v>900000</v>
      </c>
      <c r="W19" s="238">
        <f t="shared" si="3"/>
        <v>900000</v>
      </c>
      <c r="X19" s="238">
        <f t="shared" si="3"/>
        <v>900000</v>
      </c>
      <c r="Y19" s="238">
        <f t="shared" si="3"/>
        <v>900000</v>
      </c>
      <c r="Z19" s="238">
        <f t="shared" si="3"/>
        <v>900000</v>
      </c>
      <c r="AA19" s="238">
        <f t="shared" si="3"/>
        <v>900000</v>
      </c>
      <c r="AB19" s="238">
        <f t="shared" si="3"/>
        <v>900000</v>
      </c>
      <c r="AC19" s="238">
        <f t="shared" si="3"/>
        <v>900000</v>
      </c>
      <c r="AD19" s="238">
        <f t="shared" si="3"/>
        <v>900000</v>
      </c>
      <c r="AE19" s="238">
        <f t="shared" si="3"/>
        <v>900000</v>
      </c>
      <c r="AF19" s="238">
        <f t="shared" si="3"/>
        <v>900000</v>
      </c>
      <c r="AG19" s="238">
        <f t="shared" si="3"/>
        <v>900000</v>
      </c>
      <c r="AH19" s="238">
        <f t="shared" si="3"/>
        <v>900000</v>
      </c>
      <c r="AI19" s="238">
        <f t="shared" si="3"/>
        <v>900000</v>
      </c>
    </row>
    <row r="20" spans="1:35">
      <c r="A20" s="238" t="s">
        <v>495</v>
      </c>
      <c r="B20" s="238">
        <f t="shared" si="4"/>
        <v>1053400</v>
      </c>
      <c r="C20" s="238">
        <f t="shared" si="4"/>
        <v>1053400</v>
      </c>
      <c r="D20" s="238">
        <f t="shared" si="4"/>
        <v>1053400</v>
      </c>
      <c r="E20" s="238">
        <f t="shared" si="4"/>
        <v>1053400</v>
      </c>
      <c r="F20" s="238">
        <f t="shared" si="4"/>
        <v>1053400</v>
      </c>
      <c r="G20" s="238">
        <f t="shared" si="4"/>
        <v>1053400</v>
      </c>
      <c r="H20" s="238">
        <f t="shared" si="4"/>
        <v>1053400</v>
      </c>
      <c r="I20" s="238">
        <f t="shared" si="4"/>
        <v>1053400</v>
      </c>
      <c r="J20" s="238">
        <f t="shared" si="4"/>
        <v>1053400</v>
      </c>
      <c r="K20" s="238">
        <f t="shared" si="4"/>
        <v>1053400</v>
      </c>
      <c r="L20" s="238">
        <f t="shared" si="4"/>
        <v>1053400</v>
      </c>
      <c r="M20" s="238">
        <f t="shared" si="4"/>
        <v>1053400</v>
      </c>
      <c r="N20" s="238">
        <f t="shared" si="4"/>
        <v>1053400</v>
      </c>
      <c r="O20" s="238">
        <f t="shared" si="4"/>
        <v>1053400</v>
      </c>
      <c r="P20" s="238">
        <f t="shared" si="4"/>
        <v>1053400</v>
      </c>
      <c r="Q20" s="238">
        <f t="shared" si="4"/>
        <v>1053400</v>
      </c>
      <c r="R20" s="238">
        <f t="shared" si="4"/>
        <v>1053400</v>
      </c>
      <c r="S20" s="238">
        <f t="shared" si="4"/>
        <v>1053400</v>
      </c>
      <c r="T20" s="238">
        <f t="shared" si="3"/>
        <v>1053400</v>
      </c>
      <c r="U20" s="238">
        <f t="shared" si="3"/>
        <v>1053400</v>
      </c>
      <c r="V20" s="238">
        <f t="shared" si="3"/>
        <v>1053400</v>
      </c>
      <c r="W20" s="238">
        <f t="shared" si="3"/>
        <v>1053400</v>
      </c>
      <c r="X20" s="238">
        <f t="shared" si="3"/>
        <v>1053400</v>
      </c>
      <c r="Y20" s="238">
        <f t="shared" si="3"/>
        <v>1053400</v>
      </c>
      <c r="Z20" s="238">
        <f t="shared" si="3"/>
        <v>1053400</v>
      </c>
      <c r="AA20" s="238">
        <f t="shared" si="3"/>
        <v>1053400</v>
      </c>
      <c r="AB20" s="238">
        <f t="shared" si="3"/>
        <v>1053400</v>
      </c>
      <c r="AC20" s="238">
        <f t="shared" si="3"/>
        <v>1053400</v>
      </c>
      <c r="AD20" s="238">
        <f t="shared" si="3"/>
        <v>1053400</v>
      </c>
      <c r="AE20" s="238">
        <f t="shared" si="3"/>
        <v>1053400</v>
      </c>
      <c r="AF20" s="238">
        <f t="shared" si="3"/>
        <v>1053400</v>
      </c>
      <c r="AG20" s="238">
        <f t="shared" si="3"/>
        <v>1053400</v>
      </c>
      <c r="AH20" s="238">
        <f t="shared" si="3"/>
        <v>1053400</v>
      </c>
      <c r="AI20" s="238">
        <f t="shared" si="3"/>
        <v>1053400</v>
      </c>
    </row>
    <row r="23" spans="1:35">
      <c r="B23" s="238" t="s">
        <v>4634</v>
      </c>
    </row>
    <row r="24" spans="1:35">
      <c r="B24" s="238">
        <v>2017</v>
      </c>
      <c r="C24" s="238">
        <v>2018</v>
      </c>
    </row>
    <row r="25" spans="1:35">
      <c r="A25" s="241" t="str">
        <f>'OLD_CA E3 summary'!A4</f>
        <v>nuclear</v>
      </c>
      <c r="B25" s="242">
        <f>'CEC Data'!E9</f>
        <v>8594</v>
      </c>
      <c r="C25" s="238">
        <f>'CEC Data'!F9</f>
        <v>7573</v>
      </c>
    </row>
    <row r="26" spans="1:35">
      <c r="A26" s="241" t="str">
        <f>'OLD_CA E3 summary'!A5</f>
        <v>hydro</v>
      </c>
      <c r="B26" s="242">
        <f>'CEC Data'!E10</f>
        <v>0</v>
      </c>
      <c r="C26" s="238">
        <f>'CEC Data'!F10</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
  <cols>
    <col min="1" max="1" width="75.5" style="114" bestFit="1" customWidth="1"/>
    <col min="2" max="2" width="12.58203125" style="107" bestFit="1" customWidth="1"/>
  </cols>
  <sheetData>
    <row r="1" spans="1:32">
      <c r="A1" s="73" t="s">
        <v>587</v>
      </c>
    </row>
    <row r="2" spans="1:32">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RowHeight="14.5"/>
  <cols>
    <col min="1" max="1" width="45.4140625" style="238" customWidth="1"/>
    <col min="2" max="2" width="27.6640625" style="238" bestFit="1" customWidth="1"/>
    <col min="3" max="3" width="21.83203125" style="238" bestFit="1" customWidth="1"/>
    <col min="4" max="4" width="26.83203125" style="238" bestFit="1" customWidth="1"/>
    <col min="5" max="5" width="27.25" style="238" bestFit="1" customWidth="1"/>
    <col min="6" max="6" width="29.75" style="238" bestFit="1" customWidth="1"/>
    <col min="7" max="7" width="22" style="238" bestFit="1" customWidth="1"/>
    <col min="8" max="16384" width="8.6640625" style="238"/>
  </cols>
  <sheetData>
    <row r="1" spans="1:7">
      <c r="B1" s="246">
        <v>2014</v>
      </c>
      <c r="C1" s="246">
        <v>2015</v>
      </c>
      <c r="D1" s="246">
        <v>2016</v>
      </c>
      <c r="E1" s="246">
        <v>2017</v>
      </c>
      <c r="F1" s="246">
        <v>2018</v>
      </c>
    </row>
    <row r="2" spans="1:7">
      <c r="A2" s="238" t="s">
        <v>4679</v>
      </c>
      <c r="B2" s="238">
        <f>SUM(D101:E101)</f>
        <v>786</v>
      </c>
      <c r="C2" s="242">
        <f>SUM(D83:E83)</f>
        <v>1185</v>
      </c>
      <c r="D2" s="238">
        <f>SUM(D65:E65)</f>
        <v>684</v>
      </c>
      <c r="E2" s="242">
        <f>D47+E47</f>
        <v>1047</v>
      </c>
      <c r="F2" s="238">
        <f>H28</f>
        <v>798</v>
      </c>
      <c r="G2" s="238">
        <f>AVERAGE(B2:F2)</f>
        <v>900</v>
      </c>
    </row>
    <row r="3" spans="1:7">
      <c r="A3" s="238" t="s">
        <v>4680</v>
      </c>
      <c r="B3" s="238">
        <f>SUM(D102:E102)</f>
        <v>844</v>
      </c>
      <c r="C3" s="242">
        <f>SUM(D84:E84)</f>
        <v>889</v>
      </c>
      <c r="D3" s="238">
        <f>SUM(D66:E66)</f>
        <v>1134</v>
      </c>
      <c r="E3" s="242">
        <f>D48+E48</f>
        <v>960</v>
      </c>
      <c r="F3" s="238">
        <f>H29</f>
        <v>1440</v>
      </c>
      <c r="G3" s="238">
        <f>AVERAGE(B3:F3)</f>
        <v>1053.4000000000001</v>
      </c>
    </row>
    <row r="4" spans="1:7">
      <c r="A4" s="238" t="s">
        <v>4681</v>
      </c>
      <c r="B4" s="238">
        <f>SUM(D103:E103)</f>
        <v>361</v>
      </c>
      <c r="C4" s="242">
        <f>SUM(D85:E85)</f>
        <v>193</v>
      </c>
      <c r="D4" s="238">
        <f>SUM(D67:E67)</f>
        <v>230</v>
      </c>
      <c r="E4" s="242">
        <f>D49+E49</f>
        <v>1454</v>
      </c>
      <c r="F4" s="238">
        <f>H30</f>
        <v>335</v>
      </c>
      <c r="G4" s="238">
        <f>AVERAGE(B4:F4)</f>
        <v>514.6</v>
      </c>
    </row>
    <row r="5" spans="1:7">
      <c r="A5" s="238" t="s">
        <v>4682</v>
      </c>
      <c r="B5" s="238">
        <f>SUM(D104:E104)</f>
        <v>2009</v>
      </c>
      <c r="C5" s="242">
        <f>SUM(D86:E86)</f>
        <v>2583</v>
      </c>
      <c r="D5" s="238">
        <f>SUM(D68:E68)</f>
        <v>3791</v>
      </c>
      <c r="E5" s="242">
        <f>D50+E50</f>
        <v>5465</v>
      </c>
      <c r="F5" s="238">
        <f>H31</f>
        <v>5268</v>
      </c>
    </row>
    <row r="6" spans="1:7">
      <c r="A6" s="238" t="s">
        <v>4683</v>
      </c>
      <c r="B6" s="238">
        <f>SUM(D105:E105)</f>
        <v>10917</v>
      </c>
      <c r="C6" s="242">
        <f>SUM(D87:E87)</f>
        <v>11927</v>
      </c>
      <c r="D6" s="238">
        <f>SUM(D69:E69)</f>
        <v>12822</v>
      </c>
      <c r="E6" s="242">
        <f>D51+E51</f>
        <v>14575</v>
      </c>
      <c r="F6" s="238">
        <f>H32</f>
        <v>18633</v>
      </c>
    </row>
    <row r="7" spans="1:7">
      <c r="C7" s="242"/>
      <c r="E7" s="242"/>
    </row>
    <row r="8" spans="1:7">
      <c r="A8" s="238" t="s">
        <v>4577</v>
      </c>
      <c r="B8" s="238">
        <f>$H$95</f>
        <v>2298</v>
      </c>
      <c r="C8" s="242">
        <f>$H$77</f>
        <v>4379</v>
      </c>
      <c r="D8" s="238">
        <f>H59</f>
        <v>5271</v>
      </c>
      <c r="E8" s="242">
        <f>$H$41</f>
        <v>6067</v>
      </c>
      <c r="F8" s="238">
        <f>$H$22</f>
        <v>8403</v>
      </c>
      <c r="G8" s="238">
        <f>AVERAGE(B8:F8)</f>
        <v>5283.6</v>
      </c>
    </row>
    <row r="9" spans="1:7">
      <c r="A9" s="238" t="s">
        <v>4684</v>
      </c>
      <c r="B9" s="238">
        <f>$H$97</f>
        <v>8193</v>
      </c>
      <c r="C9" s="242">
        <f>$H$79</f>
        <v>8726</v>
      </c>
      <c r="D9" s="238">
        <f>$H$61</f>
        <v>7739</v>
      </c>
      <c r="E9" s="242">
        <f>$H$43</f>
        <v>8594</v>
      </c>
      <c r="F9" s="238">
        <f>$H$24</f>
        <v>7573</v>
      </c>
      <c r="G9" s="238">
        <f>AVERAGE(B9:F9)</f>
        <v>8165</v>
      </c>
    </row>
    <row r="10" spans="1:7">
      <c r="C10" s="242"/>
      <c r="E10" s="242"/>
    </row>
    <row r="11" spans="1:7">
      <c r="A11" s="238" t="s">
        <v>4578</v>
      </c>
      <c r="B11" s="242">
        <f>F106</f>
        <v>44433</v>
      </c>
      <c r="C11" s="242">
        <f>H88</f>
        <v>39873</v>
      </c>
      <c r="D11" s="238">
        <f>$H$70</f>
        <v>41825</v>
      </c>
      <c r="E11" s="242">
        <f>$H$52</f>
        <v>27017</v>
      </c>
      <c r="F11" s="238">
        <f>H33</f>
        <v>30095</v>
      </c>
    </row>
    <row r="12" spans="1:7">
      <c r="A12" s="238" t="s">
        <v>513</v>
      </c>
      <c r="B12" s="242">
        <f>$H$96</f>
        <v>10152</v>
      </c>
      <c r="C12" s="242">
        <f>$H$78</f>
        <v>12260</v>
      </c>
      <c r="D12" s="238">
        <f>H60</f>
        <v>7161</v>
      </c>
      <c r="E12" s="238">
        <f>$H$42</f>
        <v>8751</v>
      </c>
      <c r="F12" s="238">
        <f>$H$23</f>
        <v>8953</v>
      </c>
      <c r="G12" s="238">
        <f>AVERAGE(B12:F12)</f>
        <v>9455.4</v>
      </c>
    </row>
    <row r="13" spans="1:7">
      <c r="A13" s="238" t="s">
        <v>526</v>
      </c>
      <c r="D13" s="238">
        <f>$H$58</f>
        <v>11683</v>
      </c>
      <c r="E13" s="238">
        <f>$H$40</f>
        <v>11773</v>
      </c>
      <c r="F13" s="238">
        <f>$H$21</f>
        <v>9139</v>
      </c>
    </row>
    <row r="15" spans="1:7">
      <c r="A15" s="238" t="s">
        <v>4685</v>
      </c>
      <c r="E15" s="242">
        <f>E4+E8</f>
        <v>7521</v>
      </c>
      <c r="F15" s="242">
        <f>F4+F8</f>
        <v>8738</v>
      </c>
      <c r="G15" s="242">
        <f>G4+G8</f>
        <v>5798.2000000000007</v>
      </c>
    </row>
    <row r="18" spans="1:8">
      <c r="A18" s="248" t="s">
        <v>4686</v>
      </c>
      <c r="B18" s="249"/>
      <c r="C18" s="249"/>
      <c r="D18" s="249"/>
      <c r="E18" s="249"/>
      <c r="F18" s="249"/>
      <c r="G18" s="249"/>
    </row>
    <row r="19" spans="1:8" ht="15.5">
      <c r="A19" s="250" t="s">
        <v>4425</v>
      </c>
      <c r="B19" s="250" t="s">
        <v>15</v>
      </c>
      <c r="C19" s="250" t="s">
        <v>4687</v>
      </c>
      <c r="D19" s="250" t="s">
        <v>4569</v>
      </c>
      <c r="E19" s="250" t="s">
        <v>4570</v>
      </c>
      <c r="F19" s="250" t="s">
        <v>4688</v>
      </c>
      <c r="G19" s="250" t="s">
        <v>4689</v>
      </c>
      <c r="H19" s="238" t="s">
        <v>4690</v>
      </c>
    </row>
    <row r="20" spans="1:8" ht="15.5">
      <c r="A20" s="250"/>
      <c r="B20" s="250" t="s">
        <v>4691</v>
      </c>
      <c r="C20" s="250" t="s">
        <v>4692</v>
      </c>
      <c r="D20" s="250"/>
      <c r="E20" s="250"/>
      <c r="F20" s="250"/>
      <c r="G20" s="250"/>
    </row>
    <row r="21" spans="1:8">
      <c r="A21" s="251" t="s">
        <v>526</v>
      </c>
      <c r="B21" s="252">
        <v>294</v>
      </c>
      <c r="C21" s="253">
        <v>1.5E-3</v>
      </c>
      <c r="D21" s="252">
        <v>399</v>
      </c>
      <c r="E21" s="254">
        <v>8740</v>
      </c>
      <c r="F21" s="254">
        <v>9433</v>
      </c>
      <c r="G21" s="253">
        <v>3.3000000000000002E-2</v>
      </c>
      <c r="H21" s="238">
        <f>SUM(D21:E21)</f>
        <v>9139</v>
      </c>
    </row>
    <row r="22" spans="1:8">
      <c r="A22" s="251" t="s">
        <v>4577</v>
      </c>
      <c r="B22" s="254">
        <v>22096</v>
      </c>
      <c r="C22" s="253">
        <v>0.1134</v>
      </c>
      <c r="D22" s="254">
        <v>7418</v>
      </c>
      <c r="E22" s="252">
        <v>985</v>
      </c>
      <c r="F22" s="254">
        <v>30499</v>
      </c>
      <c r="G22" s="253">
        <v>0.10680000000000001</v>
      </c>
      <c r="H22" s="238">
        <f t="shared" ref="H22:H34" si="0">SUM(D22:E22)</f>
        <v>8403</v>
      </c>
    </row>
    <row r="23" spans="1:8">
      <c r="A23" s="251" t="s">
        <v>513</v>
      </c>
      <c r="B23" s="254">
        <v>90691</v>
      </c>
      <c r="C23" s="253">
        <v>0.46539999999999998</v>
      </c>
      <c r="D23" s="252">
        <v>49</v>
      </c>
      <c r="E23" s="254">
        <v>8904</v>
      </c>
      <c r="F23" s="254">
        <v>99644</v>
      </c>
      <c r="G23" s="253">
        <v>0.34910000000000002</v>
      </c>
      <c r="H23" s="238">
        <f t="shared" si="0"/>
        <v>8953</v>
      </c>
    </row>
    <row r="24" spans="1:8">
      <c r="A24" s="251" t="s">
        <v>534</v>
      </c>
      <c r="B24" s="254">
        <v>18268</v>
      </c>
      <c r="C24" s="253">
        <v>9.3799999999999994E-2</v>
      </c>
      <c r="D24" s="252">
        <v>0</v>
      </c>
      <c r="E24" s="254">
        <v>7573</v>
      </c>
      <c r="F24" s="254">
        <v>25841</v>
      </c>
      <c r="G24" s="253">
        <v>9.0499999999999997E-2</v>
      </c>
      <c r="H24" s="238">
        <f t="shared" si="0"/>
        <v>7573</v>
      </c>
    </row>
    <row r="25" spans="1:8">
      <c r="A25" s="251" t="s">
        <v>514</v>
      </c>
      <c r="B25" s="252">
        <v>35</v>
      </c>
      <c r="C25" s="253">
        <v>2.0000000000000001E-4</v>
      </c>
      <c r="D25" s="252">
        <v>0</v>
      </c>
      <c r="E25" s="252">
        <v>0</v>
      </c>
      <c r="F25" s="252">
        <v>35</v>
      </c>
      <c r="G25" s="253">
        <v>1E-4</v>
      </c>
      <c r="H25" s="238">
        <f t="shared" si="0"/>
        <v>0</v>
      </c>
    </row>
    <row r="26" spans="1:8">
      <c r="A26" s="251" t="s">
        <v>4693</v>
      </c>
      <c r="B26" s="252">
        <v>430</v>
      </c>
      <c r="C26" s="253">
        <v>2.2000000000000001E-3</v>
      </c>
      <c r="D26" s="252">
        <v>0</v>
      </c>
      <c r="E26" s="252">
        <v>9</v>
      </c>
      <c r="F26" s="252">
        <v>439</v>
      </c>
      <c r="G26" s="253">
        <v>1.5E-3</v>
      </c>
      <c r="H26" s="238">
        <f t="shared" si="0"/>
        <v>9</v>
      </c>
    </row>
    <row r="27" spans="1:8">
      <c r="A27" s="251" t="s">
        <v>4694</v>
      </c>
      <c r="B27" s="254">
        <v>63028</v>
      </c>
      <c r="C27" s="253">
        <v>0.32350000000000001</v>
      </c>
      <c r="D27" s="254">
        <v>14074</v>
      </c>
      <c r="E27" s="254">
        <v>12400</v>
      </c>
      <c r="F27" s="254">
        <v>89502</v>
      </c>
      <c r="G27" s="253">
        <v>0.31359999999999999</v>
      </c>
      <c r="H27" s="238">
        <f t="shared" si="0"/>
        <v>26474</v>
      </c>
    </row>
    <row r="28" spans="1:8">
      <c r="A28" s="255" t="s">
        <v>4580</v>
      </c>
      <c r="B28" s="256">
        <v>5909</v>
      </c>
      <c r="C28" s="257">
        <v>3.0300000000000001E-2</v>
      </c>
      <c r="D28" s="258">
        <v>772</v>
      </c>
      <c r="E28" s="258">
        <v>26</v>
      </c>
      <c r="F28" s="256">
        <v>6707</v>
      </c>
      <c r="G28" s="257">
        <v>2.35E-2</v>
      </c>
      <c r="H28" s="238">
        <f t="shared" si="0"/>
        <v>798</v>
      </c>
    </row>
    <row r="29" spans="1:8">
      <c r="A29" s="255" t="s">
        <v>528</v>
      </c>
      <c r="B29" s="256">
        <v>11528</v>
      </c>
      <c r="C29" s="257">
        <v>5.9200000000000003E-2</v>
      </c>
      <c r="D29" s="258">
        <v>171</v>
      </c>
      <c r="E29" s="256">
        <v>1269</v>
      </c>
      <c r="F29" s="256">
        <v>12968</v>
      </c>
      <c r="G29" s="257">
        <v>4.5400000000000003E-2</v>
      </c>
      <c r="H29" s="238">
        <f t="shared" si="0"/>
        <v>1440</v>
      </c>
    </row>
    <row r="30" spans="1:8">
      <c r="A30" s="255" t="s">
        <v>4581</v>
      </c>
      <c r="B30" s="256">
        <v>4248</v>
      </c>
      <c r="C30" s="257">
        <v>2.18E-2</v>
      </c>
      <c r="D30" s="258">
        <v>334</v>
      </c>
      <c r="E30" s="258">
        <v>1</v>
      </c>
      <c r="F30" s="256">
        <v>4583</v>
      </c>
      <c r="G30" s="257">
        <v>1.61E-2</v>
      </c>
      <c r="H30" s="238">
        <f t="shared" si="0"/>
        <v>335</v>
      </c>
    </row>
    <row r="31" spans="1:8">
      <c r="A31" s="255" t="s">
        <v>510</v>
      </c>
      <c r="B31" s="256">
        <v>27265</v>
      </c>
      <c r="C31" s="257">
        <v>0.1399</v>
      </c>
      <c r="D31" s="258">
        <v>174</v>
      </c>
      <c r="E31" s="256">
        <v>5094</v>
      </c>
      <c r="F31" s="256">
        <v>32533</v>
      </c>
      <c r="G31" s="257">
        <v>0.114</v>
      </c>
      <c r="H31" s="238">
        <f t="shared" si="0"/>
        <v>5268</v>
      </c>
    </row>
    <row r="32" spans="1:8">
      <c r="A32" s="255" t="s">
        <v>508</v>
      </c>
      <c r="B32" s="256">
        <v>14078</v>
      </c>
      <c r="C32" s="257">
        <v>7.2300000000000003E-2</v>
      </c>
      <c r="D32" s="256">
        <v>12623</v>
      </c>
      <c r="E32" s="256">
        <v>6010</v>
      </c>
      <c r="F32" s="256">
        <v>32711</v>
      </c>
      <c r="G32" s="257">
        <v>0.11459999999999999</v>
      </c>
      <c r="H32" s="238">
        <f t="shared" si="0"/>
        <v>18633</v>
      </c>
    </row>
    <row r="33" spans="1:8">
      <c r="A33" s="251" t="s">
        <v>4695</v>
      </c>
      <c r="B33" s="252" t="s">
        <v>4696</v>
      </c>
      <c r="C33" s="252" t="s">
        <v>4696</v>
      </c>
      <c r="D33" s="254">
        <v>17576</v>
      </c>
      <c r="E33" s="254">
        <v>12519</v>
      </c>
      <c r="F33" s="254">
        <v>30095</v>
      </c>
      <c r="G33" s="253">
        <v>0.10539999999999999</v>
      </c>
      <c r="H33" s="238">
        <f t="shared" si="0"/>
        <v>30095</v>
      </c>
    </row>
    <row r="34" spans="1:8">
      <c r="A34" s="251" t="s">
        <v>484</v>
      </c>
      <c r="B34" s="254">
        <v>194842</v>
      </c>
      <c r="C34" s="253">
        <v>1</v>
      </c>
      <c r="D34" s="254">
        <v>39517</v>
      </c>
      <c r="E34" s="254">
        <v>51130</v>
      </c>
      <c r="F34" s="254">
        <v>285488</v>
      </c>
      <c r="G34" s="253">
        <v>1</v>
      </c>
      <c r="H34" s="238">
        <f t="shared" si="0"/>
        <v>90647</v>
      </c>
    </row>
    <row r="37" spans="1:8">
      <c r="A37" s="248" t="s">
        <v>4697</v>
      </c>
      <c r="B37" s="249"/>
      <c r="C37" s="249"/>
      <c r="D37" s="249"/>
      <c r="E37" s="249"/>
      <c r="F37" s="249"/>
      <c r="G37" s="249"/>
    </row>
    <row r="38" spans="1:8" ht="15.5">
      <c r="A38" s="250" t="s">
        <v>4425</v>
      </c>
      <c r="B38" s="250" t="s">
        <v>15</v>
      </c>
      <c r="C38" s="250" t="s">
        <v>4687</v>
      </c>
      <c r="D38" s="250" t="s">
        <v>4569</v>
      </c>
      <c r="E38" s="250" t="s">
        <v>4570</v>
      </c>
      <c r="F38" s="250" t="s">
        <v>4688</v>
      </c>
      <c r="G38" s="250" t="s">
        <v>4689</v>
      </c>
      <c r="H38" s="238" t="s">
        <v>4690</v>
      </c>
    </row>
    <row r="39" spans="1:8" ht="15.5">
      <c r="A39" s="250"/>
      <c r="B39" s="250" t="s">
        <v>4691</v>
      </c>
      <c r="C39" s="250" t="s">
        <v>4692</v>
      </c>
      <c r="D39" s="250"/>
      <c r="E39" s="250"/>
      <c r="F39" s="250"/>
      <c r="G39" s="250"/>
    </row>
    <row r="40" spans="1:8">
      <c r="A40" s="251" t="s">
        <v>526</v>
      </c>
      <c r="B40" s="252">
        <v>302</v>
      </c>
      <c r="C40" s="253">
        <v>1.5E-3</v>
      </c>
      <c r="D40" s="252">
        <v>409</v>
      </c>
      <c r="E40" s="254">
        <v>11364</v>
      </c>
      <c r="F40" s="254">
        <v>12075</v>
      </c>
      <c r="G40" s="253">
        <v>4.1300000000000003E-2</v>
      </c>
      <c r="H40" s="238">
        <f>SUM(D40:E40)</f>
        <v>11773</v>
      </c>
    </row>
    <row r="41" spans="1:8">
      <c r="A41" s="251" t="s">
        <v>4577</v>
      </c>
      <c r="B41" s="254">
        <v>36920</v>
      </c>
      <c r="C41" s="253">
        <v>0.1789</v>
      </c>
      <c r="D41" s="254">
        <v>4531</v>
      </c>
      <c r="E41" s="254">
        <v>1536</v>
      </c>
      <c r="F41" s="254">
        <v>42987</v>
      </c>
      <c r="G41" s="253">
        <v>0.1472</v>
      </c>
      <c r="H41" s="238">
        <f t="shared" ref="H41:H53" si="1">SUM(D41:E41)</f>
        <v>6067</v>
      </c>
    </row>
    <row r="42" spans="1:8">
      <c r="A42" s="251" t="s">
        <v>513</v>
      </c>
      <c r="B42" s="254">
        <v>89564</v>
      </c>
      <c r="C42" s="253">
        <v>0.434</v>
      </c>
      <c r="D42" s="252">
        <v>46</v>
      </c>
      <c r="E42" s="254">
        <v>8705</v>
      </c>
      <c r="F42" s="254">
        <v>98315</v>
      </c>
      <c r="G42" s="253">
        <v>0.3367</v>
      </c>
      <c r="H42" s="238">
        <f t="shared" si="1"/>
        <v>8751</v>
      </c>
    </row>
    <row r="43" spans="1:8">
      <c r="A43" s="251" t="s">
        <v>534</v>
      </c>
      <c r="B43" s="254">
        <v>17925</v>
      </c>
      <c r="C43" s="253">
        <v>8.6900000000000005E-2</v>
      </c>
      <c r="D43" s="252">
        <v>0</v>
      </c>
      <c r="E43" s="254">
        <v>8594</v>
      </c>
      <c r="F43" s="254">
        <v>26519</v>
      </c>
      <c r="G43" s="253">
        <v>9.0800000000000006E-2</v>
      </c>
      <c r="H43" s="238">
        <f t="shared" si="1"/>
        <v>8594</v>
      </c>
    </row>
    <row r="44" spans="1:8">
      <c r="A44" s="251" t="s">
        <v>514</v>
      </c>
      <c r="B44" s="252">
        <v>33</v>
      </c>
      <c r="C44" s="253">
        <v>2.0000000000000001E-4</v>
      </c>
      <c r="D44" s="252">
        <v>0</v>
      </c>
      <c r="E44" s="252">
        <v>0</v>
      </c>
      <c r="F44" s="252">
        <v>33</v>
      </c>
      <c r="G44" s="253">
        <v>1E-4</v>
      </c>
      <c r="H44" s="238">
        <f t="shared" si="1"/>
        <v>0</v>
      </c>
    </row>
    <row r="45" spans="1:8">
      <c r="A45" s="251" t="s">
        <v>4693</v>
      </c>
      <c r="B45" s="252">
        <v>409</v>
      </c>
      <c r="C45" s="253">
        <v>2E-3</v>
      </c>
      <c r="D45" s="252">
        <v>0</v>
      </c>
      <c r="E45" s="252">
        <v>0</v>
      </c>
      <c r="F45" s="252">
        <v>409</v>
      </c>
      <c r="G45" s="253">
        <v>1.4E-3</v>
      </c>
      <c r="H45" s="238">
        <f t="shared" si="1"/>
        <v>0</v>
      </c>
    </row>
    <row r="46" spans="1:8">
      <c r="A46" s="251" t="s">
        <v>4694</v>
      </c>
      <c r="B46" s="254">
        <v>61183</v>
      </c>
      <c r="C46" s="253">
        <v>0.29649999999999999</v>
      </c>
      <c r="D46" s="254">
        <v>12502</v>
      </c>
      <c r="E46" s="254">
        <v>10999</v>
      </c>
      <c r="F46" s="254">
        <v>84684</v>
      </c>
      <c r="G46" s="253">
        <v>0.28999999999999998</v>
      </c>
      <c r="H46" s="238">
        <f t="shared" si="1"/>
        <v>23501</v>
      </c>
    </row>
    <row r="47" spans="1:8">
      <c r="A47" s="259" t="s">
        <v>4580</v>
      </c>
      <c r="B47" s="260">
        <v>5827</v>
      </c>
      <c r="C47" s="261">
        <v>2.8199999999999999E-2</v>
      </c>
      <c r="D47" s="260">
        <v>1015</v>
      </c>
      <c r="E47" s="262">
        <v>32</v>
      </c>
      <c r="F47" s="260">
        <v>6874</v>
      </c>
      <c r="G47" s="261">
        <v>2.35E-2</v>
      </c>
      <c r="H47" s="238">
        <f t="shared" si="1"/>
        <v>1047</v>
      </c>
    </row>
    <row r="48" spans="1:8">
      <c r="A48" s="259" t="s">
        <v>528</v>
      </c>
      <c r="B48" s="260">
        <v>11745</v>
      </c>
      <c r="C48" s="261">
        <v>5.6899999999999999E-2</v>
      </c>
      <c r="D48" s="262">
        <v>23</v>
      </c>
      <c r="E48" s="260">
        <v>937</v>
      </c>
      <c r="F48" s="260">
        <v>12705</v>
      </c>
      <c r="G48" s="261">
        <v>4.3499999999999997E-2</v>
      </c>
      <c r="H48" s="238">
        <f t="shared" si="1"/>
        <v>960</v>
      </c>
    </row>
    <row r="49" spans="1:8">
      <c r="A49" s="259" t="s">
        <v>4581</v>
      </c>
      <c r="B49" s="260">
        <v>6413</v>
      </c>
      <c r="C49" s="261">
        <v>3.1099999999999999E-2</v>
      </c>
      <c r="D49" s="260">
        <v>1449</v>
      </c>
      <c r="E49" s="262">
        <v>5</v>
      </c>
      <c r="F49" s="260">
        <v>7867</v>
      </c>
      <c r="G49" s="261">
        <v>2.7E-2</v>
      </c>
      <c r="H49" s="238">
        <f t="shared" si="1"/>
        <v>1454</v>
      </c>
    </row>
    <row r="50" spans="1:8">
      <c r="A50" s="259" t="s">
        <v>510</v>
      </c>
      <c r="B50" s="260">
        <v>24331</v>
      </c>
      <c r="C50" s="261">
        <v>0.1179</v>
      </c>
      <c r="D50" s="262">
        <v>0</v>
      </c>
      <c r="E50" s="260">
        <v>5465</v>
      </c>
      <c r="F50" s="260">
        <v>29796</v>
      </c>
      <c r="G50" s="261">
        <v>0.10199999999999999</v>
      </c>
      <c r="H50" s="238">
        <f t="shared" si="1"/>
        <v>5465</v>
      </c>
    </row>
    <row r="51" spans="1:8">
      <c r="A51" s="259" t="s">
        <v>508</v>
      </c>
      <c r="B51" s="260">
        <v>12867</v>
      </c>
      <c r="C51" s="261">
        <v>6.2399999999999997E-2</v>
      </c>
      <c r="D51" s="260">
        <v>10015</v>
      </c>
      <c r="E51" s="260">
        <v>4560</v>
      </c>
      <c r="F51" s="260">
        <v>27442</v>
      </c>
      <c r="G51" s="261">
        <v>9.4E-2</v>
      </c>
      <c r="H51" s="238">
        <f t="shared" si="1"/>
        <v>14575</v>
      </c>
    </row>
    <row r="52" spans="1:8">
      <c r="A52" s="251" t="s">
        <v>4695</v>
      </c>
      <c r="B52" s="252" t="s">
        <v>4696</v>
      </c>
      <c r="C52" s="252" t="s">
        <v>4696</v>
      </c>
      <c r="D52" s="254">
        <v>22385</v>
      </c>
      <c r="E52" s="254">
        <v>4632</v>
      </c>
      <c r="F52" s="254">
        <v>27017</v>
      </c>
      <c r="G52" s="253">
        <v>9.2499999999999999E-2</v>
      </c>
      <c r="H52" s="238">
        <f t="shared" si="1"/>
        <v>27017</v>
      </c>
    </row>
    <row r="53" spans="1:8">
      <c r="A53" s="251" t="s">
        <v>484</v>
      </c>
      <c r="B53" s="254">
        <v>206336</v>
      </c>
      <c r="C53" s="253">
        <v>1</v>
      </c>
      <c r="D53" s="254">
        <v>39873</v>
      </c>
      <c r="E53" s="254">
        <v>45830</v>
      </c>
      <c r="F53" s="254">
        <v>292039</v>
      </c>
      <c r="G53" s="253">
        <v>1</v>
      </c>
      <c r="H53" s="238">
        <f t="shared" si="1"/>
        <v>85703</v>
      </c>
    </row>
    <row r="54" spans="1:8">
      <c r="H54" s="238">
        <f>SUM(D54:E54)</f>
        <v>0</v>
      </c>
    </row>
    <row r="55" spans="1:8">
      <c r="A55" s="248" t="s">
        <v>4698</v>
      </c>
      <c r="B55" s="249"/>
      <c r="C55" s="249"/>
      <c r="D55" s="249"/>
      <c r="E55" s="249"/>
      <c r="F55" s="249"/>
      <c r="G55" s="249"/>
    </row>
    <row r="56" spans="1:8" ht="15.5">
      <c r="A56" s="263" t="s">
        <v>4425</v>
      </c>
      <c r="B56" s="250" t="s">
        <v>15</v>
      </c>
      <c r="C56" s="250" t="s">
        <v>4687</v>
      </c>
      <c r="D56" s="263" t="s">
        <v>4569</v>
      </c>
      <c r="E56" s="263" t="s">
        <v>4570</v>
      </c>
      <c r="F56" s="263" t="s">
        <v>4688</v>
      </c>
      <c r="G56" s="263" t="s">
        <v>4689</v>
      </c>
      <c r="H56" s="238" t="s">
        <v>4690</v>
      </c>
    </row>
    <row r="57" spans="1:8" ht="15.5">
      <c r="A57" s="263"/>
      <c r="B57" s="250" t="s">
        <v>4691</v>
      </c>
      <c r="C57" s="250" t="s">
        <v>4692</v>
      </c>
      <c r="D57" s="263"/>
      <c r="E57" s="263"/>
      <c r="F57" s="263"/>
      <c r="G57" s="263"/>
    </row>
    <row r="58" spans="1:8">
      <c r="A58" s="251" t="s">
        <v>526</v>
      </c>
      <c r="B58" s="252">
        <v>324</v>
      </c>
      <c r="C58" s="253">
        <v>1.6000000000000001E-3</v>
      </c>
      <c r="D58" s="252">
        <v>373</v>
      </c>
      <c r="E58" s="254">
        <v>11310</v>
      </c>
      <c r="F58" s="254">
        <v>12006</v>
      </c>
      <c r="G58" s="253">
        <v>4.1300000000000003E-2</v>
      </c>
      <c r="H58" s="238">
        <f>SUM(D58:E58)</f>
        <v>11683</v>
      </c>
    </row>
    <row r="59" spans="1:8">
      <c r="A59" s="251" t="s">
        <v>4577</v>
      </c>
      <c r="B59" s="254">
        <v>24410</v>
      </c>
      <c r="C59" s="253">
        <v>0.1231</v>
      </c>
      <c r="D59" s="254">
        <v>3367</v>
      </c>
      <c r="E59" s="254">
        <v>1904</v>
      </c>
      <c r="F59" s="254">
        <v>29681</v>
      </c>
      <c r="G59" s="253">
        <v>0.1021</v>
      </c>
      <c r="H59" s="238">
        <f t="shared" ref="H59:H71" si="2">SUM(D59:E59)</f>
        <v>5271</v>
      </c>
    </row>
    <row r="60" spans="1:8">
      <c r="A60" s="251" t="s">
        <v>513</v>
      </c>
      <c r="B60" s="254" t="e">
        <f>'CEC Data'!#REF!</f>
        <v>#REF!</v>
      </c>
      <c r="C60" s="253">
        <v>0.49859999999999999</v>
      </c>
      <c r="D60" s="252">
        <v>41</v>
      </c>
      <c r="E60" s="254">
        <v>7120</v>
      </c>
      <c r="F60" s="254">
        <v>105992</v>
      </c>
      <c r="G60" s="253">
        <v>0.36480000000000001</v>
      </c>
      <c r="H60" s="238">
        <f t="shared" si="2"/>
        <v>7161</v>
      </c>
    </row>
    <row r="61" spans="1:8">
      <c r="A61" s="251" t="s">
        <v>534</v>
      </c>
      <c r="B61" s="254">
        <v>18931</v>
      </c>
      <c r="C61" s="253">
        <v>9.5500000000000002E-2</v>
      </c>
      <c r="D61" s="252">
        <v>0</v>
      </c>
      <c r="E61" s="254">
        <v>7739</v>
      </c>
      <c r="F61" s="254">
        <v>26670</v>
      </c>
      <c r="G61" s="253">
        <v>9.1800000000000007E-2</v>
      </c>
      <c r="H61" s="238">
        <f t="shared" si="2"/>
        <v>7739</v>
      </c>
    </row>
    <row r="62" spans="1:8">
      <c r="A62" s="251" t="s">
        <v>514</v>
      </c>
      <c r="B62" s="252">
        <v>37</v>
      </c>
      <c r="C62" s="253">
        <v>2.0000000000000001E-4</v>
      </c>
      <c r="D62" s="252">
        <v>0</v>
      </c>
      <c r="E62" s="252">
        <v>0</v>
      </c>
      <c r="F62" s="252">
        <v>37</v>
      </c>
      <c r="G62" s="253">
        <v>1E-4</v>
      </c>
      <c r="H62" s="238">
        <f t="shared" si="2"/>
        <v>0</v>
      </c>
    </row>
    <row r="63" spans="1:8">
      <c r="A63" s="251" t="s">
        <v>4693</v>
      </c>
      <c r="B63" s="252">
        <v>394</v>
      </c>
      <c r="C63" s="253">
        <v>2E-3</v>
      </c>
      <c r="D63" s="252">
        <v>0</v>
      </c>
      <c r="E63" s="252">
        <v>0</v>
      </c>
      <c r="F63" s="252">
        <v>394</v>
      </c>
      <c r="G63" s="253">
        <v>1.4E-3</v>
      </c>
      <c r="H63" s="238">
        <f t="shared" si="2"/>
        <v>0</v>
      </c>
    </row>
    <row r="64" spans="1:8">
      <c r="A64" s="251" t="s">
        <v>4694</v>
      </c>
      <c r="B64" s="254">
        <v>55300</v>
      </c>
      <c r="C64" s="253">
        <v>0.27900000000000003</v>
      </c>
      <c r="D64" s="254">
        <v>11710</v>
      </c>
      <c r="E64" s="254">
        <v>6952</v>
      </c>
      <c r="F64" s="254">
        <v>73961</v>
      </c>
      <c r="G64" s="253">
        <v>0.2545</v>
      </c>
      <c r="H64" s="238">
        <f t="shared" si="2"/>
        <v>18662</v>
      </c>
    </row>
    <row r="65" spans="1:8">
      <c r="A65" s="259" t="s">
        <v>4580</v>
      </c>
      <c r="B65" s="260">
        <v>5868</v>
      </c>
      <c r="C65" s="261">
        <v>2.9600000000000001E-2</v>
      </c>
      <c r="D65" s="262">
        <v>659</v>
      </c>
      <c r="E65" s="262">
        <v>25</v>
      </c>
      <c r="F65" s="260">
        <v>6553</v>
      </c>
      <c r="G65" s="261">
        <v>2.2599999999999999E-2</v>
      </c>
      <c r="H65" s="238">
        <f t="shared" si="2"/>
        <v>684</v>
      </c>
    </row>
    <row r="66" spans="1:8">
      <c r="A66" s="259" t="s">
        <v>528</v>
      </c>
      <c r="B66" s="260">
        <v>11582</v>
      </c>
      <c r="C66" s="261">
        <v>5.8400000000000001E-2</v>
      </c>
      <c r="D66" s="262">
        <v>96</v>
      </c>
      <c r="E66" s="260">
        <v>1038</v>
      </c>
      <c r="F66" s="260">
        <v>12717</v>
      </c>
      <c r="G66" s="261">
        <v>4.3799999999999999E-2</v>
      </c>
      <c r="H66" s="238">
        <f t="shared" si="2"/>
        <v>1134</v>
      </c>
    </row>
    <row r="67" spans="1:8">
      <c r="A67" s="259" t="s">
        <v>4581</v>
      </c>
      <c r="B67" s="260">
        <v>4567</v>
      </c>
      <c r="C67" s="261">
        <v>2.3E-2</v>
      </c>
      <c r="D67" s="262">
        <v>229</v>
      </c>
      <c r="E67" s="262">
        <v>1</v>
      </c>
      <c r="F67" s="260">
        <v>4796</v>
      </c>
      <c r="G67" s="261">
        <v>1.6500000000000001E-2</v>
      </c>
      <c r="H67" s="238">
        <f t="shared" si="2"/>
        <v>230</v>
      </c>
    </row>
    <row r="68" spans="1:8">
      <c r="A68" s="259" t="s">
        <v>510</v>
      </c>
      <c r="B68" s="260">
        <v>19783</v>
      </c>
      <c r="C68" s="261">
        <v>9.98E-2</v>
      </c>
      <c r="D68" s="262">
        <v>0</v>
      </c>
      <c r="E68" s="260">
        <v>3791</v>
      </c>
      <c r="F68" s="260">
        <v>23574</v>
      </c>
      <c r="G68" s="261">
        <v>8.1100000000000005E-2</v>
      </c>
      <c r="H68" s="238">
        <f t="shared" si="2"/>
        <v>3791</v>
      </c>
    </row>
    <row r="69" spans="1:8">
      <c r="A69" s="259" t="s">
        <v>508</v>
      </c>
      <c r="B69" s="260">
        <v>13500</v>
      </c>
      <c r="C69" s="261">
        <v>6.8099999999999994E-2</v>
      </c>
      <c r="D69" s="260">
        <v>10725</v>
      </c>
      <c r="E69" s="260">
        <v>2097</v>
      </c>
      <c r="F69" s="260">
        <v>26321</v>
      </c>
      <c r="G69" s="261">
        <v>9.06E-2</v>
      </c>
      <c r="H69" s="238">
        <f t="shared" si="2"/>
        <v>12822</v>
      </c>
    </row>
    <row r="70" spans="1:8">
      <c r="A70" s="251" t="s">
        <v>4695</v>
      </c>
      <c r="B70" s="252" t="s">
        <v>4696</v>
      </c>
      <c r="C70" s="252" t="s">
        <v>4696</v>
      </c>
      <c r="D70" s="254">
        <v>26888</v>
      </c>
      <c r="E70" s="254">
        <v>14937</v>
      </c>
      <c r="F70" s="254">
        <v>41825</v>
      </c>
      <c r="G70" s="253">
        <v>0.1439</v>
      </c>
      <c r="H70" s="238">
        <f t="shared" si="2"/>
        <v>41825</v>
      </c>
    </row>
    <row r="71" spans="1:8">
      <c r="A71" s="251" t="s">
        <v>484</v>
      </c>
      <c r="B71" s="254">
        <v>198227</v>
      </c>
      <c r="C71" s="253">
        <v>1</v>
      </c>
      <c r="D71" s="254">
        <v>42378</v>
      </c>
      <c r="E71" s="254">
        <v>49963</v>
      </c>
      <c r="F71" s="254">
        <v>290567</v>
      </c>
      <c r="G71" s="253">
        <v>1</v>
      </c>
      <c r="H71" s="238">
        <f t="shared" si="2"/>
        <v>92341</v>
      </c>
    </row>
    <row r="72" spans="1:8">
      <c r="H72" s="238">
        <f>SUM(D72:E72)</f>
        <v>0</v>
      </c>
    </row>
    <row r="73" spans="1:8">
      <c r="A73" s="248" t="s">
        <v>4699</v>
      </c>
      <c r="B73" s="249"/>
      <c r="C73" s="249"/>
      <c r="D73" s="249"/>
      <c r="E73" s="249"/>
      <c r="F73" s="249"/>
      <c r="G73" s="249"/>
    </row>
    <row r="74" spans="1:8" ht="15.75" customHeight="1">
      <c r="A74" s="264" t="s">
        <v>4425</v>
      </c>
      <c r="B74" s="265" t="s">
        <v>15</v>
      </c>
      <c r="C74" s="265" t="s">
        <v>4687</v>
      </c>
      <c r="D74" s="264" t="s">
        <v>4569</v>
      </c>
      <c r="E74" s="264" t="s">
        <v>4570</v>
      </c>
      <c r="F74" s="264" t="s">
        <v>4688</v>
      </c>
      <c r="G74" s="264" t="s">
        <v>4700</v>
      </c>
    </row>
    <row r="75" spans="1:8" ht="15.5">
      <c r="A75" s="264"/>
      <c r="B75" s="265" t="s">
        <v>4691</v>
      </c>
      <c r="C75" s="265" t="s">
        <v>4692</v>
      </c>
      <c r="D75" s="264"/>
      <c r="E75" s="264"/>
      <c r="F75" s="264"/>
      <c r="G75" s="264"/>
    </row>
    <row r="76" spans="1:8">
      <c r="A76" s="251" t="s">
        <v>526</v>
      </c>
      <c r="B76" s="252">
        <v>538</v>
      </c>
      <c r="C76" s="253">
        <v>3.0000000000000001E-3</v>
      </c>
      <c r="D76" s="252">
        <v>294</v>
      </c>
      <c r="E76" s="254">
        <v>16903</v>
      </c>
      <c r="F76" s="254">
        <v>17735</v>
      </c>
      <c r="G76" s="253">
        <v>0.06</v>
      </c>
      <c r="H76" s="238">
        <f>SUM(D76:E76)</f>
        <v>17197</v>
      </c>
    </row>
    <row r="77" spans="1:8">
      <c r="A77" s="251" t="s">
        <v>4577</v>
      </c>
      <c r="B77" s="254">
        <v>11569</v>
      </c>
      <c r="C77" s="253">
        <v>5.8999999999999997E-2</v>
      </c>
      <c r="D77" s="254">
        <v>2235</v>
      </c>
      <c r="E77" s="254">
        <v>2144</v>
      </c>
      <c r="F77" s="254">
        <v>15948</v>
      </c>
      <c r="G77" s="253">
        <v>5.3999999999999999E-2</v>
      </c>
      <c r="H77" s="238">
        <f t="shared" ref="H77:H89" si="3">SUM(D77:E77)</f>
        <v>4379</v>
      </c>
    </row>
    <row r="78" spans="1:8">
      <c r="A78" s="251" t="s">
        <v>513</v>
      </c>
      <c r="B78" s="254">
        <v>117490</v>
      </c>
      <c r="C78" s="253">
        <v>0.59899999999999998</v>
      </c>
      <c r="D78" s="252">
        <v>49</v>
      </c>
      <c r="E78" s="254">
        <v>12211</v>
      </c>
      <c r="F78" s="254">
        <v>129750</v>
      </c>
      <c r="G78" s="253">
        <v>0.44</v>
      </c>
      <c r="H78" s="238">
        <f t="shared" si="3"/>
        <v>12260</v>
      </c>
    </row>
    <row r="79" spans="1:8">
      <c r="A79" s="251" t="s">
        <v>534</v>
      </c>
      <c r="B79" s="254">
        <v>18525</v>
      </c>
      <c r="C79" s="253">
        <v>9.4E-2</v>
      </c>
      <c r="D79" s="252">
        <v>0</v>
      </c>
      <c r="E79" s="254">
        <v>8726</v>
      </c>
      <c r="F79" s="254">
        <v>27251</v>
      </c>
      <c r="G79" s="253">
        <v>9.1999999999999998E-2</v>
      </c>
      <c r="H79" s="238">
        <f t="shared" si="3"/>
        <v>8726</v>
      </c>
    </row>
    <row r="80" spans="1:8">
      <c r="A80" s="251" t="s">
        <v>514</v>
      </c>
      <c r="B80" s="252">
        <v>54</v>
      </c>
      <c r="C80" s="253">
        <v>0</v>
      </c>
      <c r="D80" s="252">
        <v>0</v>
      </c>
      <c r="E80" s="252">
        <v>0</v>
      </c>
      <c r="F80" s="252">
        <v>54</v>
      </c>
      <c r="G80" s="253">
        <v>0</v>
      </c>
      <c r="H80" s="238">
        <f t="shared" si="3"/>
        <v>0</v>
      </c>
    </row>
    <row r="81" spans="1:8">
      <c r="A81" s="251" t="s">
        <v>557</v>
      </c>
      <c r="B81" s="252">
        <v>14</v>
      </c>
      <c r="C81" s="253">
        <v>0</v>
      </c>
      <c r="D81" s="252">
        <v>0</v>
      </c>
      <c r="E81" s="252">
        <v>0</v>
      </c>
      <c r="F81" s="252">
        <v>14</v>
      </c>
      <c r="G81" s="253">
        <v>0</v>
      </c>
      <c r="H81" s="238">
        <f t="shared" si="3"/>
        <v>0</v>
      </c>
    </row>
    <row r="82" spans="1:8">
      <c r="A82" s="251" t="s">
        <v>4694</v>
      </c>
      <c r="B82" s="254">
        <v>48005</v>
      </c>
      <c r="C82" s="253">
        <v>0.245</v>
      </c>
      <c r="D82" s="254">
        <v>12321</v>
      </c>
      <c r="E82" s="254">
        <v>4455</v>
      </c>
      <c r="F82" s="254">
        <v>64781</v>
      </c>
      <c r="G82" s="253">
        <v>0.219</v>
      </c>
      <c r="H82" s="238">
        <f t="shared" si="3"/>
        <v>16776</v>
      </c>
    </row>
    <row r="83" spans="1:8">
      <c r="A83" s="259" t="s">
        <v>4580</v>
      </c>
      <c r="B83" s="260">
        <v>6362</v>
      </c>
      <c r="C83" s="261">
        <v>3.2000000000000001E-2</v>
      </c>
      <c r="D83" s="260">
        <v>1143</v>
      </c>
      <c r="E83" s="262">
        <v>42</v>
      </c>
      <c r="F83" s="260">
        <v>7546</v>
      </c>
      <c r="G83" s="261">
        <v>2.5999999999999999E-2</v>
      </c>
      <c r="H83" s="238">
        <f t="shared" si="3"/>
        <v>1185</v>
      </c>
    </row>
    <row r="84" spans="1:8">
      <c r="A84" s="259" t="s">
        <v>528</v>
      </c>
      <c r="B84" s="260">
        <v>11994</v>
      </c>
      <c r="C84" s="261">
        <v>6.0999999999999999E-2</v>
      </c>
      <c r="D84" s="262">
        <v>132</v>
      </c>
      <c r="E84" s="262">
        <v>757</v>
      </c>
      <c r="F84" s="260">
        <v>12883</v>
      </c>
      <c r="G84" s="261">
        <v>4.3999999999999997E-2</v>
      </c>
      <c r="H84" s="238">
        <f t="shared" si="3"/>
        <v>889</v>
      </c>
    </row>
    <row r="85" spans="1:8">
      <c r="A85" s="259" t="s">
        <v>4581</v>
      </c>
      <c r="B85" s="260">
        <v>2423</v>
      </c>
      <c r="C85" s="261">
        <v>1.2E-2</v>
      </c>
      <c r="D85" s="262">
        <v>191</v>
      </c>
      <c r="E85" s="262">
        <v>2</v>
      </c>
      <c r="F85" s="260">
        <v>2616</v>
      </c>
      <c r="G85" s="261">
        <v>8.9999999999999993E-3</v>
      </c>
      <c r="H85" s="238">
        <f t="shared" si="3"/>
        <v>193</v>
      </c>
    </row>
    <row r="86" spans="1:8">
      <c r="A86" s="259" t="s">
        <v>510</v>
      </c>
      <c r="B86" s="260">
        <v>15046</v>
      </c>
      <c r="C86" s="261">
        <v>7.6999999999999999E-2</v>
      </c>
      <c r="D86" s="262">
        <v>0</v>
      </c>
      <c r="E86" s="260">
        <v>2583</v>
      </c>
      <c r="F86" s="260">
        <v>17629</v>
      </c>
      <c r="G86" s="261">
        <v>0.06</v>
      </c>
      <c r="H86" s="238">
        <f t="shared" si="3"/>
        <v>2583</v>
      </c>
    </row>
    <row r="87" spans="1:8">
      <c r="A87" s="259" t="s">
        <v>508</v>
      </c>
      <c r="B87" s="260">
        <v>12180</v>
      </c>
      <c r="C87" s="261">
        <v>6.2E-2</v>
      </c>
      <c r="D87" s="260">
        <v>10855</v>
      </c>
      <c r="E87" s="260">
        <v>1072</v>
      </c>
      <c r="F87" s="260">
        <v>24107</v>
      </c>
      <c r="G87" s="261">
        <v>8.2000000000000003E-2</v>
      </c>
      <c r="H87" s="238">
        <f t="shared" si="3"/>
        <v>11927</v>
      </c>
    </row>
    <row r="88" spans="1:8">
      <c r="A88" s="251" t="s">
        <v>4701</v>
      </c>
      <c r="B88" s="252" t="s">
        <v>4696</v>
      </c>
      <c r="C88" s="252" t="s">
        <v>4696</v>
      </c>
      <c r="D88" s="254">
        <v>20901</v>
      </c>
      <c r="E88" s="254">
        <v>18972</v>
      </c>
      <c r="F88" s="254">
        <v>39873</v>
      </c>
      <c r="G88" s="253">
        <v>0.13500000000000001</v>
      </c>
      <c r="H88" s="238">
        <f t="shared" si="3"/>
        <v>39873</v>
      </c>
    </row>
    <row r="89" spans="1:8">
      <c r="A89" s="251" t="s">
        <v>484</v>
      </c>
      <c r="B89" s="254">
        <v>196195</v>
      </c>
      <c r="C89" s="253">
        <v>1</v>
      </c>
      <c r="D89" s="254">
        <v>35800</v>
      </c>
      <c r="E89" s="254">
        <v>63410</v>
      </c>
      <c r="F89" s="254">
        <v>295405</v>
      </c>
      <c r="G89" s="253">
        <v>1</v>
      </c>
      <c r="H89" s="238">
        <f t="shared" si="3"/>
        <v>99210</v>
      </c>
    </row>
    <row r="90" spans="1:8">
      <c r="B90" s="239">
        <f>B89*1000</f>
        <v>196195000</v>
      </c>
      <c r="H90" s="238">
        <f>SUM(D90:E90)</f>
        <v>0</v>
      </c>
    </row>
    <row r="91" spans="1:8">
      <c r="A91" s="266" t="s">
        <v>4702</v>
      </c>
      <c r="B91" s="267"/>
      <c r="C91" s="267"/>
      <c r="D91" s="267"/>
      <c r="E91" s="267"/>
      <c r="F91" s="267"/>
      <c r="G91" s="267"/>
    </row>
    <row r="92" spans="1:8" ht="15.75" customHeight="1">
      <c r="A92" s="264" t="s">
        <v>4425</v>
      </c>
      <c r="B92" s="265" t="s">
        <v>15</v>
      </c>
      <c r="C92" s="265" t="s">
        <v>4687</v>
      </c>
      <c r="D92" s="264" t="s">
        <v>4569</v>
      </c>
      <c r="E92" s="264" t="s">
        <v>4570</v>
      </c>
      <c r="F92" s="264" t="s">
        <v>4703</v>
      </c>
      <c r="G92" s="264" t="s">
        <v>4704</v>
      </c>
    </row>
    <row r="93" spans="1:8" ht="15.5">
      <c r="A93" s="264"/>
      <c r="B93" s="265" t="s">
        <v>4691</v>
      </c>
      <c r="C93" s="265" t="s">
        <v>4692</v>
      </c>
      <c r="D93" s="264"/>
      <c r="E93" s="264"/>
      <c r="F93" s="264"/>
      <c r="G93" s="264"/>
    </row>
    <row r="94" spans="1:8">
      <c r="A94" s="251" t="s">
        <v>526</v>
      </c>
      <c r="B94" s="254">
        <v>1011</v>
      </c>
      <c r="C94" s="253">
        <v>5.1000000000000004E-3</v>
      </c>
      <c r="D94" s="252">
        <v>0</v>
      </c>
      <c r="E94" s="254">
        <v>17877</v>
      </c>
      <c r="F94" s="254">
        <v>18888</v>
      </c>
      <c r="G94" s="253">
        <v>6.3600000000000004E-2</v>
      </c>
      <c r="H94" s="238">
        <f>SUM(D94:E94)</f>
        <v>17877</v>
      </c>
    </row>
    <row r="95" spans="1:8">
      <c r="A95" s="251" t="s">
        <v>4577</v>
      </c>
      <c r="B95" s="254">
        <v>13739</v>
      </c>
      <c r="C95" s="253">
        <v>6.9000000000000006E-2</v>
      </c>
      <c r="D95" s="252">
        <v>160</v>
      </c>
      <c r="E95" s="254">
        <v>2138</v>
      </c>
      <c r="F95" s="254">
        <v>16037</v>
      </c>
      <c r="G95" s="253">
        <v>5.3999999999999999E-2</v>
      </c>
      <c r="H95" s="238">
        <f t="shared" ref="H95:H107" si="4">SUM(D95:E95)</f>
        <v>2298</v>
      </c>
    </row>
    <row r="96" spans="1:8">
      <c r="A96" s="251" t="s">
        <v>513</v>
      </c>
      <c r="B96" s="254">
        <v>122005</v>
      </c>
      <c r="C96" s="253">
        <v>0.61250000000000004</v>
      </c>
      <c r="D96" s="252">
        <v>1</v>
      </c>
      <c r="E96" s="254">
        <v>10151</v>
      </c>
      <c r="F96" s="254">
        <v>132157</v>
      </c>
      <c r="G96" s="253">
        <v>0.44490000000000002</v>
      </c>
      <c r="H96" s="238">
        <f t="shared" si="4"/>
        <v>10152</v>
      </c>
    </row>
    <row r="97" spans="1:8">
      <c r="A97" s="251" t="s">
        <v>534</v>
      </c>
      <c r="B97" s="254">
        <v>17027</v>
      </c>
      <c r="C97" s="253">
        <v>8.5500000000000007E-2</v>
      </c>
      <c r="D97" s="252">
        <v>0</v>
      </c>
      <c r="E97" s="254">
        <v>8193</v>
      </c>
      <c r="F97" s="254">
        <v>25220</v>
      </c>
      <c r="G97" s="253">
        <v>8.4900000000000003E-2</v>
      </c>
      <c r="H97" s="238">
        <f t="shared" si="4"/>
        <v>8193</v>
      </c>
    </row>
    <row r="98" spans="1:8">
      <c r="A98" s="251" t="s">
        <v>514</v>
      </c>
      <c r="B98" s="252">
        <v>45</v>
      </c>
      <c r="C98" s="253">
        <v>2.0000000000000001E-4</v>
      </c>
      <c r="D98" s="252">
        <v>0</v>
      </c>
      <c r="E98" s="252">
        <v>0</v>
      </c>
      <c r="F98" s="252">
        <v>45</v>
      </c>
      <c r="G98" s="253">
        <v>1E-4</v>
      </c>
      <c r="H98" s="238">
        <f t="shared" si="4"/>
        <v>0</v>
      </c>
    </row>
    <row r="99" spans="1:8">
      <c r="A99" s="251" t="s">
        <v>557</v>
      </c>
      <c r="B99" s="252">
        <v>16</v>
      </c>
      <c r="C99" s="253">
        <v>1E-4</v>
      </c>
      <c r="D99" s="252">
        <v>0</v>
      </c>
      <c r="E99" s="252">
        <v>0</v>
      </c>
      <c r="F99" s="252">
        <v>16</v>
      </c>
      <c r="G99" s="253">
        <v>1E-4</v>
      </c>
      <c r="H99" s="238">
        <f t="shared" si="4"/>
        <v>0</v>
      </c>
    </row>
    <row r="100" spans="1:8">
      <c r="A100" s="251" t="s">
        <v>4694</v>
      </c>
      <c r="B100" s="254">
        <v>45350</v>
      </c>
      <c r="C100" s="253">
        <v>0.22770000000000001</v>
      </c>
      <c r="D100" s="254">
        <v>11423</v>
      </c>
      <c r="E100" s="254">
        <v>3493</v>
      </c>
      <c r="F100" s="254">
        <v>60266</v>
      </c>
      <c r="G100" s="253">
        <v>0.2029</v>
      </c>
      <c r="H100" s="238">
        <f t="shared" si="4"/>
        <v>14916</v>
      </c>
    </row>
    <row r="101" spans="1:8">
      <c r="A101" s="259" t="s">
        <v>4580</v>
      </c>
      <c r="B101" s="260">
        <v>6768</v>
      </c>
      <c r="C101" s="261">
        <v>3.4000000000000002E-2</v>
      </c>
      <c r="D101" s="262">
        <v>762</v>
      </c>
      <c r="E101" s="262">
        <v>24</v>
      </c>
      <c r="F101" s="260">
        <v>7554</v>
      </c>
      <c r="G101" s="261">
        <v>2.5399999999999999E-2</v>
      </c>
      <c r="H101" s="238">
        <f t="shared" si="4"/>
        <v>786</v>
      </c>
    </row>
    <row r="102" spans="1:8">
      <c r="A102" s="259" t="s">
        <v>528</v>
      </c>
      <c r="B102" s="260">
        <v>12186</v>
      </c>
      <c r="C102" s="261">
        <v>6.1199999999999997E-2</v>
      </c>
      <c r="D102" s="262">
        <v>150</v>
      </c>
      <c r="E102" s="262">
        <v>694</v>
      </c>
      <c r="F102" s="260">
        <v>13030</v>
      </c>
      <c r="G102" s="261">
        <v>4.3900000000000002E-2</v>
      </c>
      <c r="H102" s="238">
        <f t="shared" si="4"/>
        <v>844</v>
      </c>
    </row>
    <row r="103" spans="1:8">
      <c r="A103" s="259" t="s">
        <v>4581</v>
      </c>
      <c r="B103" s="260">
        <v>2737</v>
      </c>
      <c r="C103" s="261">
        <v>1.37E-2</v>
      </c>
      <c r="D103" s="262">
        <v>361</v>
      </c>
      <c r="E103" s="262">
        <v>0</v>
      </c>
      <c r="F103" s="260">
        <v>3098</v>
      </c>
      <c r="G103" s="261">
        <v>1.04E-2</v>
      </c>
      <c r="H103" s="238">
        <f t="shared" si="4"/>
        <v>361</v>
      </c>
    </row>
    <row r="104" spans="1:8">
      <c r="A104" s="259" t="s">
        <v>510</v>
      </c>
      <c r="B104" s="260">
        <v>10585</v>
      </c>
      <c r="C104" s="261">
        <v>5.3100000000000001E-2</v>
      </c>
      <c r="D104" s="262">
        <v>0</v>
      </c>
      <c r="E104" s="260">
        <v>2009</v>
      </c>
      <c r="F104" s="260">
        <v>12594</v>
      </c>
      <c r="G104" s="261">
        <v>4.24E-2</v>
      </c>
      <c r="H104" s="238">
        <f t="shared" si="4"/>
        <v>2009</v>
      </c>
    </row>
    <row r="105" spans="1:8">
      <c r="A105" s="259" t="s">
        <v>508</v>
      </c>
      <c r="B105" s="260">
        <v>13074</v>
      </c>
      <c r="C105" s="261">
        <v>6.5600000000000006E-2</v>
      </c>
      <c r="D105" s="260">
        <v>10151</v>
      </c>
      <c r="E105" s="262">
        <v>766</v>
      </c>
      <c r="F105" s="260">
        <v>23991</v>
      </c>
      <c r="G105" s="261">
        <v>8.0799999999999997E-2</v>
      </c>
      <c r="H105" s="238">
        <f t="shared" si="4"/>
        <v>10917</v>
      </c>
    </row>
    <row r="106" spans="1:8">
      <c r="A106" s="251" t="s">
        <v>4695</v>
      </c>
      <c r="B106" s="252" t="s">
        <v>4696</v>
      </c>
      <c r="C106" s="252" t="s">
        <v>4696</v>
      </c>
      <c r="D106" s="254">
        <v>25676</v>
      </c>
      <c r="E106" s="254">
        <v>18757</v>
      </c>
      <c r="F106" s="254">
        <v>44433</v>
      </c>
      <c r="G106" s="253">
        <v>0.14960000000000001</v>
      </c>
      <c r="H106" s="238">
        <f t="shared" si="4"/>
        <v>44433</v>
      </c>
    </row>
    <row r="107" spans="1:8">
      <c r="A107" s="251" t="s">
        <v>484</v>
      </c>
      <c r="B107" s="254">
        <v>199193</v>
      </c>
      <c r="C107" s="253">
        <v>1</v>
      </c>
      <c r="D107" s="254">
        <v>37260</v>
      </c>
      <c r="E107" s="254">
        <v>60609</v>
      </c>
      <c r="F107" s="254">
        <v>297062</v>
      </c>
      <c r="G107" s="253">
        <v>1</v>
      </c>
      <c r="H107" s="238">
        <f t="shared" si="4"/>
        <v>97869</v>
      </c>
    </row>
    <row r="108" spans="1:8">
      <c r="H108" s="238">
        <f>SUM(D108:E108)</f>
        <v>0</v>
      </c>
    </row>
    <row r="123" spans="1:35" s="268" customFormat="1">
      <c r="A123" s="268" t="s">
        <v>4705</v>
      </c>
    </row>
    <row r="124" spans="1:35">
      <c r="A124" s="238" t="s">
        <v>589</v>
      </c>
      <c r="B124" s="238">
        <v>2017</v>
      </c>
      <c r="C124" s="238">
        <v>2018</v>
      </c>
      <c r="D124" s="238">
        <v>2019</v>
      </c>
      <c r="E124" s="238">
        <v>2020</v>
      </c>
      <c r="F124" s="238">
        <v>2021</v>
      </c>
      <c r="G124" s="238">
        <v>2022</v>
      </c>
      <c r="H124" s="238">
        <v>2023</v>
      </c>
      <c r="I124" s="238">
        <v>2024</v>
      </c>
      <c r="J124" s="238">
        <v>2025</v>
      </c>
      <c r="K124" s="238">
        <v>2026</v>
      </c>
      <c r="L124" s="238">
        <v>2027</v>
      </c>
      <c r="M124" s="238">
        <v>2028</v>
      </c>
      <c r="N124" s="238">
        <v>2029</v>
      </c>
      <c r="O124" s="238">
        <v>2030</v>
      </c>
      <c r="P124" s="238">
        <v>2031</v>
      </c>
      <c r="Q124" s="238">
        <v>2032</v>
      </c>
      <c r="R124" s="238">
        <v>2033</v>
      </c>
      <c r="S124" s="238">
        <v>2034</v>
      </c>
      <c r="T124" s="238">
        <v>2035</v>
      </c>
      <c r="U124" s="238">
        <v>2036</v>
      </c>
      <c r="V124" s="238">
        <v>2037</v>
      </c>
      <c r="W124" s="238">
        <v>2038</v>
      </c>
      <c r="X124" s="238">
        <v>2039</v>
      </c>
      <c r="Y124" s="238">
        <v>2040</v>
      </c>
      <c r="Z124" s="238">
        <v>2041</v>
      </c>
      <c r="AA124" s="238">
        <v>2042</v>
      </c>
      <c r="AB124" s="238">
        <v>2043</v>
      </c>
      <c r="AC124" s="238">
        <v>2044</v>
      </c>
      <c r="AD124" s="238">
        <v>2045</v>
      </c>
      <c r="AE124" s="238">
        <v>2046</v>
      </c>
      <c r="AF124" s="238">
        <v>2047</v>
      </c>
      <c r="AG124" s="238">
        <v>2048</v>
      </c>
      <c r="AH124" s="238">
        <v>2049</v>
      </c>
      <c r="AI124" s="238">
        <v>2050</v>
      </c>
    </row>
    <row r="125" spans="1:35">
      <c r="A125" s="238" t="s">
        <v>4706</v>
      </c>
    </row>
    <row r="126" spans="1:35">
      <c r="A126" s="238" t="s">
        <v>4707</v>
      </c>
      <c r="B126" s="239">
        <f>'E3 (60% RPS net of exports)'!I35</f>
        <v>311067562.65416199</v>
      </c>
      <c r="C126" s="239">
        <f>'E3 (60% RPS net of exports)'!J35</f>
        <v>312986341.77092701</v>
      </c>
      <c r="D126" s="239">
        <f>'E3 (60% RPS net of exports)'!K35</f>
        <v>315126603.39957601</v>
      </c>
      <c r="E126" s="239">
        <f>'E3 (60% RPS net of exports)'!L35</f>
        <v>316527760.67560202</v>
      </c>
      <c r="F126" s="239">
        <f>'E3 (60% RPS net of exports)'!M35</f>
        <v>316576761.16199499</v>
      </c>
      <c r="G126" s="239">
        <f>'E3 (60% RPS net of exports)'!N35</f>
        <v>316655002.98431998</v>
      </c>
      <c r="H126" s="239">
        <f>'E3 (60% RPS net of exports)'!O35</f>
        <v>316893099.94556397</v>
      </c>
      <c r="I126" s="239">
        <f>'E3 (60% RPS net of exports)'!P35</f>
        <v>317161995.20030701</v>
      </c>
      <c r="J126" s="239">
        <f>'E3 (60% RPS net of exports)'!Q35</f>
        <v>316864095.71089298</v>
      </c>
      <c r="K126" s="239">
        <f>'E3 (60% RPS net of exports)'!R35</f>
        <v>317306049.914792</v>
      </c>
      <c r="L126" s="239">
        <f>'E3 (60% RPS net of exports)'!S35</f>
        <v>317966550.57116902</v>
      </c>
      <c r="M126" s="239">
        <f>'E3 (60% RPS net of exports)'!T35</f>
        <v>318563115.116777</v>
      </c>
      <c r="N126" s="239">
        <f>'E3 (60% RPS net of exports)'!U35</f>
        <v>319436415.029535</v>
      </c>
      <c r="O126" s="239">
        <f>'E3 (60% RPS net of exports)'!V35</f>
        <v>320535543.37801898</v>
      </c>
      <c r="P126" s="239">
        <f>'E3 (60% RPS net of exports)'!W35</f>
        <v>322742638.37351203</v>
      </c>
      <c r="Q126" s="239">
        <f>'E3 (60% RPS net of exports)'!X35</f>
        <v>324542431.44617999</v>
      </c>
      <c r="R126" s="239">
        <f>'E3 (60% RPS net of exports)'!Y35</f>
        <v>326863638.80540001</v>
      </c>
      <c r="S126" s="239">
        <f>'E3 (60% RPS net of exports)'!Z35</f>
        <v>329550520.62717003</v>
      </c>
      <c r="T126" s="239">
        <f>'E3 (60% RPS net of exports)'!AA35</f>
        <v>332620192.10216802</v>
      </c>
      <c r="U126" s="239">
        <f>'E3 (60% RPS net of exports)'!AB35</f>
        <v>336160695.66408598</v>
      </c>
      <c r="V126" s="239">
        <f>'E3 (60% RPS net of exports)'!AC35</f>
        <v>339945827.132783</v>
      </c>
      <c r="W126" s="239">
        <f>'E3 (60% RPS net of exports)'!AD35</f>
        <v>344073124.22459102</v>
      </c>
      <c r="X126" s="239">
        <f>'E3 (60% RPS net of exports)'!AE35</f>
        <v>348325186.74573302</v>
      </c>
      <c r="Y126" s="239">
        <f>'E3 (60% RPS net of exports)'!AF35</f>
        <v>352797276.89051002</v>
      </c>
      <c r="Z126" s="239">
        <f>'E3 (60% RPS net of exports)'!AG35</f>
        <v>357845276.36463398</v>
      </c>
      <c r="AA126" s="239">
        <f>'E3 (60% RPS net of exports)'!AH35</f>
        <v>362996598.60155898</v>
      </c>
      <c r="AB126" s="239">
        <f>'E3 (60% RPS net of exports)'!AI35</f>
        <v>368184908.697267</v>
      </c>
      <c r="AC126" s="239">
        <f>'E3 (60% RPS net of exports)'!AJ35</f>
        <v>373386483.08303499</v>
      </c>
      <c r="AD126" s="239">
        <f>'E3 (60% RPS net of exports)'!AK35</f>
        <v>378303118.05337602</v>
      </c>
      <c r="AE126" s="239">
        <f>'E3 (60% RPS net of exports)'!AL35</f>
        <v>383183247.78253198</v>
      </c>
      <c r="AF126" s="239">
        <f>'E3 (60% RPS net of exports)'!AM35</f>
        <v>387816155.52930403</v>
      </c>
      <c r="AG126" s="239">
        <f>'E3 (60% RPS net of exports)'!AN35</f>
        <v>392323283.22319299</v>
      </c>
      <c r="AH126" s="239">
        <f>'E3 (60% RPS net of exports)'!AO35</f>
        <v>396670081.44406301</v>
      </c>
      <c r="AI126" s="239">
        <f>'E3 (60% RPS net of exports)'!AP35</f>
        <v>400792357.13253999</v>
      </c>
    </row>
    <row r="131" spans="1:1">
      <c r="A131" s="240"/>
    </row>
    <row r="147" spans="2:35">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9"/>
      <c r="AE147" s="239"/>
      <c r="AF147" s="239"/>
      <c r="AG147" s="239"/>
      <c r="AH147" s="239"/>
      <c r="AI147" s="239"/>
    </row>
    <row r="148" spans="2:35">
      <c r="B148" s="269"/>
    </row>
  </sheetData>
  <mergeCells count="20">
    <mergeCell ref="A91:G91"/>
    <mergeCell ref="A92:A93"/>
    <mergeCell ref="D92:D93"/>
    <mergeCell ref="E92:E93"/>
    <mergeCell ref="F92:F93"/>
    <mergeCell ref="G92:G93"/>
    <mergeCell ref="A73:G73"/>
    <mergeCell ref="A74:A75"/>
    <mergeCell ref="D74:D75"/>
    <mergeCell ref="E74:E75"/>
    <mergeCell ref="F74:F75"/>
    <mergeCell ref="G74:G75"/>
    <mergeCell ref="A18:G18"/>
    <mergeCell ref="A37:G37"/>
    <mergeCell ref="A55:G55"/>
    <mergeCell ref="A56:A57"/>
    <mergeCell ref="D56:D57"/>
    <mergeCell ref="E56:E57"/>
    <mergeCell ref="F56:F57"/>
    <mergeCell ref="G56:G57"/>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RowHeight="14.5"/>
  <cols>
    <col min="1" max="1" width="27" style="238" customWidth="1"/>
    <col min="2" max="16384" width="8.6640625" style="238"/>
  </cols>
  <sheetData>
    <row r="1" spans="1:42">
      <c r="A1" s="238" t="s">
        <v>4650</v>
      </c>
      <c r="B1" s="238">
        <v>2010</v>
      </c>
      <c r="C1" s="238">
        <v>2011</v>
      </c>
      <c r="D1" s="238">
        <v>2012</v>
      </c>
      <c r="E1" s="238">
        <v>2013</v>
      </c>
      <c r="F1" s="238">
        <v>2014</v>
      </c>
      <c r="G1" s="238">
        <v>2015</v>
      </c>
      <c r="H1" s="238">
        <v>2016</v>
      </c>
      <c r="I1" s="238">
        <v>2017</v>
      </c>
      <c r="J1" s="238">
        <v>2018</v>
      </c>
      <c r="K1" s="238">
        <v>2019</v>
      </c>
      <c r="L1" s="238">
        <v>2020</v>
      </c>
      <c r="M1" s="238">
        <v>2021</v>
      </c>
      <c r="N1" s="238">
        <v>2022</v>
      </c>
      <c r="O1" s="238">
        <v>2023</v>
      </c>
      <c r="P1" s="238">
        <v>2024</v>
      </c>
      <c r="Q1" s="238">
        <v>2025</v>
      </c>
      <c r="R1" s="238">
        <v>2026</v>
      </c>
      <c r="S1" s="238">
        <v>2027</v>
      </c>
      <c r="T1" s="238">
        <v>2028</v>
      </c>
      <c r="U1" s="238">
        <v>2029</v>
      </c>
      <c r="V1" s="238">
        <v>2030</v>
      </c>
      <c r="W1" s="238">
        <v>2031</v>
      </c>
      <c r="X1" s="238">
        <v>2032</v>
      </c>
      <c r="Y1" s="238">
        <v>2033</v>
      </c>
      <c r="Z1" s="238">
        <v>2034</v>
      </c>
      <c r="AA1" s="238">
        <v>2035</v>
      </c>
      <c r="AB1" s="238">
        <v>2036</v>
      </c>
      <c r="AC1" s="238">
        <v>2037</v>
      </c>
      <c r="AD1" s="238">
        <v>2038</v>
      </c>
      <c r="AE1" s="238">
        <v>2039</v>
      </c>
      <c r="AF1" s="238">
        <v>2040</v>
      </c>
      <c r="AG1" s="238">
        <v>2041</v>
      </c>
      <c r="AH1" s="238">
        <v>2042</v>
      </c>
      <c r="AI1" s="238">
        <v>2043</v>
      </c>
      <c r="AJ1" s="238">
        <v>2044</v>
      </c>
      <c r="AK1" s="238">
        <v>2045</v>
      </c>
      <c r="AL1" s="238">
        <v>2046</v>
      </c>
      <c r="AM1" s="238">
        <v>2047</v>
      </c>
      <c r="AN1" s="238">
        <v>2048</v>
      </c>
      <c r="AO1" s="238">
        <v>2049</v>
      </c>
      <c r="AP1" s="238">
        <v>2050</v>
      </c>
    </row>
    <row r="2" spans="1:42">
      <c r="A2" s="238" t="s">
        <v>4651</v>
      </c>
      <c r="B2" s="238">
        <v>0</v>
      </c>
      <c r="C2" s="238">
        <v>0</v>
      </c>
      <c r="D2" s="238">
        <v>0</v>
      </c>
      <c r="E2" s="238">
        <v>0</v>
      </c>
      <c r="F2" s="238">
        <v>0</v>
      </c>
      <c r="G2" s="238">
        <v>0</v>
      </c>
      <c r="H2" s="238">
        <v>0</v>
      </c>
      <c r="I2" s="238">
        <v>0</v>
      </c>
      <c r="J2" s="238">
        <v>0</v>
      </c>
      <c r="K2" s="238">
        <v>0</v>
      </c>
      <c r="L2" s="238">
        <v>0</v>
      </c>
      <c r="M2" s="238">
        <v>0</v>
      </c>
      <c r="N2" s="238">
        <v>0</v>
      </c>
      <c r="O2" s="238">
        <v>0</v>
      </c>
      <c r="P2" s="238">
        <v>0</v>
      </c>
      <c r="Q2" s="238">
        <v>0</v>
      </c>
      <c r="R2" s="238">
        <v>0</v>
      </c>
      <c r="S2" s="238">
        <v>0</v>
      </c>
      <c r="T2" s="238">
        <v>0</v>
      </c>
      <c r="U2" s="238">
        <v>0</v>
      </c>
      <c r="V2" s="238">
        <v>0</v>
      </c>
      <c r="W2" s="238">
        <v>0</v>
      </c>
      <c r="X2" s="238">
        <v>0</v>
      </c>
      <c r="Y2" s="238">
        <v>0</v>
      </c>
      <c r="Z2" s="238">
        <v>0</v>
      </c>
      <c r="AA2" s="238">
        <v>0</v>
      </c>
      <c r="AB2" s="238">
        <v>0</v>
      </c>
      <c r="AC2" s="238">
        <v>0</v>
      </c>
      <c r="AD2" s="238">
        <v>0</v>
      </c>
      <c r="AE2" s="238">
        <v>0</v>
      </c>
      <c r="AF2" s="238">
        <v>0</v>
      </c>
      <c r="AG2" s="238">
        <v>0</v>
      </c>
      <c r="AH2" s="238">
        <v>0</v>
      </c>
      <c r="AI2" s="238">
        <v>0</v>
      </c>
      <c r="AJ2" s="238">
        <v>0</v>
      </c>
      <c r="AK2" s="238">
        <v>0</v>
      </c>
      <c r="AL2" s="238">
        <v>0</v>
      </c>
      <c r="AM2" s="238">
        <v>0</v>
      </c>
      <c r="AN2" s="238">
        <v>0</v>
      </c>
      <c r="AO2" s="238">
        <v>0</v>
      </c>
      <c r="AP2" s="238">
        <v>0</v>
      </c>
    </row>
    <row r="3" spans="1:42">
      <c r="A3" s="238" t="s">
        <v>4652</v>
      </c>
      <c r="B3" s="239">
        <v>40801310.1154714</v>
      </c>
      <c r="C3" s="239">
        <v>40801310.1154714</v>
      </c>
      <c r="D3" s="239">
        <v>40801310.1154714</v>
      </c>
      <c r="E3" s="239">
        <v>40801310.1154714</v>
      </c>
      <c r="F3" s="239">
        <v>40801310.1154714</v>
      </c>
      <c r="G3" s="239">
        <v>40801310.1154714</v>
      </c>
      <c r="H3" s="239">
        <v>41164841.085639097</v>
      </c>
      <c r="I3" s="239">
        <v>41534391.146846801</v>
      </c>
      <c r="J3" s="239">
        <v>41895838.823214501</v>
      </c>
      <c r="K3" s="239">
        <v>42251111.971765101</v>
      </c>
      <c r="L3" s="239">
        <v>42518443.316518702</v>
      </c>
      <c r="M3" s="239">
        <v>42785800.275788598</v>
      </c>
      <c r="N3" s="239">
        <v>43053988.969956197</v>
      </c>
      <c r="O3" s="239">
        <v>43324226.693128698</v>
      </c>
      <c r="P3" s="239">
        <v>43595547.680100799</v>
      </c>
      <c r="Q3" s="239">
        <v>43887940.573445</v>
      </c>
      <c r="R3" s="239">
        <v>44184747.995693997</v>
      </c>
      <c r="S3" s="239">
        <v>44485360.913108699</v>
      </c>
      <c r="T3" s="239">
        <v>44788900.710952997</v>
      </c>
      <c r="U3" s="239">
        <v>45094759.548456401</v>
      </c>
      <c r="V3" s="239">
        <v>45401908.433283798</v>
      </c>
      <c r="W3" s="239">
        <v>43837264.5268756</v>
      </c>
      <c r="X3" s="239">
        <v>42274360.016630098</v>
      </c>
      <c r="Y3" s="239">
        <v>40710286.231144801</v>
      </c>
      <c r="Z3" s="239">
        <v>39147324.708810702</v>
      </c>
      <c r="AA3" s="239">
        <v>37582680.802405298</v>
      </c>
      <c r="AB3" s="239">
        <v>36019206.1712192</v>
      </c>
      <c r="AC3" s="239">
        <v>34455702.506678902</v>
      </c>
      <c r="AD3" s="239">
        <v>32891560.306692898</v>
      </c>
      <c r="AE3" s="239">
        <v>31328667.198863901</v>
      </c>
      <c r="AF3" s="239">
        <v>29764582.0109795</v>
      </c>
      <c r="AG3" s="239">
        <v>28200548.6612854</v>
      </c>
      <c r="AH3" s="239">
        <v>26636406.461298902</v>
      </c>
      <c r="AI3" s="239">
        <v>25074083.474397201</v>
      </c>
      <c r="AJ3" s="239">
        <v>23509713.226044402</v>
      </c>
      <c r="AK3" s="239">
        <v>21944841.271265499</v>
      </c>
      <c r="AL3" s="239">
        <v>20381822.736832101</v>
      </c>
      <c r="AM3" s="239">
        <v>18817691.939266399</v>
      </c>
      <c r="AN3" s="239">
        <v>17254160.295994699</v>
      </c>
      <c r="AO3" s="239">
        <v>15690542.607263099</v>
      </c>
      <c r="AP3" s="239">
        <v>14127524.0728263</v>
      </c>
    </row>
    <row r="4" spans="1:42">
      <c r="A4" s="238" t="s">
        <v>534</v>
      </c>
      <c r="B4" s="239">
        <v>36085068.000002503</v>
      </c>
      <c r="C4" s="239">
        <v>36085068.000002503</v>
      </c>
      <c r="D4" s="239">
        <v>18346068.000002999</v>
      </c>
      <c r="E4" s="239">
        <v>18346068.000002999</v>
      </c>
      <c r="F4" s="239">
        <v>18346068.000002999</v>
      </c>
      <c r="G4" s="239">
        <v>18346068.000002999</v>
      </c>
      <c r="H4" s="239">
        <v>18346068.000002999</v>
      </c>
      <c r="I4" s="239">
        <v>18346068.000002999</v>
      </c>
      <c r="J4" s="239">
        <v>18346068.000002999</v>
      </c>
      <c r="K4" s="239">
        <v>18346068.000002999</v>
      </c>
      <c r="L4" s="239">
        <v>18346068.000002999</v>
      </c>
      <c r="M4" s="239">
        <v>18346068.000002999</v>
      </c>
      <c r="N4" s="239">
        <v>18346068.000002999</v>
      </c>
      <c r="O4" s="239">
        <v>18346068.000002999</v>
      </c>
      <c r="P4" s="239">
        <v>18346068.000002999</v>
      </c>
      <c r="Q4" s="238">
        <v>0</v>
      </c>
      <c r="R4" s="238">
        <v>0</v>
      </c>
      <c r="S4" s="238">
        <v>0</v>
      </c>
      <c r="T4" s="238">
        <v>0</v>
      </c>
      <c r="U4" s="238">
        <v>0</v>
      </c>
      <c r="V4" s="238">
        <v>0</v>
      </c>
      <c r="W4" s="238">
        <v>0</v>
      </c>
      <c r="X4" s="238">
        <v>0</v>
      </c>
      <c r="Y4" s="238">
        <v>0</v>
      </c>
      <c r="Z4" s="238">
        <v>0</v>
      </c>
      <c r="AA4" s="238">
        <v>0</v>
      </c>
      <c r="AB4" s="238">
        <v>0</v>
      </c>
      <c r="AC4" s="238">
        <v>0</v>
      </c>
      <c r="AD4" s="238">
        <v>0</v>
      </c>
      <c r="AE4" s="238">
        <v>0</v>
      </c>
      <c r="AF4" s="238">
        <v>0</v>
      </c>
      <c r="AG4" s="238">
        <v>0</v>
      </c>
      <c r="AH4" s="238">
        <v>0</v>
      </c>
      <c r="AI4" s="238">
        <v>0</v>
      </c>
      <c r="AJ4" s="238">
        <v>0</v>
      </c>
      <c r="AK4" s="238">
        <v>0</v>
      </c>
      <c r="AL4" s="238">
        <v>0</v>
      </c>
      <c r="AM4" s="238">
        <v>0</v>
      </c>
      <c r="AN4" s="238">
        <v>0</v>
      </c>
      <c r="AO4" s="238">
        <v>0</v>
      </c>
      <c r="AP4" s="238">
        <v>0</v>
      </c>
    </row>
    <row r="5" spans="1:42">
      <c r="A5" s="238" t="s">
        <v>4653</v>
      </c>
      <c r="B5" s="238">
        <v>0</v>
      </c>
      <c r="C5" s="238">
        <v>0</v>
      </c>
      <c r="D5" s="238">
        <v>0</v>
      </c>
      <c r="E5" s="238">
        <v>0</v>
      </c>
      <c r="F5" s="238">
        <v>0</v>
      </c>
      <c r="G5" s="238">
        <v>0</v>
      </c>
      <c r="H5" s="238">
        <v>0</v>
      </c>
      <c r="I5" s="238">
        <v>0</v>
      </c>
      <c r="J5" s="238">
        <v>0</v>
      </c>
      <c r="K5" s="238">
        <v>0</v>
      </c>
      <c r="L5" s="238">
        <v>0</v>
      </c>
      <c r="M5" s="238">
        <v>0</v>
      </c>
      <c r="N5" s="238">
        <v>0</v>
      </c>
      <c r="O5" s="238">
        <v>0</v>
      </c>
      <c r="P5" s="238">
        <v>0</v>
      </c>
      <c r="Q5" s="238">
        <v>0</v>
      </c>
      <c r="R5" s="238">
        <v>0</v>
      </c>
      <c r="S5" s="238">
        <v>0</v>
      </c>
      <c r="T5" s="238">
        <v>0</v>
      </c>
      <c r="U5" s="238">
        <v>0</v>
      </c>
      <c r="V5" s="238">
        <v>0</v>
      </c>
      <c r="W5" s="238">
        <v>0</v>
      </c>
      <c r="X5" s="238">
        <v>0</v>
      </c>
      <c r="Y5" s="238">
        <v>0</v>
      </c>
      <c r="Z5" s="238">
        <v>0</v>
      </c>
      <c r="AA5" s="238">
        <v>0</v>
      </c>
      <c r="AB5" s="238">
        <v>0</v>
      </c>
      <c r="AC5" s="238">
        <v>0</v>
      </c>
      <c r="AD5" s="238">
        <v>0</v>
      </c>
      <c r="AE5" s="238">
        <v>0</v>
      </c>
      <c r="AF5" s="238">
        <v>0</v>
      </c>
      <c r="AG5" s="238">
        <v>0</v>
      </c>
      <c r="AH5" s="238">
        <v>0</v>
      </c>
      <c r="AI5" s="238">
        <v>0</v>
      </c>
      <c r="AJ5" s="238">
        <v>0</v>
      </c>
      <c r="AK5" s="238">
        <v>0</v>
      </c>
      <c r="AL5" s="238">
        <v>0</v>
      </c>
      <c r="AM5" s="238">
        <v>0</v>
      </c>
      <c r="AN5" s="238">
        <v>0</v>
      </c>
      <c r="AO5" s="238">
        <v>0</v>
      </c>
      <c r="AP5" s="238">
        <v>0</v>
      </c>
    </row>
    <row r="6" spans="1:42">
      <c r="A6" s="238" t="s">
        <v>4654</v>
      </c>
      <c r="B6" s="238">
        <v>0</v>
      </c>
      <c r="C6" s="238">
        <v>0</v>
      </c>
      <c r="D6" s="238">
        <v>0</v>
      </c>
      <c r="E6" s="238">
        <v>0</v>
      </c>
      <c r="F6" s="238">
        <v>0</v>
      </c>
      <c r="G6" s="239">
        <v>515955.23644726299</v>
      </c>
      <c r="H6" s="239">
        <v>509816.10257046402</v>
      </c>
      <c r="I6" s="239">
        <v>499727.74272003002</v>
      </c>
      <c r="J6" s="239">
        <v>516329.66096411401</v>
      </c>
      <c r="K6" s="239">
        <v>517784.24515450798</v>
      </c>
      <c r="L6" s="239">
        <v>514371.69385872502</v>
      </c>
      <c r="M6" s="239">
        <v>512471.12451914302</v>
      </c>
      <c r="N6" s="239">
        <v>509030.98253887502</v>
      </c>
      <c r="O6" s="239">
        <v>500966.35785310197</v>
      </c>
      <c r="P6" s="239">
        <v>490849.79154346301</v>
      </c>
      <c r="Q6" s="239">
        <v>499671.55786191003</v>
      </c>
      <c r="R6" s="239">
        <v>492908.25615075597</v>
      </c>
      <c r="S6" s="239">
        <v>476428.27519344701</v>
      </c>
      <c r="T6" s="239">
        <v>129947.433612715</v>
      </c>
      <c r="U6" s="239">
        <v>126232.536575041</v>
      </c>
      <c r="V6" s="238">
        <v>0</v>
      </c>
      <c r="W6" s="238">
        <v>0</v>
      </c>
      <c r="X6" s="238">
        <v>0</v>
      </c>
      <c r="Y6" s="238">
        <v>0</v>
      </c>
      <c r="Z6" s="238">
        <v>0</v>
      </c>
      <c r="AA6" s="238">
        <v>0</v>
      </c>
      <c r="AB6" s="238">
        <v>0</v>
      </c>
      <c r="AC6" s="238">
        <v>0</v>
      </c>
      <c r="AD6" s="238">
        <v>0</v>
      </c>
      <c r="AE6" s="238">
        <v>0</v>
      </c>
      <c r="AF6" s="238">
        <v>0</v>
      </c>
      <c r="AG6" s="238">
        <v>0</v>
      </c>
      <c r="AH6" s="238">
        <v>0</v>
      </c>
      <c r="AI6" s="238">
        <v>0</v>
      </c>
      <c r="AJ6" s="238">
        <v>0</v>
      </c>
      <c r="AK6" s="238">
        <v>0</v>
      </c>
      <c r="AL6" s="238">
        <v>0</v>
      </c>
      <c r="AM6" s="238">
        <v>0</v>
      </c>
      <c r="AN6" s="238">
        <v>0</v>
      </c>
      <c r="AO6" s="238">
        <v>0</v>
      </c>
      <c r="AP6" s="238">
        <v>0</v>
      </c>
    </row>
    <row r="7" spans="1:42">
      <c r="A7" s="238" t="s">
        <v>4655</v>
      </c>
      <c r="B7" s="239">
        <v>216759.157403766</v>
      </c>
      <c r="C7" s="239">
        <v>141444.88455976199</v>
      </c>
      <c r="D7" s="239">
        <v>161053.82009144299</v>
      </c>
      <c r="E7" s="239">
        <v>82562.025186900501</v>
      </c>
      <c r="F7" s="239">
        <v>55793.481756568799</v>
      </c>
      <c r="G7" s="239">
        <v>10464.092278170499</v>
      </c>
      <c r="H7" s="238">
        <v>5468.9835164835204</v>
      </c>
      <c r="I7" s="238">
        <v>4989.2058982726203</v>
      </c>
      <c r="J7" s="238">
        <v>3282.58833643051</v>
      </c>
      <c r="K7" s="238">
        <v>3236.2572019694499</v>
      </c>
      <c r="L7" s="238">
        <v>2890.9644459573001</v>
      </c>
      <c r="M7" s="238">
        <v>4591.4740833255501</v>
      </c>
      <c r="N7" s="238">
        <v>4345.9060249963804</v>
      </c>
      <c r="O7" s="238">
        <v>2541.3411648656702</v>
      </c>
      <c r="P7" s="238">
        <v>1384.0169784211901</v>
      </c>
      <c r="Q7" s="238">
        <v>5515.97185426139</v>
      </c>
      <c r="R7" s="238">
        <v>5617.7883317780397</v>
      </c>
      <c r="S7" s="238">
        <v>4740.0534778846104</v>
      </c>
      <c r="T7" s="238">
        <v>2292.6832777233699</v>
      </c>
      <c r="U7" s="238">
        <v>3323.1536890470102</v>
      </c>
      <c r="V7" s="238">
        <v>3333.2768321004801</v>
      </c>
      <c r="W7" s="238">
        <v>2462.7731396761501</v>
      </c>
      <c r="X7" s="238">
        <v>2646.0338523191599</v>
      </c>
      <c r="Y7" s="238">
        <v>3696.79833779604</v>
      </c>
      <c r="Z7" s="238">
        <v>3889.5308820647701</v>
      </c>
      <c r="AA7" s="238">
        <v>4365.4935681758898</v>
      </c>
      <c r="AB7" s="238">
        <v>5217.7785746120499</v>
      </c>
      <c r="AC7" s="238">
        <v>5641.5428214516396</v>
      </c>
      <c r="AD7" s="238">
        <v>6025.9273349587902</v>
      </c>
      <c r="AE7" s="238">
        <v>6360.6066134991997</v>
      </c>
      <c r="AF7" s="238">
        <v>7372.4517227295501</v>
      </c>
      <c r="AG7" s="239">
        <v>12564.2181633494</v>
      </c>
      <c r="AH7" s="239">
        <v>22165.9671802835</v>
      </c>
      <c r="AI7" s="239">
        <v>29289.0760570782</v>
      </c>
      <c r="AJ7" s="239">
        <v>27071.463732697401</v>
      </c>
      <c r="AK7" s="239">
        <v>26641.944562626999</v>
      </c>
      <c r="AL7" s="239">
        <v>25348.710811365501</v>
      </c>
      <c r="AM7" s="239">
        <v>22854.7074483465</v>
      </c>
      <c r="AN7" s="239">
        <v>20937.066841988901</v>
      </c>
      <c r="AO7" s="239">
        <v>12341.7883949239</v>
      </c>
      <c r="AP7" s="238">
        <v>7638.1819293764802</v>
      </c>
    </row>
    <row r="8" spans="1:42">
      <c r="A8" s="238" t="s">
        <v>4656</v>
      </c>
      <c r="B8" s="239">
        <v>2763890.0276583401</v>
      </c>
      <c r="C8" s="239">
        <v>1916217.4509240401</v>
      </c>
      <c r="D8" s="239">
        <v>1888079.4795123099</v>
      </c>
      <c r="E8" s="239">
        <v>896114.31641655404</v>
      </c>
      <c r="F8" s="239">
        <v>544838.89155124396</v>
      </c>
      <c r="G8" s="238">
        <v>5064.73741618036</v>
      </c>
      <c r="H8" s="238">
        <v>0</v>
      </c>
      <c r="I8" s="238">
        <v>0</v>
      </c>
      <c r="J8" s="238">
        <v>0</v>
      </c>
      <c r="K8" s="238">
        <v>0</v>
      </c>
      <c r="L8" s="238">
        <v>0</v>
      </c>
      <c r="M8" s="238">
        <v>0</v>
      </c>
      <c r="N8" s="238">
        <v>0</v>
      </c>
      <c r="O8" s="238">
        <v>0</v>
      </c>
      <c r="P8" s="238">
        <v>0</v>
      </c>
      <c r="Q8" s="238">
        <v>0</v>
      </c>
      <c r="R8" s="238">
        <v>0</v>
      </c>
      <c r="S8" s="238">
        <v>0</v>
      </c>
      <c r="T8" s="238">
        <v>0</v>
      </c>
      <c r="U8" s="238">
        <v>0</v>
      </c>
      <c r="V8" s="238">
        <v>0</v>
      </c>
      <c r="W8" s="238">
        <v>0</v>
      </c>
      <c r="X8" s="238">
        <v>0</v>
      </c>
      <c r="Y8" s="238">
        <v>0</v>
      </c>
      <c r="Z8" s="238">
        <v>0</v>
      </c>
      <c r="AA8" s="238">
        <v>0</v>
      </c>
      <c r="AB8" s="238">
        <v>0</v>
      </c>
      <c r="AC8" s="238">
        <v>0</v>
      </c>
      <c r="AD8" s="238">
        <v>0</v>
      </c>
      <c r="AE8" s="238">
        <v>0</v>
      </c>
      <c r="AF8" s="238">
        <v>0</v>
      </c>
      <c r="AG8" s="238">
        <v>851.52375785102402</v>
      </c>
      <c r="AH8" s="238">
        <v>4047.7184952510202</v>
      </c>
      <c r="AI8" s="238">
        <v>5387.8199030565602</v>
      </c>
      <c r="AJ8" s="238">
        <v>4085.2886908806099</v>
      </c>
      <c r="AK8" s="238">
        <v>2410.3698192212601</v>
      </c>
      <c r="AL8" s="238">
        <v>2263.1414119004298</v>
      </c>
      <c r="AM8" s="238">
        <v>2026.6458784615299</v>
      </c>
      <c r="AN8" s="238">
        <v>1880.9590615955001</v>
      </c>
      <c r="AO8" s="238">
        <v>1552.46758781624</v>
      </c>
      <c r="AP8" s="238">
        <v>0</v>
      </c>
    </row>
    <row r="9" spans="1:42">
      <c r="A9" s="238" t="s">
        <v>4657</v>
      </c>
      <c r="B9" s="238">
        <v>6777.27824888345</v>
      </c>
      <c r="C9" s="238">
        <v>4894.3194372369999</v>
      </c>
      <c r="D9" s="238">
        <v>3552.1318681318598</v>
      </c>
      <c r="E9" s="238">
        <v>888.03296703296598</v>
      </c>
      <c r="F9" s="238">
        <v>0</v>
      </c>
      <c r="G9" s="238">
        <v>0</v>
      </c>
      <c r="H9" s="238">
        <v>0</v>
      </c>
      <c r="I9" s="238">
        <v>0</v>
      </c>
      <c r="J9" s="238">
        <v>0</v>
      </c>
      <c r="K9" s="238">
        <v>0</v>
      </c>
      <c r="L9" s="238">
        <v>0</v>
      </c>
      <c r="M9" s="238">
        <v>0</v>
      </c>
      <c r="N9" s="238">
        <v>0</v>
      </c>
      <c r="O9" s="238">
        <v>0</v>
      </c>
      <c r="P9" s="238">
        <v>0</v>
      </c>
      <c r="Q9" s="238">
        <v>0</v>
      </c>
      <c r="R9" s="238">
        <v>0</v>
      </c>
      <c r="S9" s="238">
        <v>0</v>
      </c>
      <c r="T9" s="238">
        <v>0</v>
      </c>
      <c r="U9" s="238">
        <v>0</v>
      </c>
      <c r="V9" s="238">
        <v>0</v>
      </c>
      <c r="W9" s="238">
        <v>0</v>
      </c>
      <c r="X9" s="238">
        <v>0</v>
      </c>
      <c r="Y9" s="238">
        <v>0</v>
      </c>
      <c r="Z9" s="238">
        <v>0</v>
      </c>
      <c r="AA9" s="238">
        <v>0</v>
      </c>
      <c r="AB9" s="238">
        <v>0</v>
      </c>
      <c r="AC9" s="238">
        <v>0</v>
      </c>
      <c r="AD9" s="238">
        <v>0</v>
      </c>
      <c r="AE9" s="238">
        <v>0</v>
      </c>
      <c r="AF9" s="238">
        <v>0</v>
      </c>
      <c r="AG9" s="238">
        <v>0</v>
      </c>
      <c r="AH9" s="238">
        <v>0</v>
      </c>
      <c r="AI9" s="238">
        <v>592.02197802197804</v>
      </c>
      <c r="AJ9" s="238">
        <v>592.02197802197804</v>
      </c>
      <c r="AK9" s="238">
        <v>592.02197802197804</v>
      </c>
      <c r="AL9" s="238">
        <v>454.55595677767002</v>
      </c>
      <c r="AM9" s="238">
        <v>0</v>
      </c>
      <c r="AN9" s="238">
        <v>0</v>
      </c>
      <c r="AO9" s="238">
        <v>0</v>
      </c>
      <c r="AP9" s="238">
        <v>0</v>
      </c>
    </row>
    <row r="10" spans="1:42">
      <c r="A10" s="238" t="s">
        <v>4658</v>
      </c>
      <c r="B10" s="238">
        <v>1857.2884615384601</v>
      </c>
      <c r="C10" s="238">
        <v>1415.0769230769199</v>
      </c>
      <c r="D10" s="238">
        <v>1034.02090967156</v>
      </c>
      <c r="E10" s="238">
        <v>244.968057233823</v>
      </c>
      <c r="F10" s="238">
        <v>0</v>
      </c>
      <c r="G10" s="238">
        <v>795.98076923076906</v>
      </c>
      <c r="H10" s="238">
        <v>0</v>
      </c>
      <c r="I10" s="238">
        <v>0</v>
      </c>
      <c r="J10" s="238">
        <v>0</v>
      </c>
      <c r="K10" s="238">
        <v>0</v>
      </c>
      <c r="L10" s="238">
        <v>0</v>
      </c>
      <c r="M10" s="238">
        <v>0</v>
      </c>
      <c r="N10" s="238">
        <v>0</v>
      </c>
      <c r="O10" s="238">
        <v>0</v>
      </c>
      <c r="P10" s="238">
        <v>0</v>
      </c>
      <c r="Q10" s="238">
        <v>0</v>
      </c>
      <c r="R10" s="238">
        <v>0</v>
      </c>
      <c r="S10" s="238">
        <v>0</v>
      </c>
      <c r="T10" s="238">
        <v>0</v>
      </c>
      <c r="U10" s="238">
        <v>0</v>
      </c>
      <c r="V10" s="238">
        <v>0</v>
      </c>
      <c r="W10" s="238">
        <v>0</v>
      </c>
      <c r="X10" s="238">
        <v>0</v>
      </c>
      <c r="Y10" s="238">
        <v>0</v>
      </c>
      <c r="Z10" s="238">
        <v>0</v>
      </c>
      <c r="AA10" s="238">
        <v>0</v>
      </c>
      <c r="AB10" s="238">
        <v>0</v>
      </c>
      <c r="AC10" s="238">
        <v>0</v>
      </c>
      <c r="AD10" s="238">
        <v>0</v>
      </c>
      <c r="AE10" s="238">
        <v>0</v>
      </c>
      <c r="AF10" s="238">
        <v>0</v>
      </c>
      <c r="AG10" s="238">
        <v>231.03296703296701</v>
      </c>
      <c r="AH10" s="238">
        <v>742.23329977685796</v>
      </c>
      <c r="AI10" s="238">
        <v>808.61538461538396</v>
      </c>
      <c r="AJ10" s="238">
        <v>674.79156</v>
      </c>
      <c r="AK10" s="238">
        <v>381.08467473380398</v>
      </c>
      <c r="AL10" s="238">
        <v>240.66012881868099</v>
      </c>
      <c r="AM10" s="238">
        <v>132.75764357142799</v>
      </c>
      <c r="AN10" s="238">
        <v>132.75764357142799</v>
      </c>
      <c r="AO10" s="238">
        <v>132.75764357142799</v>
      </c>
      <c r="AP10" s="238">
        <v>126.37952689661</v>
      </c>
    </row>
    <row r="11" spans="1:42">
      <c r="A11" s="238" t="s">
        <v>4659</v>
      </c>
      <c r="B11" s="239">
        <v>5589755.99999962</v>
      </c>
      <c r="C11" s="239">
        <v>5589755.99999962</v>
      </c>
      <c r="D11" s="239">
        <v>5589755.99999962</v>
      </c>
      <c r="E11" s="239">
        <v>5589755.99999962</v>
      </c>
      <c r="F11" s="239">
        <v>5589755.99999962</v>
      </c>
      <c r="G11" s="239">
        <v>38016.4047329678</v>
      </c>
      <c r="H11" s="239">
        <v>21512.720763102701</v>
      </c>
      <c r="I11" s="239">
        <v>19420.145237186502</v>
      </c>
      <c r="J11" s="239">
        <v>14785.353670525101</v>
      </c>
      <c r="K11" s="239">
        <v>14855.136180097001</v>
      </c>
      <c r="L11" s="239">
        <v>12144.285451547301</v>
      </c>
      <c r="M11" s="238">
        <v>7406.2838662411896</v>
      </c>
      <c r="N11" s="238">
        <v>6745.28040554161</v>
      </c>
      <c r="O11" s="238">
        <v>5380.5363732763399</v>
      </c>
      <c r="P11" s="238">
        <v>2085.11764992696</v>
      </c>
      <c r="Q11" s="238">
        <v>9996.9137314220607</v>
      </c>
      <c r="R11" s="238">
        <v>9326.8480165703695</v>
      </c>
      <c r="S11" s="238">
        <v>7700.2215644382704</v>
      </c>
      <c r="T11" s="238">
        <v>4866.6390089967799</v>
      </c>
      <c r="U11" s="238">
        <v>6131.7803400170396</v>
      </c>
      <c r="V11" s="238">
        <v>6237.7115267009603</v>
      </c>
      <c r="W11" s="238">
        <v>5193.8399000080699</v>
      </c>
      <c r="X11" s="238">
        <v>5901.0127010225997</v>
      </c>
      <c r="Y11" s="238">
        <v>6646.6902978262897</v>
      </c>
      <c r="Z11" s="238">
        <v>7694.2096151741398</v>
      </c>
      <c r="AA11" s="238">
        <v>8363.0195707320308</v>
      </c>
      <c r="AB11" s="238">
        <v>8595.8494893864299</v>
      </c>
      <c r="AC11" s="238">
        <v>9397.7978759309699</v>
      </c>
      <c r="AD11" s="239">
        <v>10205.728761472899</v>
      </c>
      <c r="AE11" s="239">
        <v>11659.0641063694</v>
      </c>
      <c r="AF11" s="239">
        <v>13450.633273236501</v>
      </c>
      <c r="AG11" s="239">
        <v>26014.562091041898</v>
      </c>
      <c r="AH11" s="239">
        <v>39992.505430292302</v>
      </c>
      <c r="AI11" s="239">
        <v>54198.484438817599</v>
      </c>
      <c r="AJ11" s="239">
        <v>49977.492015440097</v>
      </c>
      <c r="AK11" s="239">
        <v>47825.565852505497</v>
      </c>
      <c r="AL11" s="239">
        <v>45426.451476430702</v>
      </c>
      <c r="AM11" s="239">
        <v>39577.766890334002</v>
      </c>
      <c r="AN11" s="239">
        <v>34946.711954062201</v>
      </c>
      <c r="AO11" s="239">
        <v>24472.085883751599</v>
      </c>
      <c r="AP11" s="238">
        <v>9879.3904157071502</v>
      </c>
    </row>
    <row r="12" spans="1:42">
      <c r="A12" s="238" t="s">
        <v>4660</v>
      </c>
      <c r="B12" s="239">
        <v>82595672.366236106</v>
      </c>
      <c r="C12" s="239">
        <v>72020979.2728322</v>
      </c>
      <c r="D12" s="239">
        <v>70938255.851444393</v>
      </c>
      <c r="E12" s="239">
        <v>67430591.704942793</v>
      </c>
      <c r="F12" s="239">
        <v>59911537.629220396</v>
      </c>
      <c r="G12" s="239">
        <v>34567059.358823098</v>
      </c>
      <c r="H12" s="239">
        <v>32389109.306429099</v>
      </c>
      <c r="I12" s="239">
        <v>30329830.1168998</v>
      </c>
      <c r="J12" s="239">
        <v>31506010.500599802</v>
      </c>
      <c r="K12" s="239">
        <v>32277016.091100398</v>
      </c>
      <c r="L12" s="239">
        <v>31867653.611701</v>
      </c>
      <c r="M12" s="239">
        <v>29194881.672749199</v>
      </c>
      <c r="N12" s="239">
        <v>27953088.1772848</v>
      </c>
      <c r="O12" s="239">
        <v>24126569.309697501</v>
      </c>
      <c r="P12" s="239">
        <v>20895642.019594502</v>
      </c>
      <c r="Q12" s="239">
        <v>35089229.601777896</v>
      </c>
      <c r="R12" s="239">
        <v>32274996.0412945</v>
      </c>
      <c r="S12" s="239">
        <v>27759970.291979101</v>
      </c>
      <c r="T12" s="239">
        <v>19689003.973453801</v>
      </c>
      <c r="U12" s="239">
        <v>18660522.144862201</v>
      </c>
      <c r="V12" s="239">
        <v>17783306.0575784</v>
      </c>
      <c r="W12" s="239">
        <v>14588930.479548199</v>
      </c>
      <c r="X12" s="239">
        <v>14699213.458063999</v>
      </c>
      <c r="Y12" s="239">
        <v>15085472.0367366</v>
      </c>
      <c r="Z12" s="239">
        <v>36246392.097374298</v>
      </c>
      <c r="AA12" s="239">
        <v>36494041.546788201</v>
      </c>
      <c r="AB12" s="239">
        <v>36739587.312266603</v>
      </c>
      <c r="AC12" s="239">
        <v>36863236.255440898</v>
      </c>
      <c r="AD12" s="239">
        <v>37250294.414976403</v>
      </c>
      <c r="AE12" s="239">
        <v>37486996.027206503</v>
      </c>
      <c r="AF12" s="239">
        <v>37917392.5670394</v>
      </c>
      <c r="AG12" s="239">
        <v>58332921.283044301</v>
      </c>
      <c r="AH12" s="239">
        <v>55888454.807250798</v>
      </c>
      <c r="AI12" s="239">
        <v>53642266.311888397</v>
      </c>
      <c r="AJ12" s="239">
        <v>52494050.796977498</v>
      </c>
      <c r="AK12" s="239">
        <v>51145055.585296601</v>
      </c>
      <c r="AL12" s="239">
        <v>49913849.248114303</v>
      </c>
      <c r="AM12" s="239">
        <v>49030865.245423697</v>
      </c>
      <c r="AN12" s="239">
        <v>47953980.514720298</v>
      </c>
      <c r="AO12" s="239">
        <v>47279863.1131607</v>
      </c>
      <c r="AP12" s="239">
        <v>47456059.652575202</v>
      </c>
    </row>
    <row r="13" spans="1:42">
      <c r="A13" s="238" t="s">
        <v>4661</v>
      </c>
      <c r="B13" s="238">
        <v>0</v>
      </c>
      <c r="C13" s="238">
        <v>0</v>
      </c>
      <c r="D13" s="238">
        <v>0</v>
      </c>
      <c r="E13" s="238">
        <v>0</v>
      </c>
      <c r="F13" s="238">
        <v>0</v>
      </c>
      <c r="G13" s="238">
        <v>0</v>
      </c>
      <c r="H13" s="238">
        <v>0</v>
      </c>
      <c r="I13" s="238">
        <v>0</v>
      </c>
      <c r="J13" s="238">
        <v>0</v>
      </c>
      <c r="K13" s="238">
        <v>0</v>
      </c>
      <c r="L13" s="238">
        <v>0</v>
      </c>
      <c r="M13" s="238">
        <v>0</v>
      </c>
      <c r="N13" s="238">
        <v>0</v>
      </c>
      <c r="O13" s="238">
        <v>0</v>
      </c>
      <c r="P13" s="238">
        <v>0</v>
      </c>
      <c r="Q13" s="238">
        <v>0</v>
      </c>
      <c r="R13" s="238">
        <v>0</v>
      </c>
      <c r="S13" s="238">
        <v>0</v>
      </c>
      <c r="T13" s="238">
        <v>0</v>
      </c>
      <c r="U13" s="238">
        <v>0</v>
      </c>
      <c r="V13" s="238">
        <v>0</v>
      </c>
      <c r="W13" s="238">
        <v>0</v>
      </c>
      <c r="X13" s="238">
        <v>0</v>
      </c>
      <c r="Y13" s="238">
        <v>0</v>
      </c>
      <c r="Z13" s="238">
        <v>0</v>
      </c>
      <c r="AA13" s="238">
        <v>0</v>
      </c>
      <c r="AB13" s="238">
        <v>0</v>
      </c>
      <c r="AC13" s="238">
        <v>0</v>
      </c>
      <c r="AD13" s="238">
        <v>0</v>
      </c>
      <c r="AE13" s="238">
        <v>0</v>
      </c>
      <c r="AF13" s="238">
        <v>0</v>
      </c>
      <c r="AG13" s="238">
        <v>0</v>
      </c>
      <c r="AH13" s="238">
        <v>0</v>
      </c>
      <c r="AI13" s="238">
        <v>0</v>
      </c>
      <c r="AJ13" s="238">
        <v>0</v>
      </c>
      <c r="AK13" s="238">
        <v>0</v>
      </c>
      <c r="AL13" s="238">
        <v>0</v>
      </c>
      <c r="AM13" s="238">
        <v>0</v>
      </c>
      <c r="AN13" s="238">
        <v>0</v>
      </c>
      <c r="AO13" s="238">
        <v>0</v>
      </c>
      <c r="AP13" s="238">
        <v>0</v>
      </c>
    </row>
    <row r="14" spans="1:42">
      <c r="A14" s="238" t="s">
        <v>4662</v>
      </c>
      <c r="B14" s="238">
        <v>0</v>
      </c>
      <c r="C14" s="238">
        <v>0</v>
      </c>
      <c r="D14" s="238">
        <v>0</v>
      </c>
      <c r="E14" s="238">
        <v>0</v>
      </c>
      <c r="F14" s="238">
        <v>0</v>
      </c>
      <c r="G14" s="238">
        <v>0</v>
      </c>
      <c r="H14" s="238">
        <v>0</v>
      </c>
      <c r="I14" s="238">
        <v>0</v>
      </c>
      <c r="J14" s="238">
        <v>0</v>
      </c>
      <c r="K14" s="238">
        <v>0</v>
      </c>
      <c r="L14" s="238">
        <v>0</v>
      </c>
      <c r="M14" s="238">
        <v>0</v>
      </c>
      <c r="N14" s="238">
        <v>0</v>
      </c>
      <c r="O14" s="238">
        <v>0</v>
      </c>
      <c r="P14" s="238">
        <v>0</v>
      </c>
      <c r="Q14" s="238">
        <v>0</v>
      </c>
      <c r="R14" s="238">
        <v>0</v>
      </c>
      <c r="S14" s="238">
        <v>0</v>
      </c>
      <c r="T14" s="238">
        <v>0</v>
      </c>
      <c r="U14" s="238">
        <v>0</v>
      </c>
      <c r="V14" s="238">
        <v>0</v>
      </c>
      <c r="W14" s="238">
        <v>0</v>
      </c>
      <c r="X14" s="238">
        <v>0</v>
      </c>
      <c r="Y14" s="238">
        <v>0</v>
      </c>
      <c r="Z14" s="238">
        <v>0</v>
      </c>
      <c r="AA14" s="238">
        <v>0</v>
      </c>
      <c r="AB14" s="238">
        <v>0</v>
      </c>
      <c r="AC14" s="238">
        <v>0</v>
      </c>
      <c r="AD14" s="238">
        <v>0</v>
      </c>
      <c r="AE14" s="238">
        <v>0</v>
      </c>
      <c r="AF14" s="238">
        <v>0</v>
      </c>
      <c r="AG14" s="238">
        <v>0</v>
      </c>
      <c r="AH14" s="238">
        <v>0</v>
      </c>
      <c r="AI14" s="238">
        <v>0</v>
      </c>
      <c r="AJ14" s="238">
        <v>0</v>
      </c>
      <c r="AK14" s="238">
        <v>0</v>
      </c>
      <c r="AL14" s="238">
        <v>0</v>
      </c>
      <c r="AM14" s="238">
        <v>0</v>
      </c>
      <c r="AN14" s="238">
        <v>0</v>
      </c>
      <c r="AO14" s="238">
        <v>0</v>
      </c>
      <c r="AP14" s="238">
        <v>0</v>
      </c>
    </row>
    <row r="15" spans="1:42">
      <c r="A15" s="238" t="s">
        <v>4663</v>
      </c>
      <c r="B15" s="239">
        <v>18506.1044349351</v>
      </c>
      <c r="C15" s="239">
        <v>13704.0521486707</v>
      </c>
      <c r="D15" s="238">
        <v>7992.5941016322404</v>
      </c>
      <c r="E15" s="238">
        <v>100.309958670428</v>
      </c>
      <c r="F15" s="238">
        <v>0</v>
      </c>
      <c r="G15" s="239">
        <v>8847889.2176503595</v>
      </c>
      <c r="H15" s="239">
        <v>8799040.4392705895</v>
      </c>
      <c r="I15" s="239">
        <v>8759359.6835806202</v>
      </c>
      <c r="J15" s="239">
        <v>8783802.2424283605</v>
      </c>
      <c r="K15" s="239">
        <v>9244985.1291788407</v>
      </c>
      <c r="L15" s="239">
        <v>9160663.9631429091</v>
      </c>
      <c r="M15" s="239">
        <v>11423147.506198</v>
      </c>
      <c r="N15" s="239">
        <v>11348305.438014099</v>
      </c>
      <c r="O15" s="239">
        <v>11111833.9028628</v>
      </c>
      <c r="P15" s="239">
        <v>10573931.020629</v>
      </c>
      <c r="Q15" s="239">
        <v>8337384.3707334604</v>
      </c>
      <c r="R15" s="239">
        <v>8213682.4016443295</v>
      </c>
      <c r="S15" s="239">
        <v>7938070.5745889097</v>
      </c>
      <c r="T15" s="239">
        <v>7768460.07512563</v>
      </c>
      <c r="U15" s="239">
        <v>5771720.4492518296</v>
      </c>
      <c r="V15" s="239">
        <v>4833105.9839472501</v>
      </c>
      <c r="W15" s="239">
        <v>4224168.3829320902</v>
      </c>
      <c r="X15" s="239">
        <v>4182984.4413461001</v>
      </c>
      <c r="Y15" s="239">
        <v>3840151.3986444799</v>
      </c>
      <c r="Z15" s="239">
        <v>3817979.4179913499</v>
      </c>
      <c r="AA15" s="239">
        <v>3518394.4879256901</v>
      </c>
      <c r="AB15" s="239">
        <v>3495053.7799922</v>
      </c>
      <c r="AC15" s="239">
        <v>3468099.0976187</v>
      </c>
      <c r="AD15" s="239">
        <v>3432158.1947589898</v>
      </c>
      <c r="AE15" s="239">
        <v>3410709.1337151402</v>
      </c>
      <c r="AF15" s="239">
        <v>3389616.1283955299</v>
      </c>
      <c r="AG15" s="239">
        <v>3288085.0123061701</v>
      </c>
      <c r="AH15" s="239">
        <v>3194207.8588642902</v>
      </c>
      <c r="AI15" s="239">
        <v>3105135.9754654402</v>
      </c>
      <c r="AJ15" s="239">
        <v>3018387.2398773599</v>
      </c>
      <c r="AK15" s="239">
        <v>2926129.5426538498</v>
      </c>
      <c r="AL15" s="239">
        <v>2838079.1315254299</v>
      </c>
      <c r="AM15" s="239">
        <v>2763639.4641119698</v>
      </c>
      <c r="AN15" s="239">
        <v>2686095.2397583299</v>
      </c>
      <c r="AO15" s="239">
        <v>2597558.75548254</v>
      </c>
      <c r="AP15" s="239">
        <v>1899813.9564251101</v>
      </c>
    </row>
    <row r="16" spans="1:42">
      <c r="A16" s="238" t="s">
        <v>4664</v>
      </c>
      <c r="B16" s="239">
        <v>20830.750399868801</v>
      </c>
      <c r="C16" s="239">
        <v>13686.184436506301</v>
      </c>
      <c r="D16" s="238">
        <v>2444.81153254012</v>
      </c>
      <c r="E16" s="238">
        <v>0</v>
      </c>
      <c r="F16" s="238">
        <v>0</v>
      </c>
      <c r="G16" s="239">
        <v>129393.516472852</v>
      </c>
      <c r="H16" s="239">
        <v>54498.739208225597</v>
      </c>
      <c r="I16" s="239">
        <v>40749.684266816701</v>
      </c>
      <c r="J16" s="239">
        <v>24520.3607952327</v>
      </c>
      <c r="K16" s="239">
        <v>26361.8466694667</v>
      </c>
      <c r="L16" s="239">
        <v>25623.527829835901</v>
      </c>
      <c r="M16" s="238">
        <v>5874.1749303331799</v>
      </c>
      <c r="N16" s="238">
        <v>4618.2528648654898</v>
      </c>
      <c r="O16" s="238">
        <v>2408.8317650702802</v>
      </c>
      <c r="P16" s="238">
        <v>324.67572099393198</v>
      </c>
      <c r="Q16" s="239">
        <v>18911.20059493</v>
      </c>
      <c r="R16" s="239">
        <v>20640.536248394001</v>
      </c>
      <c r="S16" s="239">
        <v>12473.993212044699</v>
      </c>
      <c r="T16" s="238">
        <v>2368.5131720373702</v>
      </c>
      <c r="U16" s="238">
        <v>8011.4746024659999</v>
      </c>
      <c r="V16" s="238">
        <v>8383.1703295171592</v>
      </c>
      <c r="W16" s="238">
        <v>5568.6450751374496</v>
      </c>
      <c r="X16" s="238">
        <v>6334.2670539378296</v>
      </c>
      <c r="Y16" s="238">
        <v>8532.9475733764193</v>
      </c>
      <c r="Z16" s="239">
        <v>10776.713465696501</v>
      </c>
      <c r="AA16" s="239">
        <v>12893.350348145999</v>
      </c>
      <c r="AB16" s="239">
        <v>15712.9601914264</v>
      </c>
      <c r="AC16" s="239">
        <v>19898.2606232914</v>
      </c>
      <c r="AD16" s="239">
        <v>24137.460127546099</v>
      </c>
      <c r="AE16" s="239">
        <v>27916.463840027402</v>
      </c>
      <c r="AF16" s="239">
        <v>33651.073806091001</v>
      </c>
      <c r="AG16" s="239">
        <v>66437.254483304001</v>
      </c>
      <c r="AH16" s="239">
        <v>112445.316223435</v>
      </c>
      <c r="AI16" s="239">
        <v>161668.46985952801</v>
      </c>
      <c r="AJ16" s="239">
        <v>153229.06476594001</v>
      </c>
      <c r="AK16" s="239">
        <v>154094.64751798499</v>
      </c>
      <c r="AL16" s="239">
        <v>146764.014394317</v>
      </c>
      <c r="AM16" s="239">
        <v>127142.535714269</v>
      </c>
      <c r="AN16" s="239">
        <v>105518.224196207</v>
      </c>
      <c r="AO16" s="239">
        <v>68353.792852312297</v>
      </c>
      <c r="AP16" s="239">
        <v>37631.141240383004</v>
      </c>
    </row>
    <row r="17" spans="1:42">
      <c r="A17" s="238" t="s">
        <v>4665</v>
      </c>
      <c r="B17" s="238">
        <v>9090.7902686761809</v>
      </c>
      <c r="C17" s="238">
        <v>4067.65340537057</v>
      </c>
      <c r="D17" s="238">
        <v>0</v>
      </c>
      <c r="E17" s="238">
        <v>0</v>
      </c>
      <c r="F17" s="238">
        <v>0</v>
      </c>
      <c r="G17" s="238">
        <v>0</v>
      </c>
      <c r="H17" s="238">
        <v>0</v>
      </c>
      <c r="I17" s="238">
        <v>0</v>
      </c>
      <c r="J17" s="238">
        <v>0</v>
      </c>
      <c r="K17" s="238">
        <v>0</v>
      </c>
      <c r="L17" s="238">
        <v>0</v>
      </c>
      <c r="M17" s="238">
        <v>0</v>
      </c>
      <c r="N17" s="238">
        <v>0</v>
      </c>
      <c r="O17" s="238">
        <v>0</v>
      </c>
      <c r="P17" s="238">
        <v>0</v>
      </c>
      <c r="Q17" s="238">
        <v>0</v>
      </c>
      <c r="R17" s="238">
        <v>0</v>
      </c>
      <c r="S17" s="238">
        <v>0</v>
      </c>
      <c r="T17" s="238">
        <v>0</v>
      </c>
      <c r="U17" s="238">
        <v>0</v>
      </c>
      <c r="V17" s="238">
        <v>0</v>
      </c>
      <c r="W17" s="238">
        <v>0</v>
      </c>
      <c r="X17" s="238">
        <v>0</v>
      </c>
      <c r="Y17" s="238">
        <v>0</v>
      </c>
      <c r="Z17" s="238">
        <v>0</v>
      </c>
      <c r="AA17" s="238">
        <v>0</v>
      </c>
      <c r="AB17" s="238">
        <v>0</v>
      </c>
      <c r="AC17" s="238">
        <v>0</v>
      </c>
      <c r="AD17" s="238">
        <v>0</v>
      </c>
      <c r="AE17" s="238">
        <v>0</v>
      </c>
      <c r="AF17" s="238">
        <v>0</v>
      </c>
      <c r="AG17" s="238">
        <v>0</v>
      </c>
      <c r="AH17" s="238">
        <v>1791.0046881816399</v>
      </c>
      <c r="AI17" s="238">
        <v>1218.37626717033</v>
      </c>
      <c r="AJ17" s="238">
        <v>1218.37626717033</v>
      </c>
      <c r="AK17" s="238">
        <v>696.91184752747199</v>
      </c>
      <c r="AL17" s="238">
        <v>655.96892513736202</v>
      </c>
      <c r="AM17" s="238">
        <v>200.91534324358599</v>
      </c>
      <c r="AN17" s="238">
        <v>0</v>
      </c>
      <c r="AO17" s="238">
        <v>0</v>
      </c>
      <c r="AP17" s="238">
        <v>0</v>
      </c>
    </row>
    <row r="18" spans="1:42">
      <c r="A18" s="238" t="s">
        <v>4666</v>
      </c>
      <c r="B18" s="238">
        <v>0</v>
      </c>
      <c r="C18" s="238">
        <v>0</v>
      </c>
      <c r="D18" s="238">
        <v>0</v>
      </c>
      <c r="E18" s="238">
        <v>0</v>
      </c>
      <c r="F18" s="238">
        <v>0</v>
      </c>
      <c r="G18" s="238">
        <v>0</v>
      </c>
      <c r="H18" s="238">
        <v>0</v>
      </c>
      <c r="I18" s="238">
        <v>0</v>
      </c>
      <c r="J18" s="238">
        <v>0</v>
      </c>
      <c r="K18" s="238">
        <v>0</v>
      </c>
      <c r="L18" s="238">
        <v>0</v>
      </c>
      <c r="M18" s="238">
        <v>0</v>
      </c>
      <c r="N18" s="238">
        <v>0</v>
      </c>
      <c r="O18" s="238">
        <v>0</v>
      </c>
      <c r="P18" s="238">
        <v>0</v>
      </c>
      <c r="Q18" s="238">
        <v>0</v>
      </c>
      <c r="R18" s="238">
        <v>0</v>
      </c>
      <c r="S18" s="238">
        <v>0</v>
      </c>
      <c r="T18" s="238">
        <v>0</v>
      </c>
      <c r="U18" s="238">
        <v>0</v>
      </c>
      <c r="V18" s="238">
        <v>0</v>
      </c>
      <c r="W18" s="238">
        <v>0</v>
      </c>
      <c r="X18" s="238">
        <v>0</v>
      </c>
      <c r="Y18" s="238">
        <v>0</v>
      </c>
      <c r="Z18" s="238">
        <v>0</v>
      </c>
      <c r="AA18" s="238">
        <v>0</v>
      </c>
      <c r="AB18" s="238">
        <v>0</v>
      </c>
      <c r="AC18" s="238">
        <v>0</v>
      </c>
      <c r="AD18" s="238">
        <v>0</v>
      </c>
      <c r="AE18" s="238">
        <v>0</v>
      </c>
      <c r="AF18" s="238">
        <v>0</v>
      </c>
      <c r="AG18" s="238">
        <v>0</v>
      </c>
      <c r="AH18" s="238">
        <v>0</v>
      </c>
      <c r="AI18" s="238">
        <v>683.80478516105302</v>
      </c>
      <c r="AJ18" s="238">
        <v>306.61339835091002</v>
      </c>
      <c r="AK18" s="238">
        <v>83.235682954720801</v>
      </c>
      <c r="AL18" s="238">
        <v>0</v>
      </c>
      <c r="AM18" s="238">
        <v>0</v>
      </c>
      <c r="AN18" s="238">
        <v>0</v>
      </c>
      <c r="AO18" s="238">
        <v>0</v>
      </c>
      <c r="AP18" s="238">
        <v>0</v>
      </c>
    </row>
    <row r="19" spans="1:42">
      <c r="A19" s="238" t="s">
        <v>4667</v>
      </c>
      <c r="B19" s="238">
        <v>0</v>
      </c>
      <c r="C19" s="238">
        <v>0</v>
      </c>
      <c r="D19" s="238">
        <v>0</v>
      </c>
      <c r="E19" s="238">
        <v>0</v>
      </c>
      <c r="F19" s="238">
        <v>0</v>
      </c>
      <c r="G19" s="238">
        <v>0</v>
      </c>
      <c r="H19" s="238">
        <v>0</v>
      </c>
      <c r="I19" s="238">
        <v>0</v>
      </c>
      <c r="J19" s="238">
        <v>0</v>
      </c>
      <c r="K19" s="238">
        <v>0</v>
      </c>
      <c r="L19" s="238">
        <v>0</v>
      </c>
      <c r="M19" s="238">
        <v>0</v>
      </c>
      <c r="N19" s="238">
        <v>0</v>
      </c>
      <c r="O19" s="238">
        <v>0</v>
      </c>
      <c r="P19" s="238">
        <v>0</v>
      </c>
      <c r="Q19" s="238">
        <v>0</v>
      </c>
      <c r="R19" s="238">
        <v>0</v>
      </c>
      <c r="S19" s="238">
        <v>0</v>
      </c>
      <c r="T19" s="238">
        <v>0</v>
      </c>
      <c r="U19" s="238">
        <v>0</v>
      </c>
      <c r="V19" s="238">
        <v>0</v>
      </c>
      <c r="W19" s="238">
        <v>0</v>
      </c>
      <c r="X19" s="238">
        <v>0</v>
      </c>
      <c r="Y19" s="238">
        <v>0</v>
      </c>
      <c r="Z19" s="238">
        <v>0</v>
      </c>
      <c r="AA19" s="238">
        <v>0</v>
      </c>
      <c r="AB19" s="238">
        <v>0</v>
      </c>
      <c r="AC19" s="238">
        <v>0</v>
      </c>
      <c r="AD19" s="238">
        <v>0</v>
      </c>
      <c r="AE19" s="238">
        <v>0</v>
      </c>
      <c r="AF19" s="238">
        <v>0</v>
      </c>
      <c r="AG19" s="238">
        <v>0</v>
      </c>
      <c r="AH19" s="238">
        <v>0</v>
      </c>
      <c r="AI19" s="238">
        <v>0</v>
      </c>
      <c r="AJ19" s="238">
        <v>0</v>
      </c>
      <c r="AK19" s="238">
        <v>0</v>
      </c>
      <c r="AL19" s="238">
        <v>0</v>
      </c>
      <c r="AM19" s="238">
        <v>0</v>
      </c>
      <c r="AN19" s="238">
        <v>0</v>
      </c>
      <c r="AO19" s="238">
        <v>0</v>
      </c>
      <c r="AP19" s="238">
        <v>0</v>
      </c>
    </row>
    <row r="20" spans="1:42">
      <c r="A20" s="238" t="s">
        <v>4668</v>
      </c>
      <c r="B20" s="239">
        <v>33506957.381006598</v>
      </c>
      <c r="C20" s="239">
        <v>42654326.156011596</v>
      </c>
      <c r="D20" s="239">
        <v>26898450.8372017</v>
      </c>
      <c r="E20" s="239">
        <v>26898450.836580701</v>
      </c>
      <c r="F20" s="239">
        <v>26898450.8336723</v>
      </c>
      <c r="G20" s="239">
        <v>26898450.827095699</v>
      </c>
      <c r="H20" s="239">
        <v>26898450.8268006</v>
      </c>
      <c r="I20" s="239">
        <v>26898450.8267878</v>
      </c>
      <c r="J20" s="239">
        <v>26898450.8266249</v>
      </c>
      <c r="K20" s="239">
        <v>26898450.826688401</v>
      </c>
      <c r="L20" s="239">
        <v>26898450.826871902</v>
      </c>
      <c r="M20" s="239">
        <v>26898450.8269649</v>
      </c>
      <c r="N20" s="239">
        <v>26898450.827067301</v>
      </c>
      <c r="O20" s="239">
        <v>26898450.827220999</v>
      </c>
      <c r="P20" s="239">
        <v>26898450.827381101</v>
      </c>
      <c r="Q20" s="239">
        <v>26898450.827525899</v>
      </c>
      <c r="R20" s="239">
        <v>26898450.827665299</v>
      </c>
      <c r="S20" s="239">
        <v>26898450.827891201</v>
      </c>
      <c r="T20" s="239">
        <v>26898450.828035101</v>
      </c>
      <c r="U20" s="239">
        <v>26898450.8281793</v>
      </c>
      <c r="V20" s="239">
        <v>26898450.8283123</v>
      </c>
      <c r="W20" s="239">
        <v>26898450.828540601</v>
      </c>
      <c r="X20" s="239">
        <v>26898450.828545399</v>
      </c>
      <c r="Y20" s="239">
        <v>26898450.828555699</v>
      </c>
      <c r="Z20" s="239">
        <v>26898450.828518201</v>
      </c>
      <c r="AA20" s="239">
        <v>26898450.828398701</v>
      </c>
      <c r="AB20" s="239">
        <v>26898450.828326698</v>
      </c>
      <c r="AC20" s="239">
        <v>26898450.828175802</v>
      </c>
      <c r="AD20" s="239">
        <v>26898450.828122001</v>
      </c>
      <c r="AE20" s="239">
        <v>26898450.828007899</v>
      </c>
      <c r="AF20" s="239">
        <v>26898450.827971701</v>
      </c>
      <c r="AG20" s="239">
        <v>26898450.827959999</v>
      </c>
      <c r="AH20" s="239">
        <v>26898450.827973399</v>
      </c>
      <c r="AI20" s="239">
        <v>26898450.827997401</v>
      </c>
      <c r="AJ20" s="239">
        <v>26898450.828028899</v>
      </c>
      <c r="AK20" s="239">
        <v>26898450.8280682</v>
      </c>
      <c r="AL20" s="239">
        <v>26898450.828117698</v>
      </c>
      <c r="AM20" s="239">
        <v>26898450.828185201</v>
      </c>
      <c r="AN20" s="239">
        <v>26898450.8282624</v>
      </c>
      <c r="AO20" s="239">
        <v>26898450.8283475</v>
      </c>
      <c r="AP20" s="239">
        <v>26898450.828439299</v>
      </c>
    </row>
    <row r="21" spans="1:42">
      <c r="A21" s="238" t="s">
        <v>4669</v>
      </c>
      <c r="B21" s="238">
        <v>0</v>
      </c>
      <c r="C21" s="238">
        <v>0</v>
      </c>
      <c r="D21" s="239">
        <v>2491873.00930253</v>
      </c>
      <c r="E21" s="239">
        <v>2722505.70370044</v>
      </c>
      <c r="F21" s="239">
        <v>2707711.63683422</v>
      </c>
      <c r="G21" s="239">
        <v>2596588.9400030901</v>
      </c>
      <c r="H21" s="239">
        <v>2606818.2766307201</v>
      </c>
      <c r="I21" s="239">
        <v>2566593.5940534901</v>
      </c>
      <c r="J21" s="239">
        <v>2566593.5935345502</v>
      </c>
      <c r="K21" s="239">
        <v>2566593.59404092</v>
      </c>
      <c r="L21" s="239">
        <v>2566593.59425607</v>
      </c>
      <c r="M21" s="239">
        <v>2479354.58297271</v>
      </c>
      <c r="N21" s="239">
        <v>2055193.9948098401</v>
      </c>
      <c r="O21" s="239">
        <v>2124456.8934188699</v>
      </c>
      <c r="P21" s="239">
        <v>2195741.0749216601</v>
      </c>
      <c r="Q21" s="239">
        <v>2260072.2758367499</v>
      </c>
      <c r="R21" s="239">
        <v>2304685.5318309101</v>
      </c>
      <c r="S21" s="239">
        <v>2364819.8903919701</v>
      </c>
      <c r="T21" s="239">
        <v>2392352.4159097201</v>
      </c>
      <c r="U21" s="239">
        <v>2434485.5529951099</v>
      </c>
      <c r="V21" s="239">
        <v>2460550.7281230902</v>
      </c>
      <c r="W21" s="239">
        <v>2460550.7283375901</v>
      </c>
      <c r="X21" s="239">
        <v>2460550.7284414698</v>
      </c>
      <c r="Y21" s="239">
        <v>2460550.72844559</v>
      </c>
      <c r="Z21" s="239">
        <v>2460550.7283474598</v>
      </c>
      <c r="AA21" s="239">
        <v>2460550.72844793</v>
      </c>
      <c r="AB21" s="239">
        <v>2460550.7281482802</v>
      </c>
      <c r="AC21" s="239">
        <v>2460550.72844774</v>
      </c>
      <c r="AD21" s="239">
        <v>2460550.7284489502</v>
      </c>
      <c r="AE21" s="239">
        <v>2460550.7284478899</v>
      </c>
      <c r="AF21" s="239">
        <v>2460550.72844894</v>
      </c>
      <c r="AG21" s="239">
        <v>2419123.0361411199</v>
      </c>
      <c r="AH21" s="239">
        <v>2460550.7284525698</v>
      </c>
      <c r="AI21" s="239">
        <v>2460550.7284563398</v>
      </c>
      <c r="AJ21" s="239">
        <v>2460550.72846025</v>
      </c>
      <c r="AK21" s="239">
        <v>2460550.72796334</v>
      </c>
      <c r="AL21" s="239">
        <v>2460550.72847025</v>
      </c>
      <c r="AM21" s="239">
        <v>2460550.7284725602</v>
      </c>
      <c r="AN21" s="239">
        <v>2460550.72847933</v>
      </c>
      <c r="AO21" s="239">
        <v>2460550.7284778999</v>
      </c>
      <c r="AP21" s="239">
        <v>2460550.7284804098</v>
      </c>
    </row>
    <row r="22" spans="1:42">
      <c r="A22" s="238" t="s">
        <v>4580</v>
      </c>
      <c r="B22" s="238">
        <v>0</v>
      </c>
      <c r="C22" s="238">
        <v>0</v>
      </c>
      <c r="D22" s="239">
        <v>3413341.4523794502</v>
      </c>
      <c r="E22" s="239">
        <v>3728990.12827462</v>
      </c>
      <c r="F22" s="239">
        <v>4147646.1252799402</v>
      </c>
      <c r="G22" s="239">
        <v>4419246.8699202202</v>
      </c>
      <c r="H22" s="239">
        <v>4657834.7815292897</v>
      </c>
      <c r="I22" s="239">
        <v>4657834.7815418905</v>
      </c>
      <c r="J22" s="239">
        <v>4657834.7815243602</v>
      </c>
      <c r="K22" s="239">
        <v>4657834.7825321304</v>
      </c>
      <c r="L22" s="239">
        <v>4657834.7815439599</v>
      </c>
      <c r="M22" s="239">
        <v>4895165.0023333896</v>
      </c>
      <c r="N22" s="239">
        <v>5017839.3256591298</v>
      </c>
      <c r="O22" s="239">
        <v>5052245.5758544104</v>
      </c>
      <c r="P22" s="239">
        <v>5087655.8955636397</v>
      </c>
      <c r="Q22" s="239">
        <v>5119612.3316708598</v>
      </c>
      <c r="R22" s="239">
        <v>5141773.9055984104</v>
      </c>
      <c r="S22" s="239">
        <v>5171645.5649989499</v>
      </c>
      <c r="T22" s="239">
        <v>5185322.3106134301</v>
      </c>
      <c r="U22" s="239">
        <v>5206251.8887615297</v>
      </c>
      <c r="V22" s="239">
        <v>5219199.7287746305</v>
      </c>
      <c r="W22" s="239">
        <v>5219199.7277858602</v>
      </c>
      <c r="X22" s="239">
        <v>5219199.7284913696</v>
      </c>
      <c r="Y22" s="239">
        <v>5219199.7287962995</v>
      </c>
      <c r="Z22" s="239">
        <v>5219199.7287984602</v>
      </c>
      <c r="AA22" s="239">
        <v>5219199.7283975296</v>
      </c>
      <c r="AB22" s="239">
        <v>5219199.7287997901</v>
      </c>
      <c r="AC22" s="239">
        <v>5219199.7287984798</v>
      </c>
      <c r="AD22" s="239">
        <v>5219199.7287996598</v>
      </c>
      <c r="AE22" s="239">
        <v>5219199.7283975203</v>
      </c>
      <c r="AF22" s="239">
        <v>5219199.7287996598</v>
      </c>
      <c r="AG22" s="239">
        <v>5219199.7287997203</v>
      </c>
      <c r="AH22" s="239">
        <v>5219199.7288032798</v>
      </c>
      <c r="AI22" s="239">
        <v>5219199.72880706</v>
      </c>
      <c r="AJ22" s="239">
        <v>5219199.7288109697</v>
      </c>
      <c r="AK22" s="239">
        <v>5219199.7288154401</v>
      </c>
      <c r="AL22" s="239">
        <v>5219199.7288209796</v>
      </c>
      <c r="AM22" s="239">
        <v>5219199.72882328</v>
      </c>
      <c r="AN22" s="239">
        <v>5219199.7288300404</v>
      </c>
      <c r="AO22" s="239">
        <v>5219199.7288286304</v>
      </c>
      <c r="AP22" s="239">
        <v>5219199.7288311496</v>
      </c>
    </row>
    <row r="23" spans="1:42">
      <c r="A23" s="238" t="s">
        <v>528</v>
      </c>
      <c r="B23" s="238">
        <v>0</v>
      </c>
      <c r="C23" s="238">
        <v>0</v>
      </c>
      <c r="D23" s="239">
        <v>12161213.6435437</v>
      </c>
      <c r="E23" s="239">
        <v>12236669.2412112</v>
      </c>
      <c r="F23" s="239">
        <v>12416743.725961899</v>
      </c>
      <c r="G23" s="239">
        <v>17848085.800337002</v>
      </c>
      <c r="H23" s="239">
        <v>17227685.086353399</v>
      </c>
      <c r="I23" s="239">
        <v>17090545.359072</v>
      </c>
      <c r="J23" s="239">
        <v>17453440.744008601</v>
      </c>
      <c r="K23" s="239">
        <v>16917021.292674098</v>
      </c>
      <c r="L23" s="239">
        <v>16808263.6505295</v>
      </c>
      <c r="M23" s="239">
        <v>16745441.1861869</v>
      </c>
      <c r="N23" s="239">
        <v>17426244.074083801</v>
      </c>
      <c r="O23" s="239">
        <v>19262382.455313101</v>
      </c>
      <c r="P23" s="239">
        <v>21094651.3344597</v>
      </c>
      <c r="Q23" s="239">
        <v>22567214.646348301</v>
      </c>
      <c r="R23" s="239">
        <v>23137092.4008625</v>
      </c>
      <c r="S23" s="239">
        <v>24410824.646032199</v>
      </c>
      <c r="T23" s="239">
        <v>25041053.632462401</v>
      </c>
      <c r="U23" s="239">
        <v>26005495.62494</v>
      </c>
      <c r="V23" s="239">
        <v>26602136.443545301</v>
      </c>
      <c r="W23" s="239">
        <v>26602136.442536298</v>
      </c>
      <c r="X23" s="239">
        <v>26602136.442536298</v>
      </c>
      <c r="Y23" s="239">
        <v>26602136.442536298</v>
      </c>
      <c r="Z23" s="239">
        <v>26602136.442536298</v>
      </c>
      <c r="AA23" s="239">
        <v>26602136.442536298</v>
      </c>
      <c r="AB23" s="239">
        <v>26602136.442536298</v>
      </c>
      <c r="AC23" s="239">
        <v>26602136.442536298</v>
      </c>
      <c r="AD23" s="239">
        <v>26602136.442738</v>
      </c>
      <c r="AE23" s="239">
        <v>26602136.442738</v>
      </c>
      <c r="AF23" s="239">
        <v>26602136.442738</v>
      </c>
      <c r="AG23" s="239">
        <v>26602136.442738</v>
      </c>
      <c r="AH23" s="239">
        <v>26602136.442738</v>
      </c>
      <c r="AI23" s="239">
        <v>26602136.442738</v>
      </c>
      <c r="AJ23" s="239">
        <v>26602136.442738</v>
      </c>
      <c r="AK23" s="239">
        <v>26602136.442738</v>
      </c>
      <c r="AL23" s="239">
        <v>26602136.442738</v>
      </c>
      <c r="AM23" s="239">
        <v>26602136.442738</v>
      </c>
      <c r="AN23" s="239">
        <v>26602136.442738</v>
      </c>
      <c r="AO23" s="239">
        <v>26602136.442738</v>
      </c>
      <c r="AP23" s="239">
        <v>26602136.442738</v>
      </c>
    </row>
    <row r="24" spans="1:42">
      <c r="A24" s="238" t="s">
        <v>4581</v>
      </c>
      <c r="B24" s="238">
        <v>0</v>
      </c>
      <c r="C24" s="238">
        <v>0</v>
      </c>
      <c r="D24" s="239">
        <v>3749306.2238460602</v>
      </c>
      <c r="E24" s="239">
        <v>3954596.5440792502</v>
      </c>
      <c r="F24" s="239">
        <v>4522061.1303767199</v>
      </c>
      <c r="G24" s="239">
        <v>4609958.3578988798</v>
      </c>
      <c r="H24" s="239">
        <v>4724635.8535976904</v>
      </c>
      <c r="I24" s="239">
        <v>4766224.0451693404</v>
      </c>
      <c r="J24" s="239">
        <v>4766224.0444676699</v>
      </c>
      <c r="K24" s="239">
        <v>4766224.0450686896</v>
      </c>
      <c r="L24" s="239">
        <v>4766224.0446682097</v>
      </c>
      <c r="M24" s="239">
        <v>4766224.04426629</v>
      </c>
      <c r="N24" s="239">
        <v>4766224.0450686896</v>
      </c>
      <c r="O24" s="239">
        <v>4766224.04426629</v>
      </c>
      <c r="P24" s="239">
        <v>4733133.3851259602</v>
      </c>
      <c r="Q24" s="239">
        <v>4733133.3861292303</v>
      </c>
      <c r="R24" s="239">
        <v>4733133.3861292303</v>
      </c>
      <c r="S24" s="239">
        <v>4733133.3861292303</v>
      </c>
      <c r="T24" s="239">
        <v>4733133.3851259602</v>
      </c>
      <c r="U24" s="239">
        <v>4733133.3851259602</v>
      </c>
      <c r="V24" s="239">
        <v>4733133.3851259602</v>
      </c>
      <c r="W24" s="239">
        <v>4729248.7452270202</v>
      </c>
      <c r="X24" s="239">
        <v>4727858.3415523404</v>
      </c>
      <c r="Y24" s="239">
        <v>4727858.3405490397</v>
      </c>
      <c r="Z24" s="239">
        <v>4727853.9559377702</v>
      </c>
      <c r="AA24" s="239">
        <v>4726257.9559343802</v>
      </c>
      <c r="AB24" s="239">
        <v>4711238.8088958599</v>
      </c>
      <c r="AC24" s="239">
        <v>4726257.9569372199</v>
      </c>
      <c r="AD24" s="239">
        <v>4726257.9569372199</v>
      </c>
      <c r="AE24" s="239">
        <v>4726257.9569372199</v>
      </c>
      <c r="AF24" s="239">
        <v>4726257.9569372199</v>
      </c>
      <c r="AG24" s="239">
        <v>4726257.9569372199</v>
      </c>
      <c r="AH24" s="239">
        <v>4726257.9569372199</v>
      </c>
      <c r="AI24" s="239">
        <v>4726257.9569372199</v>
      </c>
      <c r="AJ24" s="239">
        <v>4726257.9569372199</v>
      </c>
      <c r="AK24" s="239">
        <v>4726257.9569372199</v>
      </c>
      <c r="AL24" s="239">
        <v>4726257.9569372199</v>
      </c>
      <c r="AM24" s="239">
        <v>4726257.9569372199</v>
      </c>
      <c r="AN24" s="239">
        <v>4726257.9569372199</v>
      </c>
      <c r="AO24" s="239">
        <v>4726257.9569372199</v>
      </c>
      <c r="AP24" s="239">
        <v>4726257.9569372199</v>
      </c>
    </row>
    <row r="25" spans="1:42">
      <c r="A25" s="238" t="s">
        <v>4670</v>
      </c>
      <c r="B25" s="238">
        <v>0</v>
      </c>
      <c r="C25" s="238">
        <v>0</v>
      </c>
      <c r="D25" s="239">
        <v>640158.85989020602</v>
      </c>
      <c r="E25" s="239">
        <v>640158.85989020602</v>
      </c>
      <c r="F25" s="239">
        <v>2024873.0905087499</v>
      </c>
      <c r="G25" s="239">
        <v>2743110.3708796701</v>
      </c>
      <c r="H25" s="239">
        <v>2743110.3708796701</v>
      </c>
      <c r="I25" s="239">
        <v>2740430.20596221</v>
      </c>
      <c r="J25" s="239">
        <v>2753047.0195748499</v>
      </c>
      <c r="K25" s="239">
        <v>2759054.0517968601</v>
      </c>
      <c r="L25" s="239">
        <v>2759035.2192857298</v>
      </c>
      <c r="M25" s="239">
        <v>2758941.6320983502</v>
      </c>
      <c r="N25" s="239">
        <v>2758775.10917331</v>
      </c>
      <c r="O25" s="239">
        <v>2758269.2840479501</v>
      </c>
      <c r="P25" s="239">
        <v>2756281.0380921802</v>
      </c>
      <c r="Q25" s="239">
        <v>2757074.0413102801</v>
      </c>
      <c r="R25" s="239">
        <v>2754490.0687641799</v>
      </c>
      <c r="S25" s="239">
        <v>2744951.7753116302</v>
      </c>
      <c r="T25" s="239">
        <v>2735531.1228107698</v>
      </c>
      <c r="U25" s="239">
        <v>2720426.8881162498</v>
      </c>
      <c r="V25" s="239">
        <v>2702990.6455273698</v>
      </c>
      <c r="W25" s="239">
        <v>2659394.2188782599</v>
      </c>
      <c r="X25" s="239">
        <v>2649480.4026633799</v>
      </c>
      <c r="Y25" s="239">
        <v>2639183.4591017002</v>
      </c>
      <c r="Z25" s="239">
        <v>2631225.9067091602</v>
      </c>
      <c r="AA25" s="239">
        <v>2627277.30098492</v>
      </c>
      <c r="AB25" s="239">
        <v>2621416.51435831</v>
      </c>
      <c r="AC25" s="239">
        <v>2619377.5299289902</v>
      </c>
      <c r="AD25" s="239">
        <v>2612632.4334529801</v>
      </c>
      <c r="AE25" s="239">
        <v>2609246.3398058699</v>
      </c>
      <c r="AF25" s="239">
        <v>4266857.6378344297</v>
      </c>
      <c r="AG25" s="239">
        <v>4234362.4216595003</v>
      </c>
      <c r="AH25" s="239">
        <v>4199742.7408408402</v>
      </c>
      <c r="AI25" s="239">
        <v>4162397.2174415598</v>
      </c>
      <c r="AJ25" s="239">
        <v>4122536.3626582501</v>
      </c>
      <c r="AK25" s="239">
        <v>4080594.1320178998</v>
      </c>
      <c r="AL25" s="239">
        <v>4035195.1689539398</v>
      </c>
      <c r="AM25" s="239">
        <v>3985030.9847647101</v>
      </c>
      <c r="AN25" s="239">
        <v>3932322.4767934498</v>
      </c>
      <c r="AO25" s="239">
        <v>3876606.11329237</v>
      </c>
      <c r="AP25" s="239">
        <v>3813782.18370604</v>
      </c>
    </row>
    <row r="26" spans="1:42">
      <c r="A26" s="238" t="s">
        <v>4671</v>
      </c>
      <c r="B26" s="238">
        <v>0</v>
      </c>
      <c r="C26" s="238">
        <v>0</v>
      </c>
      <c r="D26" s="239">
        <v>605435.32025480701</v>
      </c>
      <c r="E26" s="239">
        <v>2034157.96168146</v>
      </c>
      <c r="F26" s="239">
        <v>6070529.4796033902</v>
      </c>
      <c r="G26" s="239">
        <v>16473216.5787513</v>
      </c>
      <c r="H26" s="239">
        <v>21255256.0002563</v>
      </c>
      <c r="I26" s="239">
        <v>25897522.214710101</v>
      </c>
      <c r="J26" s="239">
        <v>26192294.131001402</v>
      </c>
      <c r="K26" s="239">
        <v>27460298.854545601</v>
      </c>
      <c r="L26" s="239">
        <v>30824287.7782689</v>
      </c>
      <c r="M26" s="239">
        <v>31047091.614815202</v>
      </c>
      <c r="N26" s="239">
        <v>31188329.571814999</v>
      </c>
      <c r="O26" s="239">
        <v>32229047.447719701</v>
      </c>
      <c r="P26" s="239">
        <v>33279014.203822501</v>
      </c>
      <c r="Q26" s="239">
        <v>34258737.688907899</v>
      </c>
      <c r="R26" s="239">
        <v>34874837.382256702</v>
      </c>
      <c r="S26" s="239">
        <v>36878372.730744101</v>
      </c>
      <c r="T26" s="239">
        <v>37164846.747379899</v>
      </c>
      <c r="U26" s="239">
        <v>37590647.063210197</v>
      </c>
      <c r="V26" s="239">
        <v>37738605.902424999</v>
      </c>
      <c r="W26" s="239">
        <v>42660572.346280001</v>
      </c>
      <c r="X26" s="239">
        <v>43890208.347252399</v>
      </c>
      <c r="Y26" s="239">
        <v>45502440.416593201</v>
      </c>
      <c r="Z26" s="239">
        <v>46906255.883530103</v>
      </c>
      <c r="AA26" s="239">
        <v>47819754.980691403</v>
      </c>
      <c r="AB26" s="239">
        <v>49499327.127691798</v>
      </c>
      <c r="AC26" s="239">
        <v>50511402.602823697</v>
      </c>
      <c r="AD26" s="239">
        <v>52720436.878490202</v>
      </c>
      <c r="AE26" s="239">
        <v>54338242.773852997</v>
      </c>
      <c r="AF26" s="239">
        <v>55144939.238899902</v>
      </c>
      <c r="AG26" s="239">
        <v>58523593.007629402</v>
      </c>
      <c r="AH26" s="239">
        <v>62061661.005138397</v>
      </c>
      <c r="AI26" s="239">
        <v>65610801.105575502</v>
      </c>
      <c r="AJ26" s="239">
        <v>69119649.984785393</v>
      </c>
      <c r="AK26" s="239">
        <v>72495473.509950802</v>
      </c>
      <c r="AL26" s="239">
        <v>75786181.470554501</v>
      </c>
      <c r="AM26" s="239">
        <v>78902582.540973797</v>
      </c>
      <c r="AN26" s="239">
        <v>81878772.963302895</v>
      </c>
      <c r="AO26" s="239">
        <v>84698060.791022107</v>
      </c>
      <c r="AP26" s="239">
        <v>87265321.558345407</v>
      </c>
    </row>
    <row r="27" spans="1:42">
      <c r="A27" s="238" t="s">
        <v>508</v>
      </c>
      <c r="B27" s="238">
        <v>0</v>
      </c>
      <c r="C27" s="238">
        <v>0</v>
      </c>
      <c r="D27" s="239">
        <v>15679923.675000001</v>
      </c>
      <c r="E27" s="239">
        <v>19067630.1742693</v>
      </c>
      <c r="F27" s="239">
        <v>20918911.674078301</v>
      </c>
      <c r="G27" s="239">
        <v>30449089.8230776</v>
      </c>
      <c r="H27" s="239">
        <v>31574122.810754601</v>
      </c>
      <c r="I27" s="239">
        <v>32697420.322340202</v>
      </c>
      <c r="J27" s="239">
        <v>32991528.902013998</v>
      </c>
      <c r="K27" s="239">
        <v>33525870.9989646</v>
      </c>
      <c r="L27" s="239">
        <v>33527029.801889099</v>
      </c>
      <c r="M27" s="239">
        <v>33526239.892517999</v>
      </c>
      <c r="N27" s="239">
        <v>33812152.419168703</v>
      </c>
      <c r="O27" s="239">
        <v>36293529.225367598</v>
      </c>
      <c r="P27" s="239">
        <v>38621785.7965637</v>
      </c>
      <c r="Q27" s="239">
        <v>41018169.243611701</v>
      </c>
      <c r="R27" s="239">
        <v>42641702.848999903</v>
      </c>
      <c r="S27" s="239">
        <v>45852106.083111398</v>
      </c>
      <c r="T27" s="239">
        <v>46771302.248571999</v>
      </c>
      <c r="U27" s="239">
        <v>48194710.838147499</v>
      </c>
      <c r="V27" s="239">
        <v>49008622.450395301</v>
      </c>
      <c r="W27" s="239">
        <v>54307327.842128702</v>
      </c>
      <c r="X27" s="239">
        <v>56003562.198113099</v>
      </c>
      <c r="Y27" s="239">
        <v>57597328.000280701</v>
      </c>
      <c r="Z27" s="239">
        <v>59723512.203537501</v>
      </c>
      <c r="AA27" s="239">
        <v>62761564.732056499</v>
      </c>
      <c r="AB27" s="239">
        <v>65294512.199898101</v>
      </c>
      <c r="AC27" s="239">
        <v>68806353.366771907</v>
      </c>
      <c r="AD27" s="239">
        <v>71191211.544133604</v>
      </c>
      <c r="AE27" s="239">
        <v>74435594.449488401</v>
      </c>
      <c r="AF27" s="239">
        <v>76821917.557521999</v>
      </c>
      <c r="AG27" s="239">
        <v>80899773.661285594</v>
      </c>
      <c r="AH27" s="239">
        <v>84793112.126441598</v>
      </c>
      <c r="AI27" s="239">
        <v>88732453.120030895</v>
      </c>
      <c r="AJ27" s="239">
        <v>92695467.357314304</v>
      </c>
      <c r="AK27" s="239">
        <v>96578922.778937101</v>
      </c>
      <c r="AL27" s="239">
        <v>100449090.21620899</v>
      </c>
      <c r="AM27" s="239">
        <v>104244879.94305301</v>
      </c>
      <c r="AN27" s="239">
        <v>107967390.235908</v>
      </c>
      <c r="AO27" s="239">
        <v>111617619.88952</v>
      </c>
      <c r="AP27" s="239">
        <v>115141490.031919</v>
      </c>
    </row>
    <row r="28" spans="1:42">
      <c r="A28" s="238" t="s">
        <v>4672</v>
      </c>
      <c r="B28" s="239">
        <v>1344124.2259369299</v>
      </c>
      <c r="C28" s="239">
        <v>1845130.7226974801</v>
      </c>
      <c r="D28" s="239">
        <v>2529353.1875290698</v>
      </c>
      <c r="E28" s="239">
        <v>3469753.7316104099</v>
      </c>
      <c r="F28" s="239">
        <v>4711731.0018971097</v>
      </c>
      <c r="G28" s="239">
        <v>5916416.5264702402</v>
      </c>
      <c r="H28" s="239">
        <v>7229734.5276873298</v>
      </c>
      <c r="I28" s="239">
        <v>8093930.20009299</v>
      </c>
      <c r="J28" s="239">
        <v>8941912.07001465</v>
      </c>
      <c r="K28" s="239">
        <v>9812593.2634141091</v>
      </c>
      <c r="L28" s="239">
        <v>10723808.9630234</v>
      </c>
      <c r="M28" s="239">
        <v>11831211.6726921</v>
      </c>
      <c r="N28" s="239">
        <v>13118587.589934399</v>
      </c>
      <c r="O28" s="239">
        <v>14577829.8135089</v>
      </c>
      <c r="P28" s="239">
        <v>16176510.738447201</v>
      </c>
      <c r="Q28" s="239">
        <v>17932465.547481898</v>
      </c>
      <c r="R28" s="239">
        <v>19810023.875147499</v>
      </c>
      <c r="S28" s="239">
        <v>21883769.2128716</v>
      </c>
      <c r="T28" s="239">
        <v>24176400.884132002</v>
      </c>
      <c r="U28" s="239">
        <v>26707375.451909602</v>
      </c>
      <c r="V28" s="239">
        <v>29504256.3804272</v>
      </c>
      <c r="W28" s="239">
        <v>30379801.714572199</v>
      </c>
      <c r="X28" s="239">
        <v>31256968.4289652</v>
      </c>
      <c r="Y28" s="239">
        <v>32132513.7631099</v>
      </c>
      <c r="Z28" s="239">
        <v>33008059.0972546</v>
      </c>
      <c r="AA28" s="239">
        <v>33883604.431399301</v>
      </c>
      <c r="AB28" s="239">
        <v>34759149.765543498</v>
      </c>
      <c r="AC28" s="239">
        <v>35634695.099688403</v>
      </c>
      <c r="AD28" s="239">
        <v>36510240.433833197</v>
      </c>
      <c r="AE28" s="239">
        <v>37387407.148226097</v>
      </c>
      <c r="AF28" s="239">
        <v>38262952.4823713</v>
      </c>
      <c r="AG28" s="239">
        <v>39138497.816515498</v>
      </c>
      <c r="AH28" s="239">
        <v>40014043.150660902</v>
      </c>
      <c r="AI28" s="239">
        <v>40889588.484804802</v>
      </c>
      <c r="AJ28" s="239">
        <v>41765133.818949804</v>
      </c>
      <c r="AK28" s="239">
        <v>42640679.153094403</v>
      </c>
      <c r="AL28" s="239">
        <v>43516224.487239003</v>
      </c>
      <c r="AM28" s="239">
        <v>44393391.201632097</v>
      </c>
      <c r="AN28" s="239">
        <v>45268936.535776898</v>
      </c>
      <c r="AO28" s="239">
        <v>46144481.869921498</v>
      </c>
      <c r="AP28" s="239">
        <v>47020027.204066403</v>
      </c>
    </row>
    <row r="29" spans="1:42">
      <c r="A29" s="238" t="s">
        <v>4673</v>
      </c>
      <c r="B29" s="238">
        <v>0</v>
      </c>
      <c r="C29" s="238">
        <v>0</v>
      </c>
      <c r="D29" s="238">
        <v>0</v>
      </c>
      <c r="E29" s="238">
        <v>0</v>
      </c>
      <c r="F29" s="238">
        <v>0</v>
      </c>
      <c r="G29" s="238">
        <v>0</v>
      </c>
      <c r="H29" s="238">
        <v>0</v>
      </c>
      <c r="I29" s="238">
        <v>0</v>
      </c>
      <c r="J29" s="238">
        <v>0</v>
      </c>
      <c r="K29" s="238">
        <v>0</v>
      </c>
      <c r="L29" s="238">
        <v>0</v>
      </c>
      <c r="M29" s="238">
        <v>0</v>
      </c>
      <c r="N29" s="238">
        <v>0</v>
      </c>
      <c r="O29" s="238">
        <v>0</v>
      </c>
      <c r="P29" s="238">
        <v>0</v>
      </c>
      <c r="Q29" s="238">
        <v>0</v>
      </c>
      <c r="R29" s="238">
        <v>0</v>
      </c>
      <c r="S29" s="238">
        <v>0</v>
      </c>
      <c r="T29" s="238">
        <v>0</v>
      </c>
      <c r="U29" s="238">
        <v>0</v>
      </c>
      <c r="V29" s="238">
        <v>0</v>
      </c>
      <c r="W29" s="238">
        <v>0</v>
      </c>
      <c r="X29" s="238">
        <v>0</v>
      </c>
      <c r="Y29" s="238">
        <v>0</v>
      </c>
      <c r="Z29" s="238">
        <v>0</v>
      </c>
      <c r="AA29" s="238">
        <v>0</v>
      </c>
      <c r="AB29" s="238">
        <v>0</v>
      </c>
      <c r="AC29" s="238">
        <v>0</v>
      </c>
      <c r="AD29" s="238">
        <v>0</v>
      </c>
      <c r="AE29" s="238">
        <v>0</v>
      </c>
      <c r="AF29" s="238">
        <v>0</v>
      </c>
      <c r="AG29" s="238">
        <v>0</v>
      </c>
      <c r="AH29" s="238">
        <v>0</v>
      </c>
      <c r="AI29" s="238">
        <v>0</v>
      </c>
      <c r="AJ29" s="238">
        <v>0</v>
      </c>
      <c r="AK29" s="238">
        <v>0</v>
      </c>
      <c r="AL29" s="238">
        <v>0</v>
      </c>
      <c r="AM29" s="238">
        <v>0</v>
      </c>
      <c r="AN29" s="238">
        <v>0</v>
      </c>
      <c r="AO29" s="238">
        <v>0</v>
      </c>
      <c r="AP29" s="238">
        <v>0</v>
      </c>
    </row>
    <row r="30" spans="1:42">
      <c r="A30" s="238" t="s">
        <v>4674</v>
      </c>
      <c r="B30" s="239">
        <v>25251358.8049464</v>
      </c>
      <c r="C30" s="239">
        <v>25251358.8049464</v>
      </c>
      <c r="D30" s="239">
        <v>25251358.8049464</v>
      </c>
      <c r="E30" s="239">
        <v>25251358.8049464</v>
      </c>
      <c r="F30" s="239">
        <v>24398936.401098602</v>
      </c>
      <c r="G30" s="239">
        <v>20823417.458789099</v>
      </c>
      <c r="H30" s="239">
        <v>19065104.162087101</v>
      </c>
      <c r="I30" s="239">
        <v>13089547.7747261</v>
      </c>
      <c r="J30" s="239">
        <v>10849146.689561101</v>
      </c>
      <c r="K30" s="239">
        <v>8822975.5357136205</v>
      </c>
      <c r="L30" s="239">
        <v>7259224.28571303</v>
      </c>
      <c r="M30" s="239">
        <v>7155409.8626375999</v>
      </c>
      <c r="N30" s="239">
        <v>7155409.8626375999</v>
      </c>
      <c r="O30" s="239">
        <v>7155409.8626375999</v>
      </c>
      <c r="P30" s="239">
        <v>7155409.8626375999</v>
      </c>
      <c r="Q30" s="238">
        <v>0</v>
      </c>
      <c r="R30" s="238">
        <v>0</v>
      </c>
      <c r="S30" s="238">
        <v>0</v>
      </c>
      <c r="T30" s="238">
        <v>0</v>
      </c>
      <c r="U30" s="238">
        <v>0</v>
      </c>
      <c r="V30" s="238">
        <v>0</v>
      </c>
      <c r="W30" s="238">
        <v>0</v>
      </c>
      <c r="X30" s="238">
        <v>0</v>
      </c>
      <c r="Y30" s="238">
        <v>0</v>
      </c>
      <c r="Z30" s="238">
        <v>0</v>
      </c>
      <c r="AA30" s="238">
        <v>0</v>
      </c>
      <c r="AB30" s="238">
        <v>0</v>
      </c>
      <c r="AC30" s="238">
        <v>0</v>
      </c>
      <c r="AD30" s="238">
        <v>0</v>
      </c>
      <c r="AE30" s="238">
        <v>0</v>
      </c>
      <c r="AF30" s="238">
        <v>0</v>
      </c>
      <c r="AG30" s="238">
        <v>0</v>
      </c>
      <c r="AH30" s="238">
        <v>0</v>
      </c>
      <c r="AI30" s="238">
        <v>0</v>
      </c>
      <c r="AJ30" s="238">
        <v>0</v>
      </c>
      <c r="AK30" s="238">
        <v>0</v>
      </c>
      <c r="AL30" s="238">
        <v>0</v>
      </c>
      <c r="AM30" s="238">
        <v>0</v>
      </c>
      <c r="AN30" s="238">
        <v>0</v>
      </c>
      <c r="AO30" s="238">
        <v>0</v>
      </c>
      <c r="AP30" s="238">
        <v>0</v>
      </c>
    </row>
    <row r="31" spans="1:42">
      <c r="A31" s="238" t="s">
        <v>4675</v>
      </c>
      <c r="B31" s="239">
        <v>8020758.6830069404</v>
      </c>
      <c r="C31" s="239">
        <v>8020758.6829633899</v>
      </c>
      <c r="D31" s="239">
        <v>8020758.6829113597</v>
      </c>
      <c r="E31" s="239">
        <v>8020758.6827357197</v>
      </c>
      <c r="F31" s="239">
        <v>8020758.6824233802</v>
      </c>
      <c r="G31" s="239">
        <v>8020758.6820825096</v>
      </c>
      <c r="H31" s="239">
        <v>8020758.6821019603</v>
      </c>
      <c r="I31" s="239">
        <v>8020758.6822017804</v>
      </c>
      <c r="J31" s="239">
        <v>8020758.6821289798</v>
      </c>
      <c r="K31" s="239">
        <v>8020758.6821797397</v>
      </c>
      <c r="L31" s="239">
        <v>8020758.6823095996</v>
      </c>
      <c r="M31" s="239">
        <v>8020758.6823623804</v>
      </c>
      <c r="N31" s="239">
        <v>8020758.6824292</v>
      </c>
      <c r="O31" s="239">
        <v>8020758.6825684002</v>
      </c>
      <c r="P31" s="239">
        <v>8020758.6827273304</v>
      </c>
      <c r="Q31" s="239">
        <v>8020758.6828227704</v>
      </c>
      <c r="R31" s="239">
        <v>8020758.6829587696</v>
      </c>
      <c r="S31" s="239">
        <v>8020758.6832255796</v>
      </c>
      <c r="T31" s="239">
        <v>8020758.6833931999</v>
      </c>
      <c r="U31" s="239">
        <v>8020758.6836109003</v>
      </c>
      <c r="V31" s="239">
        <v>8020758.6838113004</v>
      </c>
      <c r="W31" s="239">
        <v>8020758.6843756102</v>
      </c>
      <c r="X31" s="239">
        <v>8020758.68449648</v>
      </c>
      <c r="Y31" s="239">
        <v>8020758.6846215501</v>
      </c>
      <c r="Z31" s="239">
        <v>8020758.6847329699</v>
      </c>
      <c r="AA31" s="239">
        <v>8020758.68483146</v>
      </c>
      <c r="AB31" s="239">
        <v>8020758.6849533496</v>
      </c>
      <c r="AC31" s="239">
        <v>8020758.6850784998</v>
      </c>
      <c r="AD31" s="239">
        <v>8020758.6852307497</v>
      </c>
      <c r="AE31" s="239">
        <v>8020758.6854023803</v>
      </c>
      <c r="AF31" s="239">
        <v>8020758.6855990198</v>
      </c>
      <c r="AG31" s="239">
        <v>8020758.68593622</v>
      </c>
      <c r="AH31" s="239">
        <v>8020758.6863472899</v>
      </c>
      <c r="AI31" s="239">
        <v>8020758.6868698299</v>
      </c>
      <c r="AJ31" s="239">
        <v>8020758.6875419198</v>
      </c>
      <c r="AK31" s="239">
        <v>8020758.6884342702</v>
      </c>
      <c r="AL31" s="239">
        <v>8020758.6896556998</v>
      </c>
      <c r="AM31" s="239">
        <v>8020758.6910549197</v>
      </c>
      <c r="AN31" s="239">
        <v>8020758.6925121201</v>
      </c>
      <c r="AO31" s="239">
        <v>8020758.6938798605</v>
      </c>
      <c r="AP31" s="239">
        <v>8020758.6952719502</v>
      </c>
    </row>
    <row r="32" spans="1:42">
      <c r="A32" s="238" t="s">
        <v>4676</v>
      </c>
      <c r="B32" s="239">
        <v>10906200</v>
      </c>
      <c r="C32" s="239">
        <v>10906200</v>
      </c>
      <c r="D32" s="239">
        <v>10906200</v>
      </c>
      <c r="E32" s="239">
        <v>10906200</v>
      </c>
      <c r="F32" s="239">
        <v>11753228.6263736</v>
      </c>
      <c r="G32" s="239">
        <v>15204210.3583847</v>
      </c>
      <c r="H32" s="239">
        <v>15086305.1964758</v>
      </c>
      <c r="I32" s="239">
        <v>19813338.4204579</v>
      </c>
      <c r="J32" s="239">
        <v>19914304.287352201</v>
      </c>
      <c r="K32" s="239">
        <v>20491588.124321301</v>
      </c>
      <c r="L32" s="239">
        <v>20229303.124605902</v>
      </c>
      <c r="M32" s="239">
        <v>20223100.581855599</v>
      </c>
      <c r="N32" s="239">
        <v>20042474.694831099</v>
      </c>
      <c r="O32" s="239">
        <v>19548267.123053201</v>
      </c>
      <c r="P32" s="239">
        <v>18899048.604212001</v>
      </c>
      <c r="Q32" s="239">
        <v>19767516.777050201</v>
      </c>
      <c r="R32" s="239">
        <v>19555911.562870499</v>
      </c>
      <c r="S32" s="239">
        <v>18713592.658727001</v>
      </c>
      <c r="T32" s="239">
        <v>27775079.242268499</v>
      </c>
      <c r="U32" s="239">
        <v>26942293.427595701</v>
      </c>
      <c r="V32" s="247">
        <v>26204857.002753899</v>
      </c>
      <c r="W32" s="239">
        <v>25845566.793648802</v>
      </c>
      <c r="X32" s="239">
        <v>25559637.347451899</v>
      </c>
      <c r="Y32" s="239">
        <v>25379177.798973899</v>
      </c>
      <c r="Z32" s="239">
        <v>25157656.792734299</v>
      </c>
      <c r="AA32" s="239">
        <v>24990157.566777602</v>
      </c>
      <c r="AB32" s="239">
        <v>24796482.4417491</v>
      </c>
      <c r="AC32" s="239">
        <v>24599195.986265801</v>
      </c>
      <c r="AD32" s="239">
        <v>24439371.795458101</v>
      </c>
      <c r="AE32" s="239">
        <v>24252188.755671401</v>
      </c>
      <c r="AF32" s="239">
        <v>24092969.470298901</v>
      </c>
      <c r="AG32" s="239">
        <v>1860625.3865575599</v>
      </c>
      <c r="AH32" s="239">
        <v>2461907.4221466798</v>
      </c>
      <c r="AI32" s="239">
        <v>2920386.5412093601</v>
      </c>
      <c r="AJ32" s="239">
        <v>2691604.33186298</v>
      </c>
      <c r="AK32" s="239">
        <v>2554137.7211365299</v>
      </c>
      <c r="AL32" s="239">
        <v>2386482.3254048</v>
      </c>
      <c r="AM32" s="239">
        <v>2026287.07144392</v>
      </c>
      <c r="AN32" s="239">
        <v>1818807.7928746501</v>
      </c>
      <c r="AO32" s="239">
        <v>1423788.01768096</v>
      </c>
      <c r="AP32" s="239">
        <v>975003.29789994098</v>
      </c>
    </row>
    <row r="33" spans="1:43">
      <c r="A33" s="238" t="s">
        <v>4578</v>
      </c>
      <c r="B33" s="239">
        <v>42029369.2061565</v>
      </c>
      <c r="C33" s="239">
        <v>42100897.929546401</v>
      </c>
      <c r="D33" s="239">
        <v>41834797.0770723</v>
      </c>
      <c r="E33" s="239">
        <v>41889192.063479103</v>
      </c>
      <c r="F33" s="239">
        <v>41930705.9437548</v>
      </c>
      <c r="G33" s="239">
        <v>39029577.925612397</v>
      </c>
      <c r="H33" s="239">
        <v>37845975.955458499</v>
      </c>
      <c r="I33" s="239">
        <v>36457138.015041403</v>
      </c>
      <c r="J33" s="239">
        <v>37133537.0619087</v>
      </c>
      <c r="K33" s="239">
        <v>36995200.605470799</v>
      </c>
      <c r="L33" s="239">
        <v>36243626.821086198</v>
      </c>
      <c r="M33" s="239">
        <v>35154236.652727999</v>
      </c>
      <c r="N33" s="239">
        <v>34390490.643969104</v>
      </c>
      <c r="O33" s="239">
        <v>32015581.687854901</v>
      </c>
      <c r="P33" s="239">
        <v>29570758.5506039</v>
      </c>
      <c r="Q33" s="239">
        <v>34895684.036817901</v>
      </c>
      <c r="R33" s="239">
        <v>33454570.7934951</v>
      </c>
      <c r="S33" s="239">
        <v>30822536.953957599</v>
      </c>
      <c r="T33" s="239">
        <v>26487679.1152739</v>
      </c>
      <c r="U33" s="239">
        <v>25478514.3476201</v>
      </c>
      <c r="V33" s="239">
        <v>24586599.3406143</v>
      </c>
      <c r="W33" s="239">
        <v>21487195.500330001</v>
      </c>
      <c r="X33" s="239">
        <v>21294237.725707401</v>
      </c>
      <c r="Y33" s="239">
        <v>21241248.408561699</v>
      </c>
      <c r="Z33" s="239">
        <v>173920.270687582</v>
      </c>
      <c r="AA33" s="239">
        <v>190913.41704822599</v>
      </c>
      <c r="AB33" s="239">
        <v>212700.244470484</v>
      </c>
      <c r="AC33" s="239">
        <v>246450.23309003099</v>
      </c>
      <c r="AD33" s="239">
        <v>277184.58655064</v>
      </c>
      <c r="AE33" s="239">
        <v>307942.71671388502</v>
      </c>
      <c r="AF33" s="239">
        <v>350564.53659287799</v>
      </c>
      <c r="AG33" s="239">
        <v>584064.83520071604</v>
      </c>
      <c r="AH33" s="239">
        <v>848001.48864850705</v>
      </c>
      <c r="AI33" s="239">
        <v>1076343.1406910601</v>
      </c>
      <c r="AJ33" s="239">
        <v>1000037.26004627</v>
      </c>
      <c r="AK33" s="239">
        <v>966174.60375966795</v>
      </c>
      <c r="AL33" s="239">
        <v>895525.66092878697</v>
      </c>
      <c r="AM33" s="239">
        <v>750349.288649478</v>
      </c>
      <c r="AN33" s="239">
        <v>674944.79768279195</v>
      </c>
      <c r="AO33" s="239">
        <v>508910.56773990602</v>
      </c>
      <c r="AP33" s="239">
        <v>311841.79945263697</v>
      </c>
    </row>
    <row r="34" spans="1:43">
      <c r="A34" s="238" t="s">
        <v>4677</v>
      </c>
      <c r="B34" s="239">
        <v>8853623.9489746392</v>
      </c>
      <c r="C34" s="239">
        <v>8896116.7692318503</v>
      </c>
      <c r="D34" s="239">
        <v>8736789.4730754402</v>
      </c>
      <c r="E34" s="239">
        <v>8770394.8779629096</v>
      </c>
      <c r="F34" s="239">
        <v>8793007.0256509893</v>
      </c>
      <c r="G34" s="239">
        <v>8747699.7377796099</v>
      </c>
      <c r="H34" s="239">
        <v>8737147.4457084909</v>
      </c>
      <c r="I34" s="239">
        <v>8743292.4865521099</v>
      </c>
      <c r="J34" s="239">
        <v>8756631.4071992598</v>
      </c>
      <c r="K34" s="239">
        <v>8750720.0649117809</v>
      </c>
      <c r="L34" s="239">
        <v>8795459.7385985795</v>
      </c>
      <c r="M34" s="239">
        <v>8794894.4154258501</v>
      </c>
      <c r="N34" s="239">
        <v>8777881.1365801096</v>
      </c>
      <c r="O34" s="239">
        <v>8770652.0498840492</v>
      </c>
      <c r="P34" s="239">
        <v>8766962.8835281003</v>
      </c>
      <c r="Q34" s="239">
        <v>8786556.0353803709</v>
      </c>
      <c r="R34" s="239">
        <v>8776698.7808326893</v>
      </c>
      <c r="S34" s="239">
        <v>8786843.83465234</v>
      </c>
      <c r="T34" s="239">
        <v>8795364.4721963499</v>
      </c>
      <c r="U34" s="239">
        <v>8833169.9615454804</v>
      </c>
      <c r="V34" s="239">
        <v>8819107.2246860601</v>
      </c>
      <c r="W34" s="239">
        <v>8808846.1534007899</v>
      </c>
      <c r="X34" s="239">
        <v>8787943.01231529</v>
      </c>
      <c r="Y34" s="239">
        <v>8788006.1025395598</v>
      </c>
      <c r="Z34" s="239">
        <v>8786883.4257063009</v>
      </c>
      <c r="AA34" s="239">
        <v>8798826.6040577907</v>
      </c>
      <c r="AB34" s="239">
        <v>8781398.29698091</v>
      </c>
      <c r="AC34" s="239">
        <v>8779022.4831810705</v>
      </c>
      <c r="AD34" s="239">
        <v>8780310.1497432496</v>
      </c>
      <c r="AE34" s="239">
        <v>8794901.6976978295</v>
      </c>
      <c r="AF34" s="239">
        <v>8803656.7312800307</v>
      </c>
      <c r="AG34" s="239">
        <v>8790779.0091748703</v>
      </c>
      <c r="AH34" s="239">
        <v>8790522.4236989003</v>
      </c>
      <c r="AI34" s="239">
        <v>8790252.2852840498</v>
      </c>
      <c r="AJ34" s="239">
        <v>8805393.2195931096</v>
      </c>
      <c r="AK34" s="239">
        <v>8811029.6003717408</v>
      </c>
      <c r="AL34" s="239">
        <v>8832289.4589260295</v>
      </c>
      <c r="AM34" s="239">
        <v>8782148.1448549703</v>
      </c>
      <c r="AN34" s="239">
        <v>8797102.2729245797</v>
      </c>
      <c r="AO34" s="239">
        <v>8798442.4474083502</v>
      </c>
      <c r="AP34" s="239">
        <v>8798863.9015130699</v>
      </c>
    </row>
    <row r="35" spans="1:43">
      <c r="A35" s="238" t="s">
        <v>484</v>
      </c>
      <c r="B35" s="239">
        <v>298021910.128613</v>
      </c>
      <c r="C35" s="239">
        <v>296267332.07553703</v>
      </c>
      <c r="D35" s="239">
        <v>300658507.07188702</v>
      </c>
      <c r="E35" s="239">
        <v>302738453.08342499</v>
      </c>
      <c r="F35" s="239">
        <v>304564599.495516</v>
      </c>
      <c r="G35" s="239">
        <v>307041844.91714603</v>
      </c>
      <c r="H35" s="239">
        <v>308963295.35372198</v>
      </c>
      <c r="I35" s="239">
        <v>311067562.65416199</v>
      </c>
      <c r="J35" s="239">
        <v>312986341.77092701</v>
      </c>
      <c r="K35" s="239">
        <v>315126603.39957601</v>
      </c>
      <c r="L35" s="239">
        <v>316527760.67560202</v>
      </c>
      <c r="M35" s="239">
        <v>316576761.16199499</v>
      </c>
      <c r="N35" s="239">
        <v>316655002.98431998</v>
      </c>
      <c r="O35" s="239">
        <v>316893099.94556397</v>
      </c>
      <c r="P35" s="239">
        <v>317161995.20030701</v>
      </c>
      <c r="Q35" s="239">
        <v>316864095.71089298</v>
      </c>
      <c r="R35" s="239">
        <v>317306049.914792</v>
      </c>
      <c r="S35" s="239">
        <v>317966550.57116902</v>
      </c>
      <c r="T35" s="239">
        <v>318563115.116777</v>
      </c>
      <c r="U35" s="239">
        <v>319436415.029535</v>
      </c>
      <c r="V35" s="239">
        <v>320535543.37801898</v>
      </c>
      <c r="W35" s="239">
        <v>322742638.37351203</v>
      </c>
      <c r="X35" s="239">
        <v>324542431.44617999</v>
      </c>
      <c r="Y35" s="239">
        <v>326863638.80540001</v>
      </c>
      <c r="Z35" s="239">
        <v>329550520.62717003</v>
      </c>
      <c r="AA35" s="239">
        <v>332620192.10216802</v>
      </c>
      <c r="AB35" s="239">
        <v>336160695.66408598</v>
      </c>
      <c r="AC35" s="239">
        <v>339945827.132783</v>
      </c>
      <c r="AD35" s="239">
        <v>344073124.22459102</v>
      </c>
      <c r="AE35" s="239">
        <v>348325186.74573302</v>
      </c>
      <c r="AF35" s="239">
        <v>352797276.89051002</v>
      </c>
      <c r="AG35" s="239">
        <v>357845276.36463398</v>
      </c>
      <c r="AH35" s="239">
        <v>362996598.60155898</v>
      </c>
      <c r="AI35" s="239">
        <v>368184908.697267</v>
      </c>
      <c r="AJ35" s="239">
        <v>373386483.08303499</v>
      </c>
      <c r="AK35" s="239">
        <v>378303118.05337602</v>
      </c>
      <c r="AL35" s="239">
        <v>383183247.78253198</v>
      </c>
      <c r="AM35" s="239">
        <v>387816155.52930403</v>
      </c>
      <c r="AN35" s="239">
        <v>392323283.22319299</v>
      </c>
      <c r="AO35" s="239">
        <v>396670081.44406301</v>
      </c>
      <c r="AP35" s="239">
        <v>400792357.13253999</v>
      </c>
    </row>
    <row r="37" spans="1:43">
      <c r="A37" s="238" t="s">
        <v>4678</v>
      </c>
      <c r="B37" s="239">
        <f>SUM(B30:B34)</f>
        <v>95061310.643084481</v>
      </c>
      <c r="C37" s="239">
        <f t="shared" ref="C37:AP37" si="0">SUM(C30:C34)</f>
        <v>95175332.186688051</v>
      </c>
      <c r="D37" s="239">
        <f t="shared" si="0"/>
        <v>94749904.038005486</v>
      </c>
      <c r="E37" s="239">
        <f t="shared" si="0"/>
        <v>94837904.429124147</v>
      </c>
      <c r="F37" s="239">
        <f t="shared" si="0"/>
        <v>94896636.679301366</v>
      </c>
      <c r="G37" s="239">
        <f t="shared" si="0"/>
        <v>91825664.16264832</v>
      </c>
      <c r="H37" s="239">
        <f t="shared" si="0"/>
        <v>88755291.441831857</v>
      </c>
      <c r="I37" s="239">
        <f t="shared" si="0"/>
        <v>86124075.378979281</v>
      </c>
      <c r="J37" s="239">
        <f t="shared" si="0"/>
        <v>84674378.128150254</v>
      </c>
      <c r="K37" s="239">
        <f t="shared" si="0"/>
        <v>83081243.012597233</v>
      </c>
      <c r="L37" s="239">
        <f t="shared" si="0"/>
        <v>80548372.652313322</v>
      </c>
      <c r="M37" s="239">
        <f t="shared" si="0"/>
        <v>79348400.195009425</v>
      </c>
      <c r="N37" s="239">
        <f t="shared" si="0"/>
        <v>78387015.020447105</v>
      </c>
      <c r="O37" s="239">
        <f t="shared" si="0"/>
        <v>75510669.405998155</v>
      </c>
      <c r="P37" s="239">
        <f t="shared" si="0"/>
        <v>72412938.583708927</v>
      </c>
      <c r="Q37" s="239">
        <f t="shared" si="0"/>
        <v>71470515.532071233</v>
      </c>
      <c r="R37" s="239">
        <f t="shared" si="0"/>
        <v>69807939.820157066</v>
      </c>
      <c r="S37" s="239">
        <f t="shared" si="0"/>
        <v>66343732.130562522</v>
      </c>
      <c r="T37" s="239">
        <f t="shared" si="0"/>
        <v>71078881.513131946</v>
      </c>
      <c r="U37" s="239">
        <f t="shared" si="0"/>
        <v>69274736.420372173</v>
      </c>
      <c r="V37" s="239">
        <f t="shared" si="0"/>
        <v>67631322.251865551</v>
      </c>
      <c r="W37" s="239">
        <f t="shared" si="0"/>
        <v>64162367.131755203</v>
      </c>
      <c r="X37" s="239">
        <f t="shared" si="0"/>
        <v>63662576.769971073</v>
      </c>
      <c r="Y37" s="239">
        <f t="shared" si="0"/>
        <v>63429190.994696714</v>
      </c>
      <c r="Z37" s="239">
        <f t="shared" si="0"/>
        <v>42139219.173861153</v>
      </c>
      <c r="AA37" s="239">
        <f t="shared" si="0"/>
        <v>42000656.272715077</v>
      </c>
      <c r="AB37" s="239">
        <f t="shared" si="0"/>
        <v>41811339.668153845</v>
      </c>
      <c r="AC37" s="239">
        <f t="shared" si="0"/>
        <v>41645427.387615405</v>
      </c>
      <c r="AD37" s="239">
        <f t="shared" si="0"/>
        <v>41517625.216982745</v>
      </c>
      <c r="AE37" s="239">
        <f t="shared" si="0"/>
        <v>41375791.855485499</v>
      </c>
      <c r="AF37" s="239">
        <f t="shared" si="0"/>
        <v>41267949.42377083</v>
      </c>
      <c r="AG37" s="239">
        <f t="shared" si="0"/>
        <v>19256227.916869365</v>
      </c>
      <c r="AH37" s="239">
        <f t="shared" si="0"/>
        <v>20121190.020841375</v>
      </c>
      <c r="AI37" s="239">
        <f t="shared" si="0"/>
        <v>20807740.654054299</v>
      </c>
      <c r="AJ37" s="239">
        <f t="shared" si="0"/>
        <v>20517793.499044277</v>
      </c>
      <c r="AK37" s="239">
        <f t="shared" si="0"/>
        <v>20352100.613702208</v>
      </c>
      <c r="AL37" s="239">
        <f t="shared" si="0"/>
        <v>20135056.134915315</v>
      </c>
      <c r="AM37" s="239">
        <f t="shared" si="0"/>
        <v>19579543.196003288</v>
      </c>
      <c r="AN37" s="239">
        <f t="shared" si="0"/>
        <v>19311613.555994142</v>
      </c>
      <c r="AO37" s="239">
        <f t="shared" si="0"/>
        <v>18751899.726709075</v>
      </c>
      <c r="AP37" s="239">
        <f t="shared" si="0"/>
        <v>18106467.694137596</v>
      </c>
    </row>
    <row r="40" spans="1:43">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c r="AC40" s="239"/>
      <c r="AD40" s="239"/>
      <c r="AE40" s="239"/>
      <c r="AF40" s="239"/>
      <c r="AG40" s="239"/>
      <c r="AH40" s="239"/>
      <c r="AI40" s="239"/>
      <c r="AJ40" s="239"/>
      <c r="AK40" s="239"/>
      <c r="AL40" s="239"/>
      <c r="AM40" s="239"/>
      <c r="AN40" s="239"/>
      <c r="AO40" s="239"/>
      <c r="AP40" s="239"/>
      <c r="AQ40" s="239"/>
    </row>
    <row r="41" spans="1:43">
      <c r="B41" s="239"/>
      <c r="C41" s="239"/>
      <c r="D41" s="239"/>
      <c r="E41" s="239"/>
      <c r="F41" s="239"/>
      <c r="G41" s="239"/>
      <c r="H41" s="239"/>
      <c r="I41" s="239"/>
      <c r="J41" s="239"/>
      <c r="K41" s="239"/>
      <c r="L41" s="239"/>
      <c r="M41" s="239"/>
      <c r="N41" s="239"/>
      <c r="O41" s="239"/>
      <c r="P41" s="239"/>
      <c r="AQ41" s="239"/>
    </row>
    <row r="43" spans="1:43">
      <c r="G43" s="239"/>
      <c r="H43" s="239"/>
      <c r="I43" s="239"/>
      <c r="J43" s="239"/>
      <c r="K43" s="239"/>
      <c r="L43" s="239"/>
      <c r="M43" s="239"/>
      <c r="N43" s="239"/>
      <c r="O43" s="239"/>
      <c r="P43" s="239"/>
      <c r="Q43" s="239"/>
      <c r="R43" s="239"/>
      <c r="S43" s="239"/>
      <c r="T43" s="239"/>
      <c r="U43" s="239"/>
      <c r="AQ43" s="239"/>
    </row>
    <row r="44" spans="1:43">
      <c r="B44" s="239"/>
      <c r="C44" s="239"/>
      <c r="D44" s="239"/>
      <c r="E44" s="239"/>
      <c r="F44" s="239"/>
      <c r="G44" s="239"/>
      <c r="AG44" s="239"/>
      <c r="AH44" s="239"/>
      <c r="AI44" s="239"/>
      <c r="AJ44" s="239"/>
      <c r="AK44" s="239"/>
      <c r="AL44" s="239"/>
      <c r="AM44" s="239"/>
      <c r="AN44" s="239"/>
      <c r="AO44" s="239"/>
      <c r="AQ44" s="239"/>
    </row>
    <row r="45" spans="1:43">
      <c r="B45" s="239"/>
      <c r="C45" s="239"/>
      <c r="D45" s="239"/>
      <c r="E45" s="239"/>
      <c r="F45" s="239"/>
      <c r="AQ45" s="239"/>
    </row>
    <row r="46" spans="1:43">
      <c r="AQ46" s="239"/>
    </row>
    <row r="48" spans="1:43">
      <c r="B48" s="239"/>
      <c r="C48" s="239"/>
      <c r="D48" s="239"/>
      <c r="E48" s="239"/>
      <c r="F48" s="239"/>
      <c r="G48" s="239"/>
      <c r="H48" s="239"/>
      <c r="I48" s="239"/>
      <c r="J48" s="239"/>
      <c r="K48" s="239"/>
      <c r="L48" s="239"/>
      <c r="AD48" s="239"/>
      <c r="AE48" s="239"/>
      <c r="AF48" s="239"/>
      <c r="AG48" s="239"/>
      <c r="AH48" s="239"/>
      <c r="AI48" s="239"/>
      <c r="AJ48" s="239"/>
      <c r="AK48" s="239"/>
      <c r="AL48" s="239"/>
      <c r="AM48" s="239"/>
      <c r="AN48" s="239"/>
      <c r="AO48" s="239"/>
      <c r="AQ48" s="239"/>
    </row>
    <row r="49" spans="2:43">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c r="AC49" s="239"/>
      <c r="AD49" s="239"/>
      <c r="AE49" s="239"/>
      <c r="AF49" s="239"/>
      <c r="AG49" s="239"/>
      <c r="AH49" s="239"/>
      <c r="AI49" s="239"/>
      <c r="AJ49" s="239"/>
      <c r="AK49" s="239"/>
      <c r="AL49" s="239"/>
      <c r="AM49" s="239"/>
      <c r="AN49" s="239"/>
      <c r="AO49" s="239"/>
      <c r="AP49" s="239"/>
      <c r="AQ49" s="239"/>
    </row>
    <row r="52" spans="2:43">
      <c r="B52" s="239"/>
      <c r="C52" s="239"/>
      <c r="G52" s="239"/>
      <c r="H52" s="239"/>
      <c r="I52" s="239"/>
      <c r="J52" s="239"/>
      <c r="K52" s="239"/>
      <c r="L52" s="239"/>
      <c r="M52" s="239"/>
      <c r="N52" s="239"/>
      <c r="O52" s="239"/>
      <c r="P52" s="239"/>
      <c r="Q52" s="239"/>
      <c r="R52" s="239"/>
      <c r="S52" s="239"/>
      <c r="T52" s="239"/>
      <c r="U52" s="239"/>
      <c r="V52" s="239"/>
      <c r="W52" s="239"/>
      <c r="X52" s="239"/>
      <c r="Y52" s="239"/>
      <c r="Z52" s="239"/>
      <c r="AA52" s="239"/>
      <c r="AB52" s="239"/>
      <c r="AC52" s="239"/>
      <c r="AD52" s="239"/>
      <c r="AE52" s="239"/>
      <c r="AF52" s="239"/>
      <c r="AG52" s="239"/>
      <c r="AH52" s="239"/>
      <c r="AI52" s="239"/>
      <c r="AJ52" s="239"/>
      <c r="AK52" s="239"/>
      <c r="AL52" s="239"/>
      <c r="AM52" s="239"/>
      <c r="AN52" s="239"/>
      <c r="AO52" s="239"/>
      <c r="AP52" s="239"/>
      <c r="AQ52" s="239"/>
    </row>
    <row r="53" spans="2:43">
      <c r="B53" s="239"/>
      <c r="C53" s="239"/>
      <c r="G53" s="239"/>
      <c r="H53" s="239"/>
      <c r="I53" s="239"/>
      <c r="J53" s="239"/>
      <c r="K53" s="239"/>
      <c r="L53" s="239"/>
      <c r="Q53" s="239"/>
      <c r="R53" s="239"/>
      <c r="S53" s="239"/>
      <c r="Z53" s="239"/>
      <c r="AA53" s="239"/>
      <c r="AB53" s="239"/>
      <c r="AC53" s="239"/>
      <c r="AD53" s="239"/>
      <c r="AE53" s="239"/>
      <c r="AF53" s="239"/>
      <c r="AG53" s="239"/>
      <c r="AH53" s="239"/>
      <c r="AI53" s="239"/>
      <c r="AJ53" s="239"/>
      <c r="AK53" s="239"/>
      <c r="AL53" s="239"/>
      <c r="AM53" s="239"/>
      <c r="AN53" s="239"/>
      <c r="AO53" s="239"/>
      <c r="AP53" s="239"/>
      <c r="AQ53" s="239"/>
    </row>
    <row r="54" spans="2:43">
      <c r="AQ54" s="239"/>
    </row>
    <row r="57" spans="2:43">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c r="AB57" s="239"/>
      <c r="AC57" s="239"/>
      <c r="AD57" s="239"/>
      <c r="AE57" s="239"/>
      <c r="AF57" s="239"/>
      <c r="AG57" s="239"/>
      <c r="AH57" s="239"/>
      <c r="AI57" s="239"/>
      <c r="AJ57" s="239"/>
      <c r="AK57" s="239"/>
      <c r="AL57" s="239"/>
      <c r="AM57" s="239"/>
      <c r="AN57" s="239"/>
      <c r="AO57" s="239"/>
      <c r="AP57" s="239"/>
      <c r="AQ57" s="239"/>
    </row>
    <row r="58" spans="2:43">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c r="AB58" s="239"/>
      <c r="AC58" s="239"/>
      <c r="AD58" s="239"/>
      <c r="AE58" s="239"/>
      <c r="AF58" s="239"/>
      <c r="AG58" s="239"/>
      <c r="AH58" s="239"/>
      <c r="AI58" s="239"/>
      <c r="AJ58" s="239"/>
      <c r="AK58" s="239"/>
      <c r="AL58" s="239"/>
      <c r="AM58" s="239"/>
      <c r="AN58" s="239"/>
      <c r="AO58" s="239"/>
      <c r="AP58" s="239"/>
      <c r="AQ58" s="239"/>
    </row>
    <row r="59" spans="2:43">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c r="AB59" s="239"/>
      <c r="AC59" s="239"/>
      <c r="AD59" s="239"/>
      <c r="AE59" s="239"/>
      <c r="AF59" s="239"/>
      <c r="AG59" s="239"/>
      <c r="AH59" s="239"/>
      <c r="AI59" s="239"/>
      <c r="AJ59" s="239"/>
      <c r="AK59" s="239"/>
      <c r="AL59" s="239"/>
      <c r="AM59" s="239"/>
      <c r="AN59" s="239"/>
      <c r="AO59" s="239"/>
      <c r="AP59" s="239"/>
      <c r="AQ59" s="239"/>
    </row>
    <row r="60" spans="2:43">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c r="AC60" s="239"/>
      <c r="AD60" s="239"/>
      <c r="AE60" s="239"/>
      <c r="AF60" s="239"/>
      <c r="AG60" s="239"/>
      <c r="AH60" s="239"/>
      <c r="AI60" s="239"/>
      <c r="AJ60" s="239"/>
      <c r="AK60" s="239"/>
      <c r="AL60" s="239"/>
      <c r="AM60" s="239"/>
      <c r="AN60" s="239"/>
      <c r="AO60" s="239"/>
      <c r="AP60" s="239"/>
      <c r="AQ60" s="239"/>
    </row>
    <row r="61" spans="2:4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239"/>
      <c r="AI61" s="239"/>
      <c r="AJ61" s="239"/>
      <c r="AK61" s="239"/>
      <c r="AL61" s="239"/>
      <c r="AM61" s="239"/>
      <c r="AN61" s="239"/>
      <c r="AO61" s="239"/>
      <c r="AP61" s="239"/>
      <c r="AQ61" s="239"/>
    </row>
    <row r="62" spans="2:43">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row>
    <row r="63" spans="2:4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239"/>
      <c r="AK63" s="239"/>
      <c r="AL63" s="239"/>
      <c r="AM63" s="239"/>
      <c r="AN63" s="239"/>
      <c r="AO63" s="239"/>
      <c r="AP63" s="239"/>
      <c r="AQ63" s="239"/>
    </row>
    <row r="64" spans="2:4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row>
    <row r="65" spans="2:43">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row>
    <row r="67" spans="2:43">
      <c r="B67" s="239"/>
      <c r="C67" s="239"/>
      <c r="D67" s="239"/>
      <c r="E67" s="239"/>
      <c r="F67" s="239"/>
      <c r="G67" s="239"/>
      <c r="H67" s="239"/>
      <c r="I67" s="239"/>
      <c r="J67" s="239"/>
      <c r="K67" s="239"/>
      <c r="L67" s="239"/>
      <c r="M67" s="239"/>
      <c r="N67" s="239"/>
      <c r="O67" s="239"/>
      <c r="P67" s="239"/>
      <c r="AQ67" s="239"/>
    </row>
    <row r="68" spans="2:43">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row>
    <row r="69" spans="2:43">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39"/>
      <c r="AG69" s="239"/>
      <c r="AH69" s="239"/>
      <c r="AI69" s="239"/>
      <c r="AJ69" s="239"/>
      <c r="AK69" s="239"/>
      <c r="AL69" s="239"/>
      <c r="AM69" s="239"/>
      <c r="AN69" s="239"/>
      <c r="AO69" s="239"/>
      <c r="AP69" s="239"/>
      <c r="AQ69" s="239"/>
    </row>
    <row r="70" spans="2:43">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c r="AC70" s="239"/>
      <c r="AD70" s="239"/>
      <c r="AE70" s="239"/>
      <c r="AF70" s="239"/>
      <c r="AG70" s="239"/>
      <c r="AH70" s="239"/>
      <c r="AI70" s="239"/>
      <c r="AJ70" s="239"/>
      <c r="AK70" s="239"/>
      <c r="AL70" s="239"/>
      <c r="AM70" s="239"/>
      <c r="AN70" s="239"/>
      <c r="AO70" s="239"/>
      <c r="AP70" s="239"/>
      <c r="AQ70" s="239"/>
    </row>
    <row r="71" spans="2:43">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26"/>
  <sheetViews>
    <sheetView workbookViewId="0">
      <selection activeCell="A7" sqref="A7"/>
    </sheetView>
  </sheetViews>
  <sheetFormatPr defaultRowHeight="14.5"/>
  <cols>
    <col min="1" max="1" width="24" style="238" customWidth="1"/>
    <col min="2" max="16384" width="8.6640625" style="238"/>
  </cols>
  <sheetData>
    <row r="1" spans="1:35">
      <c r="A1" s="246" t="s">
        <v>4649</v>
      </c>
      <c r="B1" s="238">
        <v>2017</v>
      </c>
      <c r="C1" s="238">
        <v>2018</v>
      </c>
      <c r="D1" s="238">
        <v>2019</v>
      </c>
      <c r="E1" s="238">
        <v>2020</v>
      </c>
      <c r="F1" s="238">
        <v>2021</v>
      </c>
      <c r="G1" s="238">
        <v>2022</v>
      </c>
      <c r="H1" s="238">
        <v>2023</v>
      </c>
      <c r="I1" s="238">
        <v>2024</v>
      </c>
      <c r="J1" s="238">
        <v>2025</v>
      </c>
      <c r="K1" s="238">
        <v>2026</v>
      </c>
      <c r="L1" s="238">
        <v>2027</v>
      </c>
      <c r="M1" s="238">
        <v>2028</v>
      </c>
      <c r="N1" s="238">
        <v>2029</v>
      </c>
      <c r="O1" s="238">
        <v>2030</v>
      </c>
      <c r="P1" s="238">
        <v>2031</v>
      </c>
      <c r="Q1" s="238">
        <v>2032</v>
      </c>
      <c r="R1" s="238">
        <v>2033</v>
      </c>
      <c r="S1" s="238">
        <v>2034</v>
      </c>
      <c r="T1" s="238">
        <v>2035</v>
      </c>
      <c r="U1" s="238">
        <v>2036</v>
      </c>
      <c r="V1" s="238">
        <v>2037</v>
      </c>
      <c r="W1" s="238">
        <v>2038</v>
      </c>
      <c r="X1" s="238">
        <v>2039</v>
      </c>
      <c r="Y1" s="238">
        <v>2040</v>
      </c>
      <c r="Z1" s="238">
        <v>2041</v>
      </c>
      <c r="AA1" s="238">
        <v>2042</v>
      </c>
      <c r="AB1" s="238">
        <v>2043</v>
      </c>
      <c r="AC1" s="238">
        <v>2044</v>
      </c>
      <c r="AD1" s="238">
        <v>2045</v>
      </c>
      <c r="AE1" s="238">
        <v>2046</v>
      </c>
      <c r="AF1" s="238">
        <v>2047</v>
      </c>
      <c r="AG1" s="238">
        <v>2048</v>
      </c>
      <c r="AH1" s="238">
        <v>2049</v>
      </c>
      <c r="AI1" s="238">
        <v>2050</v>
      </c>
    </row>
    <row r="2" spans="1:35">
      <c r="A2" s="238" t="s">
        <v>487</v>
      </c>
      <c r="B2" s="270">
        <f>'Coal and natural gas_e3'!B17</f>
        <v>11773000</v>
      </c>
      <c r="C2" s="270">
        <f>'Coal and natural gas_e3'!C17</f>
        <v>8822975.5357136205</v>
      </c>
      <c r="D2" s="270">
        <f>'Coal and natural gas_e3'!D17</f>
        <v>7259224.28571303</v>
      </c>
      <c r="E2" s="270">
        <f>'Coal and natural gas_e3'!E17</f>
        <v>6049353.571427525</v>
      </c>
      <c r="F2" s="270">
        <f>'Coal and natural gas_e3'!F17</f>
        <v>4839482.85714202</v>
      </c>
      <c r="G2" s="270">
        <f>'Coal and natural gas_e3'!G17</f>
        <v>3629612.142856515</v>
      </c>
      <c r="H2" s="270">
        <f>'Coal and natural gas_e3'!H17</f>
        <v>2419741.42857101</v>
      </c>
      <c r="I2" s="270">
        <f>'Coal and natural gas_e3'!I17</f>
        <v>1209870.714285505</v>
      </c>
      <c r="J2" s="239">
        <f>'Coal and natural gas_e3'!J17</f>
        <v>0</v>
      </c>
      <c r="K2" s="239">
        <f>'Coal and natural gas_e3'!K17</f>
        <v>0</v>
      </c>
      <c r="L2" s="239">
        <f>'Coal and natural gas_e3'!L17</f>
        <v>0</v>
      </c>
      <c r="M2" s="239">
        <f>'Coal and natural gas_e3'!M17</f>
        <v>0</v>
      </c>
      <c r="N2" s="239">
        <f>'Coal and natural gas_e3'!N17</f>
        <v>0</v>
      </c>
      <c r="O2" s="239">
        <f>'Coal and natural gas_e3'!O17</f>
        <v>0</v>
      </c>
      <c r="P2" s="239">
        <f>'Coal and natural gas_e3'!P17</f>
        <v>0</v>
      </c>
      <c r="Q2" s="239">
        <f>'Coal and natural gas_e3'!Q17</f>
        <v>0</v>
      </c>
      <c r="R2" s="239">
        <f>'Coal and natural gas_e3'!R17</f>
        <v>0</v>
      </c>
      <c r="S2" s="239">
        <f>'Coal and natural gas_e3'!S17</f>
        <v>0</v>
      </c>
      <c r="T2" s="239">
        <f>'Coal and natural gas_e3'!T17</f>
        <v>0</v>
      </c>
      <c r="U2" s="239">
        <f>'Coal and natural gas_e3'!U17</f>
        <v>0</v>
      </c>
      <c r="V2" s="239">
        <f>'Coal and natural gas_e3'!V17</f>
        <v>0</v>
      </c>
      <c r="W2" s="239">
        <f>'Coal and natural gas_e3'!W17</f>
        <v>0</v>
      </c>
      <c r="X2" s="239">
        <f>'Coal and natural gas_e3'!X17</f>
        <v>0</v>
      </c>
      <c r="Y2" s="239">
        <f>'Coal and natural gas_e3'!Y17</f>
        <v>0</v>
      </c>
      <c r="Z2" s="239">
        <f>'Coal and natural gas_e3'!Z17</f>
        <v>0</v>
      </c>
      <c r="AA2" s="239">
        <f>'Coal and natural gas_e3'!AA17</f>
        <v>0</v>
      </c>
      <c r="AB2" s="239">
        <f>'Coal and natural gas_e3'!AB17</f>
        <v>0</v>
      </c>
      <c r="AC2" s="239">
        <f>'Coal and natural gas_e3'!AC17</f>
        <v>0</v>
      </c>
      <c r="AD2" s="239">
        <f>'Coal and natural gas_e3'!AD17</f>
        <v>0</v>
      </c>
      <c r="AE2" s="239">
        <f>'Coal and natural gas_e3'!AE17</f>
        <v>0</v>
      </c>
      <c r="AF2" s="239">
        <f>'Coal and natural gas_e3'!AF17</f>
        <v>0</v>
      </c>
      <c r="AG2" s="239">
        <f>'Coal and natural gas_e3'!AG17</f>
        <v>0</v>
      </c>
      <c r="AH2" s="239">
        <f>'Coal and natural gas_e3'!AH17</f>
        <v>0</v>
      </c>
      <c r="AI2" s="239">
        <f>'Coal and natural gas_e3'!AI17</f>
        <v>0</v>
      </c>
    </row>
    <row r="3" spans="1:35">
      <c r="A3" s="238" t="s">
        <v>488</v>
      </c>
      <c r="B3" s="270">
        <f>'Coal and natural gas_e3'!B2</f>
        <v>8751000</v>
      </c>
      <c r="C3" s="270">
        <f>'Coal and natural gas_e3'!C2</f>
        <v>8751000</v>
      </c>
      <c r="D3" s="270">
        <f>'Coal and natural gas_e3'!D2</f>
        <v>8751000</v>
      </c>
      <c r="E3" s="270">
        <f>'Coal and natural gas_e3'!E2</f>
        <v>8751000</v>
      </c>
      <c r="F3" s="270">
        <f>'Coal and natural gas_e3'!F2</f>
        <v>8751000</v>
      </c>
      <c r="G3" s="270">
        <f>'Coal and natural gas_e3'!G2</f>
        <v>8751000</v>
      </c>
      <c r="H3" s="270">
        <f>'Coal and natural gas_e3'!H2</f>
        <v>8751000</v>
      </c>
      <c r="I3" s="270">
        <f>'Coal and natural gas_e3'!I2</f>
        <v>8751000</v>
      </c>
      <c r="J3" s="270">
        <f>'Coal and natural gas_e3'!J2</f>
        <v>8751000</v>
      </c>
      <c r="K3" s="270">
        <f>'Coal and natural gas_e3'!K2</f>
        <v>8751000</v>
      </c>
      <c r="L3" s="270">
        <f>'Coal and natural gas_e3'!L2</f>
        <v>8751000</v>
      </c>
      <c r="M3" s="270">
        <f>'Coal and natural gas_e3'!M2</f>
        <v>8751000</v>
      </c>
      <c r="N3" s="270">
        <f>'Coal and natural gas_e3'!N2</f>
        <v>8751000</v>
      </c>
      <c r="O3" s="270">
        <f>'Coal and natural gas_e3'!O2</f>
        <v>8751000</v>
      </c>
      <c r="P3" s="270">
        <f>'Coal and natural gas_e3'!P2</f>
        <v>8167600</v>
      </c>
      <c r="Q3" s="270">
        <f>'Coal and natural gas_e3'!Q2</f>
        <v>7584200</v>
      </c>
      <c r="R3" s="270">
        <f>'Coal and natural gas_e3'!R2</f>
        <v>7000800</v>
      </c>
      <c r="S3" s="270">
        <f>'Coal and natural gas_e3'!S2</f>
        <v>6417400</v>
      </c>
      <c r="T3" s="270">
        <f>'Coal and natural gas_e3'!T2</f>
        <v>5834000</v>
      </c>
      <c r="U3" s="270">
        <f>'Coal and natural gas_e3'!U2</f>
        <v>5250600</v>
      </c>
      <c r="V3" s="270">
        <f>'Coal and natural gas_e3'!V2</f>
        <v>4667200</v>
      </c>
      <c r="W3" s="270">
        <f>'Coal and natural gas_e3'!W2</f>
        <v>4083800</v>
      </c>
      <c r="X3" s="270">
        <f>'Coal and natural gas_e3'!X2</f>
        <v>3500400</v>
      </c>
      <c r="Y3" s="270">
        <f>'Coal and natural gas_e3'!Y2</f>
        <v>2917000</v>
      </c>
      <c r="Z3" s="270">
        <f>'Coal and natural gas_e3'!Z2</f>
        <v>2333600</v>
      </c>
      <c r="AA3" s="270">
        <f>'Coal and natural gas_e3'!AA2</f>
        <v>1750200</v>
      </c>
      <c r="AB3" s="270">
        <f>'Coal and natural gas_e3'!AB2</f>
        <v>1166800</v>
      </c>
      <c r="AC3" s="270">
        <f>'Coal and natural gas_e3'!AC2</f>
        <v>583400</v>
      </c>
      <c r="AD3" s="270">
        <f>'Coal and natural gas_e3'!AD2</f>
        <v>0</v>
      </c>
      <c r="AE3" s="239">
        <f>'Coal and natural gas_e3'!AE2</f>
        <v>0</v>
      </c>
      <c r="AF3" s="239">
        <f>'Coal and natural gas_e3'!AF2</f>
        <v>0</v>
      </c>
      <c r="AG3" s="239">
        <f>'Coal and natural gas_e3'!AG2</f>
        <v>0</v>
      </c>
      <c r="AH3" s="239">
        <f>'Coal and natural gas_e3'!AH2</f>
        <v>0</v>
      </c>
      <c r="AI3" s="239">
        <f>'Coal and natural gas_e3'!AI2</f>
        <v>0</v>
      </c>
    </row>
    <row r="4" spans="1:35">
      <c r="A4" s="238" t="s">
        <v>489</v>
      </c>
      <c r="B4" s="239">
        <f>'Renewables and zero emitting'!B5*1000</f>
        <v>8165000</v>
      </c>
      <c r="C4" s="239">
        <f>'Renewables and zero emitting'!C5*1000</f>
        <v>8165000</v>
      </c>
      <c r="D4" s="239">
        <f>'Renewables and zero emitting'!D14</f>
        <v>8165000</v>
      </c>
      <c r="E4" s="239">
        <f>'Renewables and zero emitting'!E14</f>
        <v>8165000</v>
      </c>
      <c r="F4" s="239">
        <f>'Renewables and zero emitting'!F14</f>
        <v>8165000</v>
      </c>
      <c r="G4" s="239">
        <f>'Renewables and zero emitting'!G14</f>
        <v>8165000</v>
      </c>
      <c r="H4" s="239">
        <f>'Renewables and zero emitting'!H14</f>
        <v>8165000</v>
      </c>
      <c r="I4" s="239">
        <f>'Renewables and zero emitting'!I14</f>
        <v>8165000</v>
      </c>
      <c r="J4" s="239">
        <f>'Renewables and zero emitting'!J14</f>
        <v>8165000</v>
      </c>
      <c r="K4" s="239">
        <f>'Renewables and zero emitting'!K14</f>
        <v>8165000</v>
      </c>
      <c r="L4" s="239">
        <f>'Renewables and zero emitting'!L14</f>
        <v>8165000</v>
      </c>
      <c r="M4" s="239">
        <f>'Renewables and zero emitting'!M14</f>
        <v>8165000</v>
      </c>
      <c r="N4" s="239">
        <f>'Renewables and zero emitting'!N14</f>
        <v>8165000</v>
      </c>
      <c r="O4" s="239">
        <f>'Renewables and zero emitting'!O14</f>
        <v>8165000</v>
      </c>
      <c r="P4" s="239">
        <f>'Renewables and zero emitting'!P14</f>
        <v>8165000</v>
      </c>
      <c r="Q4" s="239">
        <f>'Renewables and zero emitting'!Q14</f>
        <v>8165000</v>
      </c>
      <c r="R4" s="239">
        <f>'Renewables and zero emitting'!R14</f>
        <v>8165000</v>
      </c>
      <c r="S4" s="239">
        <f>'Renewables and zero emitting'!S14</f>
        <v>8165000</v>
      </c>
      <c r="T4" s="239">
        <f>'Renewables and zero emitting'!T14</f>
        <v>8165000</v>
      </c>
      <c r="U4" s="239">
        <f>'Renewables and zero emitting'!U14</f>
        <v>8165000</v>
      </c>
      <c r="V4" s="239">
        <f>'Renewables and zero emitting'!V14</f>
        <v>8165000</v>
      </c>
      <c r="W4" s="239">
        <f>'Renewables and zero emitting'!W14</f>
        <v>8165000</v>
      </c>
      <c r="X4" s="239">
        <f>'Renewables and zero emitting'!X14</f>
        <v>8165000</v>
      </c>
      <c r="Y4" s="239">
        <f>'Renewables and zero emitting'!Y14</f>
        <v>8165000</v>
      </c>
      <c r="Z4" s="239">
        <f>'Renewables and zero emitting'!Z14</f>
        <v>8165000</v>
      </c>
      <c r="AA4" s="239">
        <f>'Renewables and zero emitting'!AA14</f>
        <v>8165000</v>
      </c>
      <c r="AB4" s="239">
        <f>'Renewables and zero emitting'!AB14</f>
        <v>8165000</v>
      </c>
      <c r="AC4" s="239">
        <f>'Renewables and zero emitting'!AC14</f>
        <v>8165000</v>
      </c>
      <c r="AD4" s="239">
        <f>'Renewables and zero emitting'!AD14</f>
        <v>8165000</v>
      </c>
      <c r="AE4" s="239">
        <f>'Renewables and zero emitting'!AE14</f>
        <v>8165000</v>
      </c>
      <c r="AF4" s="239">
        <f>'Renewables and zero emitting'!AF14</f>
        <v>8165000</v>
      </c>
      <c r="AG4" s="239">
        <f>'Renewables and zero emitting'!AG14</f>
        <v>8165000</v>
      </c>
      <c r="AH4" s="239">
        <f>'Renewables and zero emitting'!AH14</f>
        <v>8165000</v>
      </c>
      <c r="AI4" s="239">
        <f>'Renewables and zero emitting'!AI14</f>
        <v>8165000</v>
      </c>
    </row>
    <row r="5" spans="1:35">
      <c r="A5" s="238" t="s">
        <v>490</v>
      </c>
      <c r="B5" s="239">
        <f>'Renewables and zero emitting'!B6*1000</f>
        <v>5798200.0000000009</v>
      </c>
      <c r="C5" s="239">
        <f>'Renewables and zero emitting'!C6*1000</f>
        <v>5798200.0000000009</v>
      </c>
      <c r="D5" s="239">
        <f>'Renewables and zero emitting'!D15</f>
        <v>5798200.0000000009</v>
      </c>
      <c r="E5" s="239">
        <f>'Renewables and zero emitting'!E15</f>
        <v>5798200.0000000009</v>
      </c>
      <c r="F5" s="239">
        <f>'Renewables and zero emitting'!F15</f>
        <v>5798200.0000000009</v>
      </c>
      <c r="G5" s="239">
        <f>'Renewables and zero emitting'!G15</f>
        <v>5798200.0000000009</v>
      </c>
      <c r="H5" s="239">
        <f>'Renewables and zero emitting'!H15</f>
        <v>5798200.0000000009</v>
      </c>
      <c r="I5" s="239">
        <f>'Renewables and zero emitting'!I15</f>
        <v>5798200.0000000009</v>
      </c>
      <c r="J5" s="239">
        <f>'Renewables and zero emitting'!J15</f>
        <v>5798200.0000000009</v>
      </c>
      <c r="K5" s="239">
        <f>'Renewables and zero emitting'!K15</f>
        <v>5798200.0000000009</v>
      </c>
      <c r="L5" s="239">
        <f>'Renewables and zero emitting'!L15</f>
        <v>5798200.0000000009</v>
      </c>
      <c r="M5" s="239">
        <f>'Renewables and zero emitting'!M15</f>
        <v>5798200.0000000009</v>
      </c>
      <c r="N5" s="239">
        <f>'Renewables and zero emitting'!N15</f>
        <v>5798200.0000000009</v>
      </c>
      <c r="O5" s="239">
        <f>'Renewables and zero emitting'!O15</f>
        <v>5798200.0000000009</v>
      </c>
      <c r="P5" s="239">
        <f>'Renewables and zero emitting'!P15</f>
        <v>5798200.0000000009</v>
      </c>
      <c r="Q5" s="239">
        <f>'Renewables and zero emitting'!Q15</f>
        <v>5798200.0000000009</v>
      </c>
      <c r="R5" s="239">
        <f>'Renewables and zero emitting'!R15</f>
        <v>5798200.0000000009</v>
      </c>
      <c r="S5" s="239">
        <f>'Renewables and zero emitting'!S15</f>
        <v>5798200.0000000009</v>
      </c>
      <c r="T5" s="239">
        <f>'Renewables and zero emitting'!T15</f>
        <v>5798200.0000000009</v>
      </c>
      <c r="U5" s="239">
        <f>'Renewables and zero emitting'!U15</f>
        <v>5798200.0000000009</v>
      </c>
      <c r="V5" s="239">
        <f>'Renewables and zero emitting'!V15</f>
        <v>5798200.0000000009</v>
      </c>
      <c r="W5" s="239">
        <f>'Renewables and zero emitting'!W15</f>
        <v>5798200.0000000009</v>
      </c>
      <c r="X5" s="239">
        <f>'Renewables and zero emitting'!X15</f>
        <v>5798200.0000000009</v>
      </c>
      <c r="Y5" s="239">
        <f>'Renewables and zero emitting'!Y15</f>
        <v>5798200.0000000009</v>
      </c>
      <c r="Z5" s="239">
        <f>'Renewables and zero emitting'!Z15</f>
        <v>5798200.0000000009</v>
      </c>
      <c r="AA5" s="239">
        <f>'Renewables and zero emitting'!AA15</f>
        <v>5798200.0000000009</v>
      </c>
      <c r="AB5" s="239">
        <f>'Renewables and zero emitting'!AB15</f>
        <v>5798200.0000000009</v>
      </c>
      <c r="AC5" s="239">
        <f>'Renewables and zero emitting'!AC15</f>
        <v>5798200.0000000009</v>
      </c>
      <c r="AD5" s="239">
        <f>'Renewables and zero emitting'!AD15</f>
        <v>5798200.0000000009</v>
      </c>
      <c r="AE5" s="239">
        <f>'Renewables and zero emitting'!AE15</f>
        <v>5798200.0000000009</v>
      </c>
      <c r="AF5" s="239">
        <f>'Renewables and zero emitting'!AF15</f>
        <v>5798200.0000000009</v>
      </c>
      <c r="AG5" s="239">
        <f>'Renewables and zero emitting'!AG15</f>
        <v>5798200.0000000009</v>
      </c>
      <c r="AH5" s="239">
        <f>'Renewables and zero emitting'!AH15</f>
        <v>5798200.0000000009</v>
      </c>
      <c r="AI5" s="239">
        <f>'Renewables and zero emitting'!AI15</f>
        <v>5798200.0000000009</v>
      </c>
    </row>
    <row r="6" spans="1:35">
      <c r="A6" s="238" t="s">
        <v>491</v>
      </c>
      <c r="B6" s="239">
        <f>'Renewables and zero emitting'!B16</f>
        <v>18633000</v>
      </c>
      <c r="C6" s="239">
        <f>'Renewables and zero emitting'!C16</f>
        <v>18633000</v>
      </c>
      <c r="D6" s="239">
        <f>'Renewables and zero emitting'!D16</f>
        <v>18633000</v>
      </c>
      <c r="E6" s="239">
        <f>'Renewables and zero emitting'!E16</f>
        <v>18633000</v>
      </c>
      <c r="F6" s="239">
        <f>'Renewables and zero emitting'!F16</f>
        <v>18633000</v>
      </c>
      <c r="G6" s="239">
        <f>'Renewables and zero emitting'!G16</f>
        <v>18633000</v>
      </c>
      <c r="H6" s="239">
        <f>'Renewables and zero emitting'!H16</f>
        <v>18633000</v>
      </c>
      <c r="I6" s="239">
        <f>'Renewables and zero emitting'!I16</f>
        <v>18633000</v>
      </c>
      <c r="J6" s="239">
        <f>'Renewables and zero emitting'!J16</f>
        <v>18633000</v>
      </c>
      <c r="K6" s="239">
        <f>'Renewables and zero emitting'!K16</f>
        <v>18633000</v>
      </c>
      <c r="L6" s="239">
        <f>'Renewables and zero emitting'!L16</f>
        <v>18633000</v>
      </c>
      <c r="M6" s="239">
        <f>'Renewables and zero emitting'!M16</f>
        <v>18633000</v>
      </c>
      <c r="N6" s="239">
        <f>'Renewables and zero emitting'!N16</f>
        <v>18633000</v>
      </c>
      <c r="O6" s="239">
        <f>'Renewables and zero emitting'!O16</f>
        <v>18633000</v>
      </c>
      <c r="P6" s="239">
        <f>'Renewables and zero emitting'!P16</f>
        <v>18633000</v>
      </c>
      <c r="Q6" s="239">
        <f>'Renewables and zero emitting'!Q16</f>
        <v>18633000</v>
      </c>
      <c r="R6" s="239">
        <f>'Renewables and zero emitting'!R16</f>
        <v>18633000</v>
      </c>
      <c r="S6" s="239">
        <f>'Renewables and zero emitting'!S16</f>
        <v>18633000</v>
      </c>
      <c r="T6" s="239">
        <f>'Renewables and zero emitting'!T16</f>
        <v>18633000</v>
      </c>
      <c r="U6" s="239">
        <f>'Renewables and zero emitting'!U16</f>
        <v>18633000</v>
      </c>
      <c r="V6" s="239">
        <f>'Renewables and zero emitting'!V16</f>
        <v>18633000</v>
      </c>
      <c r="W6" s="239">
        <f>'Renewables and zero emitting'!W16</f>
        <v>18633000</v>
      </c>
      <c r="X6" s="239">
        <f>'Renewables and zero emitting'!X16</f>
        <v>18633000</v>
      </c>
      <c r="Y6" s="239">
        <f>'Renewables and zero emitting'!Y16</f>
        <v>18633000</v>
      </c>
      <c r="Z6" s="239">
        <f>'Renewables and zero emitting'!Z16</f>
        <v>18633000</v>
      </c>
      <c r="AA6" s="239">
        <f>'Renewables and zero emitting'!AA16</f>
        <v>18633000</v>
      </c>
      <c r="AB6" s="239">
        <f>'Renewables and zero emitting'!AB16</f>
        <v>18633000</v>
      </c>
      <c r="AC6" s="239">
        <f>'Renewables and zero emitting'!AC16</f>
        <v>18633000</v>
      </c>
      <c r="AD6" s="239">
        <f>'Renewables and zero emitting'!AD16</f>
        <v>18633000</v>
      </c>
      <c r="AE6" s="239">
        <f>'Renewables and zero emitting'!AE16</f>
        <v>18633000</v>
      </c>
      <c r="AF6" s="239">
        <f>'Renewables and zero emitting'!AF16</f>
        <v>18633000</v>
      </c>
      <c r="AG6" s="239">
        <f>'Renewables and zero emitting'!AG16</f>
        <v>18633000</v>
      </c>
      <c r="AH6" s="239">
        <f>'Renewables and zero emitting'!AH16</f>
        <v>18633000</v>
      </c>
      <c r="AI6" s="239">
        <f>'Renewables and zero emitting'!AI16</f>
        <v>18633000</v>
      </c>
    </row>
    <row r="7" spans="1:35">
      <c r="A7" s="238" t="s">
        <v>492</v>
      </c>
      <c r="B7" s="239">
        <f>'Renewables and zero emitting'!B17</f>
        <v>5268000</v>
      </c>
      <c r="C7" s="239">
        <f>'Renewables and zero emitting'!C17</f>
        <v>5268000</v>
      </c>
      <c r="D7" s="239">
        <f>'Renewables and zero emitting'!D17</f>
        <v>5268000</v>
      </c>
      <c r="E7" s="239">
        <f>'Renewables and zero emitting'!E17</f>
        <v>5268000</v>
      </c>
      <c r="F7" s="239">
        <f>'Renewables and zero emitting'!F17</f>
        <v>5268000</v>
      </c>
      <c r="G7" s="239">
        <f>'Renewables and zero emitting'!G17</f>
        <v>5268000</v>
      </c>
      <c r="H7" s="239">
        <f>'Renewables and zero emitting'!H17</f>
        <v>5268000</v>
      </c>
      <c r="I7" s="239">
        <f>'Renewables and zero emitting'!I17</f>
        <v>5268000</v>
      </c>
      <c r="J7" s="239">
        <f>'Renewables and zero emitting'!J17</f>
        <v>5268000</v>
      </c>
      <c r="K7" s="239">
        <f>'Renewables and zero emitting'!K17</f>
        <v>5268000</v>
      </c>
      <c r="L7" s="239">
        <f>'Renewables and zero emitting'!L17</f>
        <v>5268000</v>
      </c>
      <c r="M7" s="239">
        <f>'Renewables and zero emitting'!M17</f>
        <v>5268000</v>
      </c>
      <c r="N7" s="239">
        <f>'Renewables and zero emitting'!N17</f>
        <v>5268000</v>
      </c>
      <c r="O7" s="239">
        <f>'Renewables and zero emitting'!O17</f>
        <v>5268000</v>
      </c>
      <c r="P7" s="239">
        <f>'Renewables and zero emitting'!P17</f>
        <v>5268000</v>
      </c>
      <c r="Q7" s="239">
        <f>'Renewables and zero emitting'!Q17</f>
        <v>5268000</v>
      </c>
      <c r="R7" s="239">
        <f>'Renewables and zero emitting'!R17</f>
        <v>5268000</v>
      </c>
      <c r="S7" s="239">
        <f>'Renewables and zero emitting'!S17</f>
        <v>5268000</v>
      </c>
      <c r="T7" s="239">
        <f>'Renewables and zero emitting'!T17</f>
        <v>5268000</v>
      </c>
      <c r="U7" s="239">
        <f>'Renewables and zero emitting'!U17</f>
        <v>5268000</v>
      </c>
      <c r="V7" s="239">
        <f>'Renewables and zero emitting'!V17</f>
        <v>5268000</v>
      </c>
      <c r="W7" s="239">
        <f>'Renewables and zero emitting'!W17</f>
        <v>5268000</v>
      </c>
      <c r="X7" s="239">
        <f>'Renewables and zero emitting'!X17</f>
        <v>5268000</v>
      </c>
      <c r="Y7" s="239">
        <f>'Renewables and zero emitting'!Y17</f>
        <v>5268000</v>
      </c>
      <c r="Z7" s="239">
        <f>'Renewables and zero emitting'!Z17</f>
        <v>5268000</v>
      </c>
      <c r="AA7" s="239">
        <f>'Renewables and zero emitting'!AA17</f>
        <v>5268000</v>
      </c>
      <c r="AB7" s="239">
        <f>'Renewables and zero emitting'!AB17</f>
        <v>5268000</v>
      </c>
      <c r="AC7" s="239">
        <f>'Renewables and zero emitting'!AC17</f>
        <v>5268000</v>
      </c>
      <c r="AD7" s="239">
        <f>'Renewables and zero emitting'!AD17</f>
        <v>5268000</v>
      </c>
      <c r="AE7" s="239">
        <f>'Renewables and zero emitting'!AE17</f>
        <v>5268000</v>
      </c>
      <c r="AF7" s="239">
        <f>'Renewables and zero emitting'!AF17</f>
        <v>5268000</v>
      </c>
      <c r="AG7" s="239">
        <f>'Renewables and zero emitting'!AG17</f>
        <v>5268000</v>
      </c>
      <c r="AH7" s="239">
        <f>'Renewables and zero emitting'!AH17</f>
        <v>5268000</v>
      </c>
      <c r="AI7" s="239">
        <f>'Renewables and zero emitting'!AI17</f>
        <v>5268000</v>
      </c>
    </row>
    <row r="8" spans="1:35">
      <c r="A8" s="238" t="s">
        <v>493</v>
      </c>
      <c r="B8" s="239">
        <f>'Renewables and zero emitting'!B18</f>
        <v>0</v>
      </c>
      <c r="C8" s="239">
        <f>'Renewables and zero emitting'!C18</f>
        <v>0</v>
      </c>
      <c r="D8" s="239">
        <f>'Renewables and zero emitting'!D18</f>
        <v>0</v>
      </c>
      <c r="E8" s="239">
        <f>'Renewables and zero emitting'!E18</f>
        <v>0</v>
      </c>
      <c r="F8" s="239">
        <f>'Renewables and zero emitting'!F18</f>
        <v>0</v>
      </c>
      <c r="G8" s="239">
        <f>'Renewables and zero emitting'!G18</f>
        <v>0</v>
      </c>
      <c r="H8" s="239">
        <f>'Renewables and zero emitting'!H18</f>
        <v>0</v>
      </c>
      <c r="I8" s="239">
        <f>'Renewables and zero emitting'!I18</f>
        <v>0</v>
      </c>
      <c r="J8" s="239">
        <f>'Renewables and zero emitting'!J18</f>
        <v>0</v>
      </c>
      <c r="K8" s="239">
        <f>'Renewables and zero emitting'!K18</f>
        <v>0</v>
      </c>
      <c r="L8" s="239">
        <f>'Renewables and zero emitting'!L18</f>
        <v>0</v>
      </c>
      <c r="M8" s="239">
        <f>'Renewables and zero emitting'!M18</f>
        <v>0</v>
      </c>
      <c r="N8" s="239">
        <f>'Renewables and zero emitting'!N18</f>
        <v>0</v>
      </c>
      <c r="O8" s="239">
        <f>'Renewables and zero emitting'!O18</f>
        <v>0</v>
      </c>
      <c r="P8" s="239">
        <f>'Renewables and zero emitting'!P18</f>
        <v>0</v>
      </c>
      <c r="Q8" s="239">
        <f>'Renewables and zero emitting'!Q18</f>
        <v>0</v>
      </c>
      <c r="R8" s="239">
        <f>'Renewables and zero emitting'!R18</f>
        <v>0</v>
      </c>
      <c r="S8" s="239">
        <f>'Renewables and zero emitting'!S18</f>
        <v>0</v>
      </c>
      <c r="T8" s="239">
        <f>'Renewables and zero emitting'!T18</f>
        <v>0</v>
      </c>
      <c r="U8" s="239">
        <f>'Renewables and zero emitting'!U18</f>
        <v>0</v>
      </c>
      <c r="V8" s="239">
        <f>'Renewables and zero emitting'!V18</f>
        <v>0</v>
      </c>
      <c r="W8" s="239">
        <f>'Renewables and zero emitting'!W18</f>
        <v>0</v>
      </c>
      <c r="X8" s="239">
        <f>'Renewables and zero emitting'!X18</f>
        <v>0</v>
      </c>
      <c r="Y8" s="239">
        <f>'Renewables and zero emitting'!Y18</f>
        <v>0</v>
      </c>
      <c r="Z8" s="239">
        <f>'Renewables and zero emitting'!Z18</f>
        <v>0</v>
      </c>
      <c r="AA8" s="239">
        <f>'Renewables and zero emitting'!AA18</f>
        <v>0</v>
      </c>
      <c r="AB8" s="239">
        <f>'Renewables and zero emitting'!AB18</f>
        <v>0</v>
      </c>
      <c r="AC8" s="239">
        <f>'Renewables and zero emitting'!AC18</f>
        <v>0</v>
      </c>
      <c r="AD8" s="239">
        <f>'Renewables and zero emitting'!AD18</f>
        <v>0</v>
      </c>
      <c r="AE8" s="239">
        <f>'Renewables and zero emitting'!AE18</f>
        <v>0</v>
      </c>
      <c r="AF8" s="239">
        <f>'Renewables and zero emitting'!AF18</f>
        <v>0</v>
      </c>
      <c r="AG8" s="239">
        <f>'Renewables and zero emitting'!AG18</f>
        <v>0</v>
      </c>
      <c r="AH8" s="239">
        <f>'Renewables and zero emitting'!AH18</f>
        <v>0</v>
      </c>
      <c r="AI8" s="239">
        <f>'Renewables and zero emitting'!AI18</f>
        <v>0</v>
      </c>
    </row>
    <row r="9" spans="1:35">
      <c r="A9" s="238" t="s">
        <v>494</v>
      </c>
      <c r="B9" s="239">
        <f>'Renewables and zero emitting'!B19</f>
        <v>900000</v>
      </c>
      <c r="C9" s="239">
        <f>'Renewables and zero emitting'!C19</f>
        <v>900000</v>
      </c>
      <c r="D9" s="239">
        <f>'Renewables and zero emitting'!D19</f>
        <v>900000</v>
      </c>
      <c r="E9" s="239">
        <f>'Renewables and zero emitting'!E19</f>
        <v>900000</v>
      </c>
      <c r="F9" s="239">
        <f>'Renewables and zero emitting'!F19</f>
        <v>900000</v>
      </c>
      <c r="G9" s="239">
        <f>'Renewables and zero emitting'!G19</f>
        <v>900000</v>
      </c>
      <c r="H9" s="239">
        <f>'Renewables and zero emitting'!H19</f>
        <v>900000</v>
      </c>
      <c r="I9" s="239">
        <f>'Renewables and zero emitting'!I19</f>
        <v>900000</v>
      </c>
      <c r="J9" s="239">
        <f>'Renewables and zero emitting'!J19</f>
        <v>900000</v>
      </c>
      <c r="K9" s="239">
        <f>'Renewables and zero emitting'!K19</f>
        <v>900000</v>
      </c>
      <c r="L9" s="239">
        <f>'Renewables and zero emitting'!L19</f>
        <v>900000</v>
      </c>
      <c r="M9" s="239">
        <f>'Renewables and zero emitting'!M19</f>
        <v>900000</v>
      </c>
      <c r="N9" s="239">
        <f>'Renewables and zero emitting'!N19</f>
        <v>900000</v>
      </c>
      <c r="O9" s="239">
        <f>'Renewables and zero emitting'!O19</f>
        <v>900000</v>
      </c>
      <c r="P9" s="239">
        <f>'Renewables and zero emitting'!P19</f>
        <v>900000</v>
      </c>
      <c r="Q9" s="239">
        <f>'Renewables and zero emitting'!Q19</f>
        <v>900000</v>
      </c>
      <c r="R9" s="239">
        <f>'Renewables and zero emitting'!R19</f>
        <v>900000</v>
      </c>
      <c r="S9" s="239">
        <f>'Renewables and zero emitting'!S19</f>
        <v>900000</v>
      </c>
      <c r="T9" s="239">
        <f>'Renewables and zero emitting'!T19</f>
        <v>900000</v>
      </c>
      <c r="U9" s="239">
        <f>'Renewables and zero emitting'!U19</f>
        <v>900000</v>
      </c>
      <c r="V9" s="239">
        <f>'Renewables and zero emitting'!V19</f>
        <v>900000</v>
      </c>
      <c r="W9" s="239">
        <f>'Renewables and zero emitting'!W19</f>
        <v>900000</v>
      </c>
      <c r="X9" s="239">
        <f>'Renewables and zero emitting'!X19</f>
        <v>900000</v>
      </c>
      <c r="Y9" s="239">
        <f>'Renewables and zero emitting'!Y19</f>
        <v>900000</v>
      </c>
      <c r="Z9" s="239">
        <f>'Renewables and zero emitting'!Z19</f>
        <v>900000</v>
      </c>
      <c r="AA9" s="239">
        <f>'Renewables and zero emitting'!AA19</f>
        <v>900000</v>
      </c>
      <c r="AB9" s="239">
        <f>'Renewables and zero emitting'!AB19</f>
        <v>900000</v>
      </c>
      <c r="AC9" s="239">
        <f>'Renewables and zero emitting'!AC19</f>
        <v>900000</v>
      </c>
      <c r="AD9" s="239">
        <f>'Renewables and zero emitting'!AD19</f>
        <v>900000</v>
      </c>
      <c r="AE9" s="239">
        <f>'Renewables and zero emitting'!AE19</f>
        <v>900000</v>
      </c>
      <c r="AF9" s="239">
        <f>'Renewables and zero emitting'!AF19</f>
        <v>900000</v>
      </c>
      <c r="AG9" s="239">
        <f>'Renewables and zero emitting'!AG19</f>
        <v>900000</v>
      </c>
      <c r="AH9" s="239">
        <f>'Renewables and zero emitting'!AH19</f>
        <v>900000</v>
      </c>
      <c r="AI9" s="239">
        <f>'Renewables and zero emitting'!AI19</f>
        <v>900000</v>
      </c>
    </row>
    <row r="10" spans="1:35">
      <c r="A10" s="238" t="s">
        <v>495</v>
      </c>
      <c r="B10" s="239">
        <f>'Renewables and zero emitting'!B20</f>
        <v>1053400</v>
      </c>
      <c r="C10" s="239">
        <f>'Renewables and zero emitting'!C20</f>
        <v>1053400</v>
      </c>
      <c r="D10" s="239">
        <f>'Renewables and zero emitting'!D20</f>
        <v>1053400</v>
      </c>
      <c r="E10" s="239">
        <f>'Renewables and zero emitting'!E20</f>
        <v>1053400</v>
      </c>
      <c r="F10" s="239">
        <f>'Renewables and zero emitting'!F20</f>
        <v>1053400</v>
      </c>
      <c r="G10" s="239">
        <f>'Renewables and zero emitting'!G20</f>
        <v>1053400</v>
      </c>
      <c r="H10" s="239">
        <f>'Renewables and zero emitting'!H20</f>
        <v>1053400</v>
      </c>
      <c r="I10" s="239">
        <f>'Renewables and zero emitting'!I20</f>
        <v>1053400</v>
      </c>
      <c r="J10" s="239">
        <f>'Renewables and zero emitting'!J20</f>
        <v>1053400</v>
      </c>
      <c r="K10" s="239">
        <f>'Renewables and zero emitting'!K20</f>
        <v>1053400</v>
      </c>
      <c r="L10" s="239">
        <f>'Renewables and zero emitting'!L20</f>
        <v>1053400</v>
      </c>
      <c r="M10" s="239">
        <f>'Renewables and zero emitting'!M20</f>
        <v>1053400</v>
      </c>
      <c r="N10" s="239">
        <f>'Renewables and zero emitting'!N20</f>
        <v>1053400</v>
      </c>
      <c r="O10" s="239">
        <f>'Renewables and zero emitting'!O20</f>
        <v>1053400</v>
      </c>
      <c r="P10" s="239">
        <f>'Renewables and zero emitting'!P20</f>
        <v>1053400</v>
      </c>
      <c r="Q10" s="239">
        <f>'Renewables and zero emitting'!Q20</f>
        <v>1053400</v>
      </c>
      <c r="R10" s="239">
        <f>'Renewables and zero emitting'!R20</f>
        <v>1053400</v>
      </c>
      <c r="S10" s="239">
        <f>'Renewables and zero emitting'!S20</f>
        <v>1053400</v>
      </c>
      <c r="T10" s="239">
        <f>'Renewables and zero emitting'!T20</f>
        <v>1053400</v>
      </c>
      <c r="U10" s="239">
        <f>'Renewables and zero emitting'!U20</f>
        <v>1053400</v>
      </c>
      <c r="V10" s="239">
        <f>'Renewables and zero emitting'!V20</f>
        <v>1053400</v>
      </c>
      <c r="W10" s="239">
        <f>'Renewables and zero emitting'!W20</f>
        <v>1053400</v>
      </c>
      <c r="X10" s="239">
        <f>'Renewables and zero emitting'!X20</f>
        <v>1053400</v>
      </c>
      <c r="Y10" s="239">
        <f>'Renewables and zero emitting'!Y20</f>
        <v>1053400</v>
      </c>
      <c r="Z10" s="239">
        <f>'Renewables and zero emitting'!Z20</f>
        <v>1053400</v>
      </c>
      <c r="AA10" s="239">
        <f>'Renewables and zero emitting'!AA20</f>
        <v>1053400</v>
      </c>
      <c r="AB10" s="239">
        <f>'Renewables and zero emitting'!AB20</f>
        <v>1053400</v>
      </c>
      <c r="AC10" s="239">
        <f>'Renewables and zero emitting'!AC20</f>
        <v>1053400</v>
      </c>
      <c r="AD10" s="239">
        <f>'Renewables and zero emitting'!AD20</f>
        <v>1053400</v>
      </c>
      <c r="AE10" s="239">
        <f>'Renewables and zero emitting'!AE20</f>
        <v>1053400</v>
      </c>
      <c r="AF10" s="239">
        <f>'Renewables and zero emitting'!AF20</f>
        <v>1053400</v>
      </c>
      <c r="AG10" s="239">
        <f>'Renewables and zero emitting'!AG20</f>
        <v>1053400</v>
      </c>
      <c r="AH10" s="239">
        <f>'Renewables and zero emitting'!AH20</f>
        <v>1053400</v>
      </c>
      <c r="AI10" s="239">
        <f>'Renewables and zero emitting'!AI20</f>
        <v>1053400</v>
      </c>
    </row>
    <row r="13" spans="1:35">
      <c r="A13" s="238" t="s">
        <v>4708</v>
      </c>
    </row>
    <row r="14" spans="1:35">
      <c r="B14" s="239"/>
      <c r="C14" s="239"/>
      <c r="D14" s="239"/>
      <c r="E14" s="239"/>
      <c r="F14" s="239"/>
      <c r="G14" s="239"/>
      <c r="H14" s="239"/>
      <c r="I14" s="239"/>
      <c r="J14" s="239"/>
      <c r="K14" s="239"/>
      <c r="L14" s="239"/>
      <c r="M14" s="239"/>
      <c r="N14" s="239"/>
      <c r="O14" s="239"/>
      <c r="P14" s="239"/>
      <c r="Q14" s="239"/>
      <c r="R14" s="239"/>
      <c r="S14" s="239"/>
      <c r="T14" s="239"/>
      <c r="U14" s="239"/>
      <c r="V14" s="239"/>
      <c r="W14" s="239"/>
      <c r="X14" s="239"/>
      <c r="Y14" s="239"/>
      <c r="Z14" s="239"/>
      <c r="AA14" s="239"/>
      <c r="AB14" s="239"/>
      <c r="AC14" s="239"/>
      <c r="AD14" s="239"/>
      <c r="AE14" s="239"/>
      <c r="AF14" s="239"/>
      <c r="AG14" s="239"/>
      <c r="AH14" s="239"/>
      <c r="AI14" s="239"/>
    </row>
    <row r="15" spans="1:35">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c r="AG15" s="239"/>
      <c r="AH15" s="239"/>
      <c r="AI15" s="239"/>
    </row>
    <row r="16" spans="1:35">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row>
    <row r="17" spans="2:35">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row>
    <row r="18" spans="2:35">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c r="AC18" s="239"/>
      <c r="AD18" s="239"/>
      <c r="AE18" s="239"/>
      <c r="AF18" s="239"/>
      <c r="AG18" s="239"/>
      <c r="AH18" s="239"/>
      <c r="AI18" s="239"/>
    </row>
    <row r="19" spans="2:35">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c r="AC19" s="239"/>
      <c r="AD19" s="239"/>
      <c r="AE19" s="239"/>
      <c r="AF19" s="239"/>
      <c r="AG19" s="239"/>
      <c r="AH19" s="239"/>
      <c r="AI19" s="239"/>
    </row>
    <row r="20" spans="2:35">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row>
    <row r="21" spans="2: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row>
    <row r="22" spans="2:35">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c r="AC22" s="239"/>
      <c r="AD22" s="239"/>
      <c r="AE22" s="239"/>
      <c r="AF22" s="239"/>
      <c r="AG22" s="239"/>
      <c r="AH22" s="239"/>
      <c r="AI22" s="239"/>
    </row>
    <row r="23" spans="2: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c r="AC23" s="239"/>
      <c r="AD23" s="239"/>
      <c r="AE23" s="239"/>
      <c r="AF23" s="239"/>
      <c r="AG23" s="239"/>
      <c r="AH23" s="239"/>
      <c r="AI23" s="239"/>
    </row>
    <row r="24" spans="2: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row>
    <row r="25" spans="2: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row>
    <row r="26" spans="2: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39"/>
      <c r="AE26" s="239"/>
      <c r="AF26" s="239"/>
      <c r="AG26" s="239"/>
      <c r="AH26" s="239"/>
      <c r="AI26" s="239"/>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19" sqref="B19"/>
    </sheetView>
  </sheetViews>
  <sheetFormatPr defaultColWidth="12.58203125" defaultRowHeight="15" customHeight="1"/>
  <cols>
    <col min="1" max="1" width="22.83203125" style="114" customWidth="1"/>
    <col min="2" max="2" width="12.5" style="114" customWidth="1"/>
    <col min="3" max="33" width="10.08203125" style="114" customWidth="1"/>
  </cols>
  <sheetData>
    <row r="1" spans="1:33" ht="32.15"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SUMIFS('CA Specific Data'!$I$65:$I$75,'CA Specific Data'!$F$65:$F$75,$A2)</f>
        <v>16395740.899999999</v>
      </c>
      <c r="C2" s="110">
        <f>SUMIFS('CA Specific Data'!$I$65:$I$75,'CA Specific Data'!$F$65:$F$75,$A2)</f>
        <v>16395740.899999999</v>
      </c>
      <c r="D2" s="110">
        <f>SUMIFS('CA Specific Data'!$I$65:$I$75,'CA Specific Data'!$F$65:$F$75,$A2)</f>
        <v>16395740.899999999</v>
      </c>
      <c r="E2" s="110">
        <f>SUMIFS('CA Specific Data'!$I$65:$I$75,'CA Specific Data'!$F$65:$F$75,$A2)</f>
        <v>16395740.899999999</v>
      </c>
      <c r="F2" s="110">
        <f>SUMIFS('CA Specific Data'!$I$65:$I$75,'CA Specific Data'!$F$65:$F$75,$A2)</f>
        <v>16395740.899999999</v>
      </c>
      <c r="G2" s="110">
        <f>SUMIFS('CA Specific Data'!$I$65:$I$75,'CA Specific Data'!$F$65:$F$75,$A2)</f>
        <v>16395740.899999999</v>
      </c>
      <c r="H2" s="110">
        <v>0</v>
      </c>
      <c r="I2" s="110">
        <v>0</v>
      </c>
      <c r="J2" s="110">
        <v>0</v>
      </c>
      <c r="K2" s="110">
        <v>0</v>
      </c>
      <c r="L2" s="110">
        <v>0</v>
      </c>
      <c r="M2" s="110">
        <v>0</v>
      </c>
      <c r="N2" s="110">
        <v>0</v>
      </c>
      <c r="O2" s="110">
        <v>0</v>
      </c>
      <c r="P2" s="110">
        <v>0</v>
      </c>
      <c r="Q2" s="110">
        <v>0</v>
      </c>
      <c r="R2" s="110">
        <v>0</v>
      </c>
      <c r="S2" s="110">
        <v>0</v>
      </c>
      <c r="T2" s="110">
        <v>0</v>
      </c>
      <c r="U2" s="110">
        <v>0</v>
      </c>
      <c r="V2" s="110">
        <v>0</v>
      </c>
      <c r="W2" s="110">
        <v>0</v>
      </c>
      <c r="X2" s="110">
        <v>0</v>
      </c>
      <c r="Y2" s="110">
        <v>0</v>
      </c>
      <c r="Z2" s="110">
        <v>0</v>
      </c>
      <c r="AA2" s="110">
        <v>0</v>
      </c>
      <c r="AB2" s="110">
        <v>0</v>
      </c>
      <c r="AC2" s="110">
        <v>0</v>
      </c>
      <c r="AD2" s="110">
        <v>0</v>
      </c>
      <c r="AE2" s="110">
        <v>0</v>
      </c>
      <c r="AF2" s="110">
        <v>0</v>
      </c>
      <c r="AG2" s="110">
        <v>0</v>
      </c>
    </row>
    <row r="3" spans="1:33" ht="14.5">
      <c r="A3" s="4" t="s">
        <v>488</v>
      </c>
      <c r="B3" s="110">
        <f>SUMIFS('CA Specific Data'!$I$65:$I$75,'CA Specific Data'!$F$65:$F$75,$A3)</f>
        <v>18173257.699999999</v>
      </c>
      <c r="C3" s="110">
        <f>SUMIFS('CA Specific Data'!$I$65:$I$75,'CA Specific Data'!$F$65:$F$75,$A3)</f>
        <v>18173257.699999999</v>
      </c>
      <c r="D3" s="110">
        <f>SUMIFS('CA Specific Data'!$I$65:$I$75,'CA Specific Data'!$F$65:$F$75,$A3)</f>
        <v>18173257.699999999</v>
      </c>
      <c r="E3" s="110">
        <f>SUMIFS('CA Specific Data'!$I$65:$I$75,'CA Specific Data'!$F$65:$F$75,$A3)</f>
        <v>18173257.699999999</v>
      </c>
      <c r="F3" s="110">
        <f>SUMIFS('CA Specific Data'!$I$65:$I$75,'CA Specific Data'!$F$65:$F$75,$A3)</f>
        <v>18173257.699999999</v>
      </c>
      <c r="G3" s="110">
        <f>SUMIFS('CA Specific Data'!$I$65:$I$75,'CA Specific Data'!$F$65:$F$75,$A3)</f>
        <v>18173257.699999999</v>
      </c>
      <c r="H3" s="110">
        <f>SUMIFS('CA Specific Data'!$I$65:$I$75,'CA Specific Data'!$F$65:$F$75,$A3)</f>
        <v>18173257.699999999</v>
      </c>
      <c r="I3" s="110">
        <f>SUMIFS('CA Specific Data'!$I$65:$I$75,'CA Specific Data'!$F$65:$F$75,$A3)</f>
        <v>18173257.699999999</v>
      </c>
      <c r="J3" s="110">
        <f>SUMIFS('CA Specific Data'!$I$65:$I$75,'CA Specific Data'!$F$65:$F$75,$A3)</f>
        <v>18173257.699999999</v>
      </c>
      <c r="K3" s="110">
        <f>SUMIFS('CA Specific Data'!$I$65:$I$75,'CA Specific Data'!$F$65:$F$75,$A3)</f>
        <v>18173257.699999999</v>
      </c>
      <c r="L3" s="110">
        <f>SUMIFS('CA Specific Data'!$I$65:$I$75,'CA Specific Data'!$F$65:$F$75,$A3)</f>
        <v>18173257.699999999</v>
      </c>
      <c r="M3" s="110">
        <f>SUMIFS('CA Specific Data'!$I$65:$I$75,'CA Specific Data'!$F$65:$F$75,$A3)</f>
        <v>18173257.699999999</v>
      </c>
      <c r="N3" s="110">
        <f>SUMIFS('CA Specific Data'!$I$65:$I$75,'CA Specific Data'!$F$65:$F$75,$A3)</f>
        <v>18173257.699999999</v>
      </c>
      <c r="O3" s="110">
        <f>SUMIFS('CA Specific Data'!$I$65:$I$75,'CA Specific Data'!$F$65:$F$75,$A3)</f>
        <v>18173257.699999999</v>
      </c>
      <c r="P3" s="110">
        <f>SUMIFS('CA Specific Data'!$I$65:$I$75,'CA Specific Data'!$F$65:$F$75,$A3)</f>
        <v>18173257.699999999</v>
      </c>
      <c r="Q3" s="110">
        <f>SUMIFS('CA Specific Data'!$I$65:$I$75,'CA Specific Data'!$F$65:$F$75,$A3)</f>
        <v>18173257.699999999</v>
      </c>
      <c r="R3" s="110">
        <f>SUMIFS('CA Specific Data'!$I$65:$I$75,'CA Specific Data'!$F$65:$F$75,$A3)</f>
        <v>18173257.699999999</v>
      </c>
      <c r="S3" s="110">
        <f>SUMIFS('CA Specific Data'!$I$65:$I$75,'CA Specific Data'!$F$65:$F$75,$A3)</f>
        <v>18173257.699999999</v>
      </c>
      <c r="T3" s="110">
        <f>SUMIFS('CA Specific Data'!$I$65:$I$75,'CA Specific Data'!$F$65:$F$75,$A3)</f>
        <v>18173257.699999999</v>
      </c>
      <c r="U3" s="110">
        <f>SUMIFS('CA Specific Data'!$I$65:$I$75,'CA Specific Data'!$F$65:$F$75,$A3)</f>
        <v>18173257.699999999</v>
      </c>
      <c r="V3" s="110">
        <f>SUMIFS('CA Specific Data'!$I$65:$I$75,'CA Specific Data'!$F$65:$F$75,$A3)</f>
        <v>18173257.699999999</v>
      </c>
      <c r="W3" s="110">
        <f>SUMIFS('CA Specific Data'!$I$65:$I$75,'CA Specific Data'!$F$65:$F$75,$A3)</f>
        <v>18173257.699999999</v>
      </c>
      <c r="X3" s="110">
        <f>SUMIFS('CA Specific Data'!$I$65:$I$75,'CA Specific Data'!$F$65:$F$75,$A3)</f>
        <v>18173257.699999999</v>
      </c>
      <c r="Y3" s="110">
        <f>SUMIFS('CA Specific Data'!$I$65:$I$75,'CA Specific Data'!$F$65:$F$75,$A3)</f>
        <v>18173257.699999999</v>
      </c>
      <c r="Z3" s="110">
        <f>SUMIFS('CA Specific Data'!$I$65:$I$75,'CA Specific Data'!$F$65:$F$75,$A3)</f>
        <v>18173257.699999999</v>
      </c>
      <c r="AA3" s="110">
        <f>SUMIFS('CA Specific Data'!$I$65:$I$75,'CA Specific Data'!$F$65:$F$75,$A3)</f>
        <v>18173257.699999999</v>
      </c>
      <c r="AB3" s="110">
        <v>0</v>
      </c>
      <c r="AC3" s="110">
        <v>0</v>
      </c>
      <c r="AD3" s="110">
        <v>0</v>
      </c>
      <c r="AE3" s="110">
        <v>0</v>
      </c>
      <c r="AF3" s="110">
        <v>0</v>
      </c>
      <c r="AG3" s="110">
        <v>0</v>
      </c>
    </row>
    <row r="4" spans="1:33" ht="14.5">
      <c r="A4" s="4" t="s">
        <v>489</v>
      </c>
      <c r="B4" s="110">
        <f>SUMIFS('CA Specific Data'!$I$65:$I$75,'CA Specific Data'!$F$65:$F$75,$A4)</f>
        <v>10378105.9</v>
      </c>
      <c r="C4" s="110">
        <f>SUMIFS('CA Specific Data'!$I$65:$I$75,'CA Specific Data'!$F$65:$F$75,$A4)</f>
        <v>10378105.9</v>
      </c>
      <c r="D4" s="110">
        <f>SUMIFS('CA Specific Data'!$I$65:$I$75,'CA Specific Data'!$F$65:$F$75,$A4)</f>
        <v>10378105.9</v>
      </c>
      <c r="E4" s="110">
        <f>SUMIFS('CA Specific Data'!$I$65:$I$75,'CA Specific Data'!$F$65:$F$75,$A4)</f>
        <v>10378105.9</v>
      </c>
      <c r="F4" s="110">
        <f>SUMIFS('CA Specific Data'!$I$65:$I$75,'CA Specific Data'!$F$65:$F$75,$A4)</f>
        <v>10378105.9</v>
      </c>
      <c r="G4" s="110">
        <f>SUMIFS('CA Specific Data'!$I$65:$I$75,'CA Specific Data'!$F$65:$F$75,$A4)</f>
        <v>10378105.9</v>
      </c>
      <c r="H4" s="110">
        <f>SUMIFS('CA Specific Data'!$I$65:$I$75,'CA Specific Data'!$F$65:$F$75,$A4)</f>
        <v>10378105.9</v>
      </c>
      <c r="I4" s="110">
        <f>SUMIFS('CA Specific Data'!$I$65:$I$75,'CA Specific Data'!$F$65:$F$75,$A4)</f>
        <v>10378105.9</v>
      </c>
      <c r="J4" s="110">
        <f>SUMIFS('CA Specific Data'!$I$65:$I$75,'CA Specific Data'!$F$65:$F$75,$A4)</f>
        <v>10378105.9</v>
      </c>
      <c r="K4" s="110">
        <f>SUMIFS('CA Specific Data'!$I$65:$I$75,'CA Specific Data'!$F$65:$F$75,$A4)</f>
        <v>10378105.9</v>
      </c>
      <c r="L4" s="110">
        <f>SUMIFS('CA Specific Data'!$I$65:$I$75,'CA Specific Data'!$F$65:$F$75,$A4)</f>
        <v>10378105.9</v>
      </c>
      <c r="M4" s="110">
        <f>SUMIFS('CA Specific Data'!$I$65:$I$75,'CA Specific Data'!$F$65:$F$75,$A4)</f>
        <v>10378105.9</v>
      </c>
      <c r="N4" s="110">
        <f>SUMIFS('CA Specific Data'!$I$65:$I$75,'CA Specific Data'!$F$65:$F$75,$A4)</f>
        <v>10378105.9</v>
      </c>
      <c r="O4" s="110">
        <f>SUMIFS('CA Specific Data'!$I$65:$I$75,'CA Specific Data'!$F$65:$F$75,$A4)</f>
        <v>10378105.9</v>
      </c>
      <c r="P4" s="110">
        <f>SUMIFS('CA Specific Data'!$I$65:$I$75,'CA Specific Data'!$F$65:$F$75,$A4)</f>
        <v>10378105.9</v>
      </c>
      <c r="Q4" s="110">
        <f>SUMIFS('CA Specific Data'!$I$65:$I$75,'CA Specific Data'!$F$65:$F$75,$A4)</f>
        <v>10378105.9</v>
      </c>
      <c r="R4" s="110">
        <f>SUMIFS('CA Specific Data'!$I$65:$I$75,'CA Specific Data'!$F$65:$F$75,$A4)</f>
        <v>10378105.9</v>
      </c>
      <c r="S4" s="110">
        <f>SUMIFS('CA Specific Data'!$I$65:$I$75,'CA Specific Data'!$F$65:$F$75,$A4)</f>
        <v>10378105.9</v>
      </c>
      <c r="T4" s="110">
        <f>SUMIFS('CA Specific Data'!$I$65:$I$75,'CA Specific Data'!$F$65:$F$75,$A4)</f>
        <v>10378105.9</v>
      </c>
      <c r="U4" s="110">
        <f>SUMIFS('CA Specific Data'!$I$65:$I$75,'CA Specific Data'!$F$65:$F$75,$A4)</f>
        <v>10378105.9</v>
      </c>
      <c r="V4" s="110">
        <f>SUMIFS('CA Specific Data'!$I$65:$I$75,'CA Specific Data'!$F$65:$F$75,$A4)</f>
        <v>10378105.9</v>
      </c>
      <c r="W4" s="110">
        <f>SUMIFS('CA Specific Data'!$I$65:$I$75,'CA Specific Data'!$F$65:$F$75,$A4)</f>
        <v>10378105.9</v>
      </c>
      <c r="X4" s="110">
        <f>SUMIFS('CA Specific Data'!$I$65:$I$75,'CA Specific Data'!$F$65:$F$75,$A4)</f>
        <v>10378105.9</v>
      </c>
      <c r="Y4" s="110">
        <f>SUMIFS('CA Specific Data'!$I$65:$I$75,'CA Specific Data'!$F$65:$F$75,$A4)</f>
        <v>10378105.9</v>
      </c>
      <c r="Z4" s="110">
        <f>SUMIFS('CA Specific Data'!$I$65:$I$75,'CA Specific Data'!$F$65:$F$75,$A4)</f>
        <v>10378105.9</v>
      </c>
      <c r="AA4" s="110">
        <f>SUMIFS('CA Specific Data'!$I$65:$I$75,'CA Specific Data'!$F$65:$F$75,$A4)</f>
        <v>10378105.9</v>
      </c>
      <c r="AB4" s="110">
        <f>SUMIFS('CA Specific Data'!$I$65:$I$75,'CA Specific Data'!$F$65:$F$75,$A4)</f>
        <v>10378105.9</v>
      </c>
      <c r="AC4" s="110">
        <f>SUMIFS('CA Specific Data'!$I$65:$I$75,'CA Specific Data'!$F$65:$F$75,$A4)</f>
        <v>10378105.9</v>
      </c>
      <c r="AD4" s="110">
        <f>SUMIFS('CA Specific Data'!$I$65:$I$75,'CA Specific Data'!$F$65:$F$75,$A4)</f>
        <v>10378105.9</v>
      </c>
      <c r="AE4" s="110">
        <f>SUMIFS('CA Specific Data'!$I$65:$I$75,'CA Specific Data'!$F$65:$F$75,$A4)</f>
        <v>10378105.9</v>
      </c>
      <c r="AF4" s="110">
        <f>SUMIFS('CA Specific Data'!$I$65:$I$75,'CA Specific Data'!$F$65:$F$75,$A4)</f>
        <v>10378105.9</v>
      </c>
      <c r="AG4" s="110">
        <f>SUMIFS('CA Specific Data'!$I$65:$I$75,'CA Specific Data'!$F$65:$F$75,$A4)</f>
        <v>10378105.9</v>
      </c>
    </row>
    <row r="5" spans="1:33" ht="14.5">
      <c r="A5" s="4" t="s">
        <v>490</v>
      </c>
      <c r="B5" s="110">
        <f>SUMIFS('CA Specific Data'!$I$65:$I$75,'CA Specific Data'!$F$65:$F$75,$A5)</f>
        <v>17747394.300000001</v>
      </c>
      <c r="C5" s="110">
        <f>SUMIFS('CA Specific Data'!$I$65:$I$75,'CA Specific Data'!$F$65:$F$75,$A5)</f>
        <v>17747394.300000001</v>
      </c>
      <c r="D5" s="110">
        <f>SUMIFS('CA Specific Data'!$I$65:$I$75,'CA Specific Data'!$F$65:$F$75,$A5)</f>
        <v>17747394.300000001</v>
      </c>
      <c r="E5" s="110">
        <f>SUMIFS('CA Specific Data'!$I$65:$I$75,'CA Specific Data'!$F$65:$F$75,$A5)</f>
        <v>17747394.300000001</v>
      </c>
      <c r="F5" s="110">
        <f>SUMIFS('CA Specific Data'!$I$65:$I$75,'CA Specific Data'!$F$65:$F$75,$A5)</f>
        <v>17747394.300000001</v>
      </c>
      <c r="G5" s="110">
        <f>SUMIFS('CA Specific Data'!$I$65:$I$75,'CA Specific Data'!$F$65:$F$75,$A5)</f>
        <v>17747394.300000001</v>
      </c>
      <c r="H5" s="110">
        <f>SUMIFS('CA Specific Data'!$I$65:$I$75,'CA Specific Data'!$F$65:$F$75,$A5)</f>
        <v>17747394.300000001</v>
      </c>
      <c r="I5" s="110">
        <f>SUMIFS('CA Specific Data'!$I$65:$I$75,'CA Specific Data'!$F$65:$F$75,$A5)</f>
        <v>17747394.300000001</v>
      </c>
      <c r="J5" s="110">
        <f>SUMIFS('CA Specific Data'!$I$65:$I$75,'CA Specific Data'!$F$65:$F$75,$A5)</f>
        <v>17747394.300000001</v>
      </c>
      <c r="K5" s="110">
        <f>SUMIFS('CA Specific Data'!$I$65:$I$75,'CA Specific Data'!$F$65:$F$75,$A5)</f>
        <v>17747394.300000001</v>
      </c>
      <c r="L5" s="110">
        <f>SUMIFS('CA Specific Data'!$I$65:$I$75,'CA Specific Data'!$F$65:$F$75,$A5)</f>
        <v>17747394.300000001</v>
      </c>
      <c r="M5" s="110">
        <f>SUMIFS('CA Specific Data'!$I$65:$I$75,'CA Specific Data'!$F$65:$F$75,$A5)</f>
        <v>17747394.300000001</v>
      </c>
      <c r="N5" s="110">
        <f>SUMIFS('CA Specific Data'!$I$65:$I$75,'CA Specific Data'!$F$65:$F$75,$A5)</f>
        <v>17747394.300000001</v>
      </c>
      <c r="O5" s="110">
        <f>SUMIFS('CA Specific Data'!$I$65:$I$75,'CA Specific Data'!$F$65:$F$75,$A5)</f>
        <v>17747394.300000001</v>
      </c>
      <c r="P5" s="110">
        <f>SUMIFS('CA Specific Data'!$I$65:$I$75,'CA Specific Data'!$F$65:$F$75,$A5)</f>
        <v>17747394.300000001</v>
      </c>
      <c r="Q5" s="110">
        <f>SUMIFS('CA Specific Data'!$I$65:$I$75,'CA Specific Data'!$F$65:$F$75,$A5)</f>
        <v>17747394.300000001</v>
      </c>
      <c r="R5" s="110">
        <f>SUMIFS('CA Specific Data'!$I$65:$I$75,'CA Specific Data'!$F$65:$F$75,$A5)</f>
        <v>17747394.300000001</v>
      </c>
      <c r="S5" s="110">
        <f>SUMIFS('CA Specific Data'!$I$65:$I$75,'CA Specific Data'!$F$65:$F$75,$A5)</f>
        <v>17747394.300000001</v>
      </c>
      <c r="T5" s="110">
        <f>SUMIFS('CA Specific Data'!$I$65:$I$75,'CA Specific Data'!$F$65:$F$75,$A5)</f>
        <v>17747394.300000001</v>
      </c>
      <c r="U5" s="110">
        <f>SUMIFS('CA Specific Data'!$I$65:$I$75,'CA Specific Data'!$F$65:$F$75,$A5)</f>
        <v>17747394.300000001</v>
      </c>
      <c r="V5" s="110">
        <f>SUMIFS('CA Specific Data'!$I$65:$I$75,'CA Specific Data'!$F$65:$F$75,$A5)</f>
        <v>17747394.300000001</v>
      </c>
      <c r="W5" s="110">
        <f>SUMIFS('CA Specific Data'!$I$65:$I$75,'CA Specific Data'!$F$65:$F$75,$A5)</f>
        <v>17747394.300000001</v>
      </c>
      <c r="X5" s="110">
        <f>SUMIFS('CA Specific Data'!$I$65:$I$75,'CA Specific Data'!$F$65:$F$75,$A5)</f>
        <v>17747394.300000001</v>
      </c>
      <c r="Y5" s="110">
        <f>SUMIFS('CA Specific Data'!$I$65:$I$75,'CA Specific Data'!$F$65:$F$75,$A5)</f>
        <v>17747394.300000001</v>
      </c>
      <c r="Z5" s="110">
        <f>SUMIFS('CA Specific Data'!$I$65:$I$75,'CA Specific Data'!$F$65:$F$75,$A5)</f>
        <v>17747394.300000001</v>
      </c>
      <c r="AA5" s="110">
        <f>SUMIFS('CA Specific Data'!$I$65:$I$75,'CA Specific Data'!$F$65:$F$75,$A5)</f>
        <v>17747394.300000001</v>
      </c>
      <c r="AB5" s="110">
        <f>SUMIFS('CA Specific Data'!$I$65:$I$75,'CA Specific Data'!$F$65:$F$75,$A5)</f>
        <v>17747394.300000001</v>
      </c>
      <c r="AC5" s="110">
        <f>SUMIFS('CA Specific Data'!$I$65:$I$75,'CA Specific Data'!$F$65:$F$75,$A5)</f>
        <v>17747394.300000001</v>
      </c>
      <c r="AD5" s="110">
        <f>SUMIFS('CA Specific Data'!$I$65:$I$75,'CA Specific Data'!$F$65:$F$75,$A5)</f>
        <v>17747394.300000001</v>
      </c>
      <c r="AE5" s="110">
        <f>SUMIFS('CA Specific Data'!$I$65:$I$75,'CA Specific Data'!$F$65:$F$75,$A5)</f>
        <v>17747394.300000001</v>
      </c>
      <c r="AF5" s="110">
        <f>SUMIFS('CA Specific Data'!$I$65:$I$75,'CA Specific Data'!$F$65:$F$75,$A5)</f>
        <v>17747394.300000001</v>
      </c>
      <c r="AG5" s="110">
        <f>SUMIFS('CA Specific Data'!$I$65:$I$75,'CA Specific Data'!$F$65:$F$75,$A5)</f>
        <v>17747394.300000001</v>
      </c>
    </row>
    <row r="6" spans="1:33" ht="14.5">
      <c r="A6" s="4" t="s">
        <v>491</v>
      </c>
      <c r="B6" s="110">
        <f>SUMIFS('CA Specific Data'!$I$65:$I$75,'CA Specific Data'!$F$65:$F$75,$A6)</f>
        <v>18858342.300000001</v>
      </c>
      <c r="C6" s="110">
        <f>SUMIFS('CA Specific Data'!$I$65:$I$75,'CA Specific Data'!$F$65:$F$75,$A6)</f>
        <v>18858342.300000001</v>
      </c>
      <c r="D6" s="110">
        <f>SUMIFS('CA Specific Data'!$I$65:$I$75,'CA Specific Data'!$F$65:$F$75,$A6)</f>
        <v>18858342.300000001</v>
      </c>
      <c r="E6" s="110">
        <f>SUMIFS('CA Specific Data'!$I$65:$I$75,'CA Specific Data'!$F$65:$F$75,$A6)</f>
        <v>18858342.300000001</v>
      </c>
      <c r="F6" s="110">
        <f>SUMIFS('CA Specific Data'!$I$65:$I$75,'CA Specific Data'!$F$65:$F$75,$A6)</f>
        <v>18858342.300000001</v>
      </c>
      <c r="G6" s="110">
        <f>SUMIFS('CA Specific Data'!$I$65:$I$75,'CA Specific Data'!$F$65:$F$75,$A6)</f>
        <v>18858342.300000001</v>
      </c>
      <c r="H6" s="110">
        <f>SUMIFS('CA Specific Data'!$I$65:$I$75,'CA Specific Data'!$F$65:$F$75,$A6)</f>
        <v>18858342.300000001</v>
      </c>
      <c r="I6" s="110">
        <f>SUMIFS('CA Specific Data'!$I$65:$I$75,'CA Specific Data'!$F$65:$F$75,$A6)</f>
        <v>18858342.300000001</v>
      </c>
      <c r="J6" s="110">
        <f>SUMIFS('CA Specific Data'!$I$65:$I$75,'CA Specific Data'!$F$65:$F$75,$A6)</f>
        <v>18858342.300000001</v>
      </c>
      <c r="K6" s="110">
        <f>SUMIFS('CA Specific Data'!$I$65:$I$75,'CA Specific Data'!$F$65:$F$75,$A6)</f>
        <v>18858342.300000001</v>
      </c>
      <c r="L6" s="110">
        <f>SUMIFS('CA Specific Data'!$I$65:$I$75,'CA Specific Data'!$F$65:$F$75,$A6)</f>
        <v>18858342.300000001</v>
      </c>
      <c r="M6" s="110">
        <f>SUMIFS('CA Specific Data'!$I$65:$I$75,'CA Specific Data'!$F$65:$F$75,$A6)</f>
        <v>18858342.300000001</v>
      </c>
      <c r="N6" s="110">
        <f>SUMIFS('CA Specific Data'!$I$65:$I$75,'CA Specific Data'!$F$65:$F$75,$A6)</f>
        <v>18858342.300000001</v>
      </c>
      <c r="O6" s="110">
        <f>SUMIFS('CA Specific Data'!$I$65:$I$75,'CA Specific Data'!$F$65:$F$75,$A6)</f>
        <v>18858342.300000001</v>
      </c>
      <c r="P6" s="110">
        <f>SUMIFS('CA Specific Data'!$I$65:$I$75,'CA Specific Data'!$F$65:$F$75,$A6)</f>
        <v>18858342.300000001</v>
      </c>
      <c r="Q6" s="110">
        <f>SUMIFS('CA Specific Data'!$I$65:$I$75,'CA Specific Data'!$F$65:$F$75,$A6)</f>
        <v>18858342.300000001</v>
      </c>
      <c r="R6" s="110">
        <f>SUMIFS('CA Specific Data'!$I$65:$I$75,'CA Specific Data'!$F$65:$F$75,$A6)</f>
        <v>18858342.300000001</v>
      </c>
      <c r="S6" s="110">
        <f>SUMIFS('CA Specific Data'!$I$65:$I$75,'CA Specific Data'!$F$65:$F$75,$A6)</f>
        <v>18858342.300000001</v>
      </c>
      <c r="T6" s="110">
        <f>SUMIFS('CA Specific Data'!$I$65:$I$75,'CA Specific Data'!$F$65:$F$75,$A6)</f>
        <v>18858342.300000001</v>
      </c>
      <c r="U6" s="110">
        <f>SUMIFS('CA Specific Data'!$I$65:$I$75,'CA Specific Data'!$F$65:$F$75,$A6)</f>
        <v>18858342.300000001</v>
      </c>
      <c r="V6" s="110">
        <f>SUMIFS('CA Specific Data'!$I$65:$I$75,'CA Specific Data'!$F$65:$F$75,$A6)</f>
        <v>18858342.300000001</v>
      </c>
      <c r="W6" s="110">
        <f>SUMIFS('CA Specific Data'!$I$65:$I$75,'CA Specific Data'!$F$65:$F$75,$A6)</f>
        <v>18858342.300000001</v>
      </c>
      <c r="X6" s="110">
        <f>SUMIFS('CA Specific Data'!$I$65:$I$75,'CA Specific Data'!$F$65:$F$75,$A6)</f>
        <v>18858342.300000001</v>
      </c>
      <c r="Y6" s="110">
        <f>SUMIFS('CA Specific Data'!$I$65:$I$75,'CA Specific Data'!$F$65:$F$75,$A6)</f>
        <v>18858342.300000001</v>
      </c>
      <c r="Z6" s="110">
        <f>SUMIFS('CA Specific Data'!$I$65:$I$75,'CA Specific Data'!$F$65:$F$75,$A6)</f>
        <v>18858342.300000001</v>
      </c>
      <c r="AA6" s="110">
        <f>SUMIFS('CA Specific Data'!$I$65:$I$75,'CA Specific Data'!$F$65:$F$75,$A6)</f>
        <v>18858342.300000001</v>
      </c>
      <c r="AB6" s="110">
        <f>SUMIFS('CA Specific Data'!$I$65:$I$75,'CA Specific Data'!$F$65:$F$75,$A6)</f>
        <v>18858342.300000001</v>
      </c>
      <c r="AC6" s="110">
        <f>SUMIFS('CA Specific Data'!$I$65:$I$75,'CA Specific Data'!$F$65:$F$75,$A6)</f>
        <v>18858342.300000001</v>
      </c>
      <c r="AD6" s="110">
        <f>SUMIFS('CA Specific Data'!$I$65:$I$75,'CA Specific Data'!$F$65:$F$75,$A6)</f>
        <v>18858342.300000001</v>
      </c>
      <c r="AE6" s="110">
        <f>SUMIFS('CA Specific Data'!$I$65:$I$75,'CA Specific Data'!$F$65:$F$75,$A6)</f>
        <v>18858342.300000001</v>
      </c>
      <c r="AF6" s="110">
        <f>SUMIFS('CA Specific Data'!$I$65:$I$75,'CA Specific Data'!$F$65:$F$75,$A6)</f>
        <v>18858342.300000001</v>
      </c>
      <c r="AG6" s="110">
        <f>SUMIFS('CA Specific Data'!$I$65:$I$75,'CA Specific Data'!$F$65:$F$75,$A6)</f>
        <v>18858342.300000001</v>
      </c>
    </row>
    <row r="7" spans="1:33" ht="14.5">
      <c r="A7" s="4" t="s">
        <v>492</v>
      </c>
      <c r="B7" s="110">
        <f>SUMIFS('CA Specific Data'!$I$65:$I$75,'CA Specific Data'!$F$65:$F$75,$A7)</f>
        <v>7480383.1999999993</v>
      </c>
      <c r="C7" s="110">
        <f>SUMIFS('CA Specific Data'!$I$65:$I$75,'CA Specific Data'!$F$65:$F$75,$A7)</f>
        <v>7480383.1999999993</v>
      </c>
      <c r="D7" s="110">
        <f>SUMIFS('CA Specific Data'!$I$65:$I$75,'CA Specific Data'!$F$65:$F$75,$A7)</f>
        <v>7480383.1999999993</v>
      </c>
      <c r="E7" s="110">
        <f>SUMIFS('CA Specific Data'!$I$65:$I$75,'CA Specific Data'!$F$65:$F$75,$A7)</f>
        <v>7480383.1999999993</v>
      </c>
      <c r="F7" s="110">
        <f>SUMIFS('CA Specific Data'!$I$65:$I$75,'CA Specific Data'!$F$65:$F$75,$A7)</f>
        <v>7480383.1999999993</v>
      </c>
      <c r="G7" s="110">
        <f>SUMIFS('CA Specific Data'!$I$65:$I$75,'CA Specific Data'!$F$65:$F$75,$A7)</f>
        <v>7480383.1999999993</v>
      </c>
      <c r="H7" s="110">
        <f>SUMIFS('CA Specific Data'!$I$65:$I$75,'CA Specific Data'!$F$65:$F$75,$A7)</f>
        <v>7480383.1999999993</v>
      </c>
      <c r="I7" s="110">
        <f>SUMIFS('CA Specific Data'!$I$65:$I$75,'CA Specific Data'!$F$65:$F$75,$A7)</f>
        <v>7480383.1999999993</v>
      </c>
      <c r="J7" s="110">
        <f>SUMIFS('CA Specific Data'!$I$65:$I$75,'CA Specific Data'!$F$65:$F$75,$A7)</f>
        <v>7480383.1999999993</v>
      </c>
      <c r="K7" s="110">
        <f>SUMIFS('CA Specific Data'!$I$65:$I$75,'CA Specific Data'!$F$65:$F$75,$A7)</f>
        <v>7480383.1999999993</v>
      </c>
      <c r="L7" s="110">
        <f>SUMIFS('CA Specific Data'!$I$65:$I$75,'CA Specific Data'!$F$65:$F$75,$A7)</f>
        <v>7480383.1999999993</v>
      </c>
      <c r="M7" s="110">
        <f>SUMIFS('CA Specific Data'!$I$65:$I$75,'CA Specific Data'!$F$65:$F$75,$A7)</f>
        <v>7480383.1999999993</v>
      </c>
      <c r="N7" s="110">
        <f>SUMIFS('CA Specific Data'!$I$65:$I$75,'CA Specific Data'!$F$65:$F$75,$A7)</f>
        <v>7480383.1999999993</v>
      </c>
      <c r="O7" s="110">
        <f>SUMIFS('CA Specific Data'!$I$65:$I$75,'CA Specific Data'!$F$65:$F$75,$A7)</f>
        <v>7480383.1999999993</v>
      </c>
      <c r="P7" s="110">
        <f>SUMIFS('CA Specific Data'!$I$65:$I$75,'CA Specific Data'!$F$65:$F$75,$A7)</f>
        <v>7480383.1999999993</v>
      </c>
      <c r="Q7" s="110">
        <f>SUMIFS('CA Specific Data'!$I$65:$I$75,'CA Specific Data'!$F$65:$F$75,$A7)</f>
        <v>7480383.1999999993</v>
      </c>
      <c r="R7" s="110">
        <f>SUMIFS('CA Specific Data'!$I$65:$I$75,'CA Specific Data'!$F$65:$F$75,$A7)</f>
        <v>7480383.1999999993</v>
      </c>
      <c r="S7" s="110">
        <f>SUMIFS('CA Specific Data'!$I$65:$I$75,'CA Specific Data'!$F$65:$F$75,$A7)</f>
        <v>7480383.1999999993</v>
      </c>
      <c r="T7" s="110">
        <f>SUMIFS('CA Specific Data'!$I$65:$I$75,'CA Specific Data'!$F$65:$F$75,$A7)</f>
        <v>7480383.1999999993</v>
      </c>
      <c r="U7" s="110">
        <f>SUMIFS('CA Specific Data'!$I$65:$I$75,'CA Specific Data'!$F$65:$F$75,$A7)</f>
        <v>7480383.1999999993</v>
      </c>
      <c r="V7" s="110">
        <f>SUMIFS('CA Specific Data'!$I$65:$I$75,'CA Specific Data'!$F$65:$F$75,$A7)</f>
        <v>7480383.1999999993</v>
      </c>
      <c r="W7" s="110">
        <f>SUMIFS('CA Specific Data'!$I$65:$I$75,'CA Specific Data'!$F$65:$F$75,$A7)</f>
        <v>7480383.1999999993</v>
      </c>
      <c r="X7" s="110">
        <f>SUMIFS('CA Specific Data'!$I$65:$I$75,'CA Specific Data'!$F$65:$F$75,$A7)</f>
        <v>7480383.1999999993</v>
      </c>
      <c r="Y7" s="110">
        <f>SUMIFS('CA Specific Data'!$I$65:$I$75,'CA Specific Data'!$F$65:$F$75,$A7)</f>
        <v>7480383.1999999993</v>
      </c>
      <c r="Z7" s="110">
        <f>SUMIFS('CA Specific Data'!$I$65:$I$75,'CA Specific Data'!$F$65:$F$75,$A7)</f>
        <v>7480383.1999999993</v>
      </c>
      <c r="AA7" s="110">
        <f>SUMIFS('CA Specific Data'!$I$65:$I$75,'CA Specific Data'!$F$65:$F$75,$A7)</f>
        <v>7480383.1999999993</v>
      </c>
      <c r="AB7" s="110">
        <f>SUMIFS('CA Specific Data'!$I$65:$I$75,'CA Specific Data'!$F$65:$F$75,$A7)</f>
        <v>7480383.1999999993</v>
      </c>
      <c r="AC7" s="110">
        <f>SUMIFS('CA Specific Data'!$I$65:$I$75,'CA Specific Data'!$F$65:$F$75,$A7)</f>
        <v>7480383.1999999993</v>
      </c>
      <c r="AD7" s="110">
        <f>SUMIFS('CA Specific Data'!$I$65:$I$75,'CA Specific Data'!$F$65:$F$75,$A7)</f>
        <v>7480383.1999999993</v>
      </c>
      <c r="AE7" s="110">
        <f>SUMIFS('CA Specific Data'!$I$65:$I$75,'CA Specific Data'!$F$65:$F$75,$A7)</f>
        <v>7480383.1999999993</v>
      </c>
      <c r="AF7" s="110">
        <f>SUMIFS('CA Specific Data'!$I$65:$I$75,'CA Specific Data'!$F$65:$F$75,$A7)</f>
        <v>7480383.1999999993</v>
      </c>
      <c r="AG7" s="110">
        <f>SUMIFS('CA Specific Data'!$I$65:$I$75,'CA Specific Data'!$F$65:$F$75,$A7)</f>
        <v>7480383.1999999993</v>
      </c>
    </row>
    <row r="8" spans="1:33" ht="14.5">
      <c r="A8" s="4" t="s">
        <v>493</v>
      </c>
      <c r="B8" s="110">
        <f>SUMIFS('CA Specific Data'!$I$65:$I$75,'CA Specific Data'!$F$65:$F$75,$A8)</f>
        <v>0</v>
      </c>
      <c r="C8" s="110">
        <f>SUMIFS('CA Specific Data'!$I$65:$I$75,'CA Specific Data'!$F$65:$F$75,$A8)</f>
        <v>0</v>
      </c>
      <c r="D8" s="110">
        <f>SUMIFS('CA Specific Data'!$I$65:$I$75,'CA Specific Data'!$F$65:$F$75,$A8)</f>
        <v>0</v>
      </c>
      <c r="E8" s="110">
        <f>SUMIFS('CA Specific Data'!$I$65:$I$75,'CA Specific Data'!$F$65:$F$75,$A8)</f>
        <v>0</v>
      </c>
      <c r="F8" s="110">
        <f>SUMIFS('CA Specific Data'!$I$65:$I$75,'CA Specific Data'!$F$65:$F$75,$A8)</f>
        <v>0</v>
      </c>
      <c r="G8" s="110">
        <f>SUMIFS('CA Specific Data'!$I$65:$I$75,'CA Specific Data'!$F$65:$F$75,$A8)</f>
        <v>0</v>
      </c>
      <c r="H8" s="110">
        <f>SUMIFS('CA Specific Data'!$I$65:$I$75,'CA Specific Data'!$F$65:$F$75,$A8)</f>
        <v>0</v>
      </c>
      <c r="I8" s="110">
        <f>SUMIFS('CA Specific Data'!$I$65:$I$75,'CA Specific Data'!$F$65:$F$75,$A8)</f>
        <v>0</v>
      </c>
      <c r="J8" s="110">
        <f>SUMIFS('CA Specific Data'!$I$65:$I$75,'CA Specific Data'!$F$65:$F$75,$A8)</f>
        <v>0</v>
      </c>
      <c r="K8" s="110">
        <f>SUMIFS('CA Specific Data'!$I$65:$I$75,'CA Specific Data'!$F$65:$F$75,$A8)</f>
        <v>0</v>
      </c>
      <c r="L8" s="110">
        <f>SUMIFS('CA Specific Data'!$I$65:$I$75,'CA Specific Data'!$F$65:$F$75,$A8)</f>
        <v>0</v>
      </c>
      <c r="M8" s="110">
        <f>SUMIFS('CA Specific Data'!$I$65:$I$75,'CA Specific Data'!$F$65:$F$75,$A8)</f>
        <v>0</v>
      </c>
      <c r="N8" s="110">
        <f>SUMIFS('CA Specific Data'!$I$65:$I$75,'CA Specific Data'!$F$65:$F$75,$A8)</f>
        <v>0</v>
      </c>
      <c r="O8" s="110">
        <f>SUMIFS('CA Specific Data'!$I$65:$I$75,'CA Specific Data'!$F$65:$F$75,$A8)</f>
        <v>0</v>
      </c>
      <c r="P8" s="110">
        <f>SUMIFS('CA Specific Data'!$I$65:$I$75,'CA Specific Data'!$F$65:$F$75,$A8)</f>
        <v>0</v>
      </c>
      <c r="Q8" s="110">
        <f>SUMIFS('CA Specific Data'!$I$65:$I$75,'CA Specific Data'!$F$65:$F$75,$A8)</f>
        <v>0</v>
      </c>
      <c r="R8" s="110">
        <f>SUMIFS('CA Specific Data'!$I$65:$I$75,'CA Specific Data'!$F$65:$F$75,$A8)</f>
        <v>0</v>
      </c>
      <c r="S8" s="110">
        <f>SUMIFS('CA Specific Data'!$I$65:$I$75,'CA Specific Data'!$F$65:$F$75,$A8)</f>
        <v>0</v>
      </c>
      <c r="T8" s="110">
        <f>SUMIFS('CA Specific Data'!$I$65:$I$75,'CA Specific Data'!$F$65:$F$75,$A8)</f>
        <v>0</v>
      </c>
      <c r="U8" s="110">
        <f>SUMIFS('CA Specific Data'!$I$65:$I$75,'CA Specific Data'!$F$65:$F$75,$A8)</f>
        <v>0</v>
      </c>
      <c r="V8" s="110">
        <f>SUMIFS('CA Specific Data'!$I$65:$I$75,'CA Specific Data'!$F$65:$F$75,$A8)</f>
        <v>0</v>
      </c>
      <c r="W8" s="110">
        <f>SUMIFS('CA Specific Data'!$I$65:$I$75,'CA Specific Data'!$F$65:$F$75,$A8)</f>
        <v>0</v>
      </c>
      <c r="X8" s="110">
        <f>SUMIFS('CA Specific Data'!$I$65:$I$75,'CA Specific Data'!$F$65:$F$75,$A8)</f>
        <v>0</v>
      </c>
      <c r="Y8" s="110">
        <f>SUMIFS('CA Specific Data'!$I$65:$I$75,'CA Specific Data'!$F$65:$F$75,$A8)</f>
        <v>0</v>
      </c>
      <c r="Z8" s="110">
        <f>SUMIFS('CA Specific Data'!$I$65:$I$75,'CA Specific Data'!$F$65:$F$75,$A8)</f>
        <v>0</v>
      </c>
      <c r="AA8" s="110">
        <f>SUMIFS('CA Specific Data'!$I$65:$I$75,'CA Specific Data'!$F$65:$F$75,$A8)</f>
        <v>0</v>
      </c>
      <c r="AB8" s="110">
        <f>SUMIFS('CA Specific Data'!$I$65:$I$75,'CA Specific Data'!$F$65:$F$75,$A8)</f>
        <v>0</v>
      </c>
      <c r="AC8" s="110">
        <f>SUMIFS('CA Specific Data'!$I$65:$I$75,'CA Specific Data'!$F$65:$F$75,$A8)</f>
        <v>0</v>
      </c>
      <c r="AD8" s="110">
        <f>SUMIFS('CA Specific Data'!$I$65:$I$75,'CA Specific Data'!$F$65:$F$75,$A8)</f>
        <v>0</v>
      </c>
      <c r="AE8" s="110">
        <f>SUMIFS('CA Specific Data'!$I$65:$I$75,'CA Specific Data'!$F$65:$F$75,$A8)</f>
        <v>0</v>
      </c>
      <c r="AF8" s="110">
        <f>SUMIFS('CA Specific Data'!$I$65:$I$75,'CA Specific Data'!$F$65:$F$75,$A8)</f>
        <v>0</v>
      </c>
      <c r="AG8" s="110">
        <f>SUMIFS('CA Specific Data'!$I$65:$I$75,'CA Specific Data'!$F$65:$F$75,$A8)</f>
        <v>0</v>
      </c>
    </row>
    <row r="9" spans="1:33" ht="14.5">
      <c r="A9" s="4" t="s">
        <v>494</v>
      </c>
      <c r="B9" s="110">
        <f>SUMIFS('CA Specific Data'!$I$65:$I$75,'CA Specific Data'!$F$65:$F$75,$A9)</f>
        <v>1129463.8</v>
      </c>
      <c r="C9" s="110">
        <f>SUMIFS('CA Specific Data'!$I$65:$I$75,'CA Specific Data'!$F$65:$F$75,$A9)</f>
        <v>1129463.8</v>
      </c>
      <c r="D9" s="110">
        <f>SUMIFS('CA Specific Data'!$I$65:$I$75,'CA Specific Data'!$F$65:$F$75,$A9)</f>
        <v>1129463.8</v>
      </c>
      <c r="E9" s="110">
        <f>SUMIFS('CA Specific Data'!$I$65:$I$75,'CA Specific Data'!$F$65:$F$75,$A9)</f>
        <v>1129463.8</v>
      </c>
      <c r="F9" s="110">
        <f>SUMIFS('CA Specific Data'!$I$65:$I$75,'CA Specific Data'!$F$65:$F$75,$A9)</f>
        <v>1129463.8</v>
      </c>
      <c r="G9" s="110">
        <f>SUMIFS('CA Specific Data'!$I$65:$I$75,'CA Specific Data'!$F$65:$F$75,$A9)</f>
        <v>1129463.8</v>
      </c>
      <c r="H9" s="110">
        <f>SUMIFS('CA Specific Data'!$I$65:$I$75,'CA Specific Data'!$F$65:$F$75,$A9)</f>
        <v>1129463.8</v>
      </c>
      <c r="I9" s="110">
        <f>SUMIFS('CA Specific Data'!$I$65:$I$75,'CA Specific Data'!$F$65:$F$75,$A9)</f>
        <v>1129463.8</v>
      </c>
      <c r="J9" s="110">
        <f>SUMIFS('CA Specific Data'!$I$65:$I$75,'CA Specific Data'!$F$65:$F$75,$A9)</f>
        <v>1129463.8</v>
      </c>
      <c r="K9" s="110">
        <f>SUMIFS('CA Specific Data'!$I$65:$I$75,'CA Specific Data'!$F$65:$F$75,$A9)</f>
        <v>1129463.8</v>
      </c>
      <c r="L9" s="110">
        <f>SUMIFS('CA Specific Data'!$I$65:$I$75,'CA Specific Data'!$F$65:$F$75,$A9)</f>
        <v>1129463.8</v>
      </c>
      <c r="M9" s="110">
        <f>SUMIFS('CA Specific Data'!$I$65:$I$75,'CA Specific Data'!$F$65:$F$75,$A9)</f>
        <v>1129463.8</v>
      </c>
      <c r="N9" s="110">
        <f>SUMIFS('CA Specific Data'!$I$65:$I$75,'CA Specific Data'!$F$65:$F$75,$A9)</f>
        <v>1129463.8</v>
      </c>
      <c r="O9" s="110">
        <f>SUMIFS('CA Specific Data'!$I$65:$I$75,'CA Specific Data'!$F$65:$F$75,$A9)</f>
        <v>1129463.8</v>
      </c>
      <c r="P9" s="110">
        <f>SUMIFS('CA Specific Data'!$I$65:$I$75,'CA Specific Data'!$F$65:$F$75,$A9)</f>
        <v>1129463.8</v>
      </c>
      <c r="Q9" s="110">
        <f>SUMIFS('CA Specific Data'!$I$65:$I$75,'CA Specific Data'!$F$65:$F$75,$A9)</f>
        <v>1129463.8</v>
      </c>
      <c r="R9" s="110">
        <f>SUMIFS('CA Specific Data'!$I$65:$I$75,'CA Specific Data'!$F$65:$F$75,$A9)</f>
        <v>1129463.8</v>
      </c>
      <c r="S9" s="110">
        <f>SUMIFS('CA Specific Data'!$I$65:$I$75,'CA Specific Data'!$F$65:$F$75,$A9)</f>
        <v>1129463.8</v>
      </c>
      <c r="T9" s="110">
        <f>SUMIFS('CA Specific Data'!$I$65:$I$75,'CA Specific Data'!$F$65:$F$75,$A9)</f>
        <v>1129463.8</v>
      </c>
      <c r="U9" s="110">
        <f>SUMIFS('CA Specific Data'!$I$65:$I$75,'CA Specific Data'!$F$65:$F$75,$A9)</f>
        <v>1129463.8</v>
      </c>
      <c r="V9" s="110">
        <f>SUMIFS('CA Specific Data'!$I$65:$I$75,'CA Specific Data'!$F$65:$F$75,$A9)</f>
        <v>1129463.8</v>
      </c>
      <c r="W9" s="110">
        <f>SUMIFS('CA Specific Data'!$I$65:$I$75,'CA Specific Data'!$F$65:$F$75,$A9)</f>
        <v>1129463.8</v>
      </c>
      <c r="X9" s="110">
        <f>SUMIFS('CA Specific Data'!$I$65:$I$75,'CA Specific Data'!$F$65:$F$75,$A9)</f>
        <v>1129463.8</v>
      </c>
      <c r="Y9" s="110">
        <f>SUMIFS('CA Specific Data'!$I$65:$I$75,'CA Specific Data'!$F$65:$F$75,$A9)</f>
        <v>1129463.8</v>
      </c>
      <c r="Z9" s="110">
        <f>SUMIFS('CA Specific Data'!$I$65:$I$75,'CA Specific Data'!$F$65:$F$75,$A9)</f>
        <v>1129463.8</v>
      </c>
      <c r="AA9" s="110">
        <f>SUMIFS('CA Specific Data'!$I$65:$I$75,'CA Specific Data'!$F$65:$F$75,$A9)</f>
        <v>1129463.8</v>
      </c>
      <c r="AB9" s="110">
        <f>SUMIFS('CA Specific Data'!$I$65:$I$75,'CA Specific Data'!$F$65:$F$75,$A9)</f>
        <v>1129463.8</v>
      </c>
      <c r="AC9" s="110">
        <f>SUMIFS('CA Specific Data'!$I$65:$I$75,'CA Specific Data'!$F$65:$F$75,$A9)</f>
        <v>1129463.8</v>
      </c>
      <c r="AD9" s="110">
        <f>SUMIFS('CA Specific Data'!$I$65:$I$75,'CA Specific Data'!$F$65:$F$75,$A9)</f>
        <v>1129463.8</v>
      </c>
      <c r="AE9" s="110">
        <f>SUMIFS('CA Specific Data'!$I$65:$I$75,'CA Specific Data'!$F$65:$F$75,$A9)</f>
        <v>1129463.8</v>
      </c>
      <c r="AF9" s="110">
        <f>SUMIFS('CA Specific Data'!$I$65:$I$75,'CA Specific Data'!$F$65:$F$75,$A9)</f>
        <v>1129463.8</v>
      </c>
      <c r="AG9" s="110">
        <f>SUMIFS('CA Specific Data'!$I$65:$I$75,'CA Specific Data'!$F$65:$F$75,$A9)</f>
        <v>1129463.8</v>
      </c>
    </row>
    <row r="10" spans="1:33" ht="14.5">
      <c r="A10" s="4" t="s">
        <v>495</v>
      </c>
      <c r="B10" s="110">
        <f>SUMIFS('CA Specific Data'!$I$65:$I$75,'CA Specific Data'!$F$65:$F$75,$A10)</f>
        <v>2258927.6</v>
      </c>
      <c r="C10" s="110">
        <f>SUMIFS('CA Specific Data'!$I$65:$I$75,'CA Specific Data'!$F$65:$F$75,$A10)</f>
        <v>2258927.6</v>
      </c>
      <c r="D10" s="110">
        <f>SUMIFS('CA Specific Data'!$I$65:$I$75,'CA Specific Data'!$F$65:$F$75,$A10)</f>
        <v>2258927.6</v>
      </c>
      <c r="E10" s="110">
        <f>SUMIFS('CA Specific Data'!$I$65:$I$75,'CA Specific Data'!$F$65:$F$75,$A10)</f>
        <v>2258927.6</v>
      </c>
      <c r="F10" s="110">
        <f>SUMIFS('CA Specific Data'!$I$65:$I$75,'CA Specific Data'!$F$65:$F$75,$A10)</f>
        <v>2258927.6</v>
      </c>
      <c r="G10" s="110">
        <f>SUMIFS('CA Specific Data'!$I$65:$I$75,'CA Specific Data'!$F$65:$F$75,$A10)</f>
        <v>2258927.6</v>
      </c>
      <c r="H10" s="110">
        <f>SUMIFS('CA Specific Data'!$I$65:$I$75,'CA Specific Data'!$F$65:$F$75,$A10)</f>
        <v>2258927.6</v>
      </c>
      <c r="I10" s="110">
        <f>SUMIFS('CA Specific Data'!$I$65:$I$75,'CA Specific Data'!$F$65:$F$75,$A10)</f>
        <v>2258927.6</v>
      </c>
      <c r="J10" s="110">
        <f>SUMIFS('CA Specific Data'!$I$65:$I$75,'CA Specific Data'!$F$65:$F$75,$A10)</f>
        <v>2258927.6</v>
      </c>
      <c r="K10" s="110">
        <f>SUMIFS('CA Specific Data'!$I$65:$I$75,'CA Specific Data'!$F$65:$F$75,$A10)</f>
        <v>2258927.6</v>
      </c>
      <c r="L10" s="110">
        <f>SUMIFS('CA Specific Data'!$I$65:$I$75,'CA Specific Data'!$F$65:$F$75,$A10)</f>
        <v>2258927.6</v>
      </c>
      <c r="M10" s="110">
        <f>SUMIFS('CA Specific Data'!$I$65:$I$75,'CA Specific Data'!$F$65:$F$75,$A10)</f>
        <v>2258927.6</v>
      </c>
      <c r="N10" s="110">
        <f>SUMIFS('CA Specific Data'!$I$65:$I$75,'CA Specific Data'!$F$65:$F$75,$A10)</f>
        <v>2258927.6</v>
      </c>
      <c r="O10" s="110">
        <f>SUMIFS('CA Specific Data'!$I$65:$I$75,'CA Specific Data'!$F$65:$F$75,$A10)</f>
        <v>2258927.6</v>
      </c>
      <c r="P10" s="110">
        <f>SUMIFS('CA Specific Data'!$I$65:$I$75,'CA Specific Data'!$F$65:$F$75,$A10)</f>
        <v>2258927.6</v>
      </c>
      <c r="Q10" s="110">
        <f>SUMIFS('CA Specific Data'!$I$65:$I$75,'CA Specific Data'!$F$65:$F$75,$A10)</f>
        <v>2258927.6</v>
      </c>
      <c r="R10" s="110">
        <f>SUMIFS('CA Specific Data'!$I$65:$I$75,'CA Specific Data'!$F$65:$F$75,$A10)</f>
        <v>2258927.6</v>
      </c>
      <c r="S10" s="110">
        <f>SUMIFS('CA Specific Data'!$I$65:$I$75,'CA Specific Data'!$F$65:$F$75,$A10)</f>
        <v>2258927.6</v>
      </c>
      <c r="T10" s="110">
        <f>SUMIFS('CA Specific Data'!$I$65:$I$75,'CA Specific Data'!$F$65:$F$75,$A10)</f>
        <v>2258927.6</v>
      </c>
      <c r="U10" s="110">
        <f>SUMIFS('CA Specific Data'!$I$65:$I$75,'CA Specific Data'!$F$65:$F$75,$A10)</f>
        <v>2258927.6</v>
      </c>
      <c r="V10" s="110">
        <f>SUMIFS('CA Specific Data'!$I$65:$I$75,'CA Specific Data'!$F$65:$F$75,$A10)</f>
        <v>2258927.6</v>
      </c>
      <c r="W10" s="110">
        <f>SUMIFS('CA Specific Data'!$I$65:$I$75,'CA Specific Data'!$F$65:$F$75,$A10)</f>
        <v>2258927.6</v>
      </c>
      <c r="X10" s="110">
        <f>SUMIFS('CA Specific Data'!$I$65:$I$75,'CA Specific Data'!$F$65:$F$75,$A10)</f>
        <v>2258927.6</v>
      </c>
      <c r="Y10" s="110">
        <f>SUMIFS('CA Specific Data'!$I$65:$I$75,'CA Specific Data'!$F$65:$F$75,$A10)</f>
        <v>2258927.6</v>
      </c>
      <c r="Z10" s="110">
        <f>SUMIFS('CA Specific Data'!$I$65:$I$75,'CA Specific Data'!$F$65:$F$75,$A10)</f>
        <v>2258927.6</v>
      </c>
      <c r="AA10" s="110">
        <f>SUMIFS('CA Specific Data'!$I$65:$I$75,'CA Specific Data'!$F$65:$F$75,$A10)</f>
        <v>2258927.6</v>
      </c>
      <c r="AB10" s="110">
        <f>SUMIFS('CA Specific Data'!$I$65:$I$75,'CA Specific Data'!$F$65:$F$75,$A10)</f>
        <v>2258927.6</v>
      </c>
      <c r="AC10" s="110">
        <f>SUMIFS('CA Specific Data'!$I$65:$I$75,'CA Specific Data'!$F$65:$F$75,$A10)</f>
        <v>2258927.6</v>
      </c>
      <c r="AD10" s="110">
        <f>SUMIFS('CA Specific Data'!$I$65:$I$75,'CA Specific Data'!$F$65:$F$75,$A10)</f>
        <v>2258927.6</v>
      </c>
      <c r="AE10" s="110">
        <f>SUMIFS('CA Specific Data'!$I$65:$I$75,'CA Specific Data'!$F$65:$F$75,$A10)</f>
        <v>2258927.6</v>
      </c>
      <c r="AF10" s="110">
        <f>SUMIFS('CA Specific Data'!$I$65:$I$75,'CA Specific Data'!$F$65:$F$75,$A10)</f>
        <v>2258927.6</v>
      </c>
      <c r="AG10" s="110">
        <f>SUMIFS('CA Specific Data'!$I$65:$I$75,'CA Specific Data'!$F$65:$F$75,$A10)</f>
        <v>2258927.6</v>
      </c>
    </row>
    <row r="11" spans="1:33" ht="14.5">
      <c r="A11" s="4" t="s">
        <v>496</v>
      </c>
      <c r="B11" s="110">
        <f>SUMIFS('CA Specific Data'!$I$65:$I$75,'CA Specific Data'!$F$65:$F$75,$A11)</f>
        <v>148126.39999999999</v>
      </c>
      <c r="C11" s="110">
        <f>SUMIFS('CA Specific Data'!$I$65:$I$75,'CA Specific Data'!$F$65:$F$75,$A11)</f>
        <v>148126.39999999999</v>
      </c>
      <c r="D11" s="110">
        <f>SUMIFS('CA Specific Data'!$I$65:$I$75,'CA Specific Data'!$F$65:$F$75,$A11)</f>
        <v>148126.39999999999</v>
      </c>
      <c r="E11" s="110">
        <f>SUMIFS('CA Specific Data'!$I$65:$I$75,'CA Specific Data'!$F$65:$F$75,$A11)</f>
        <v>148126.39999999999</v>
      </c>
      <c r="F11" s="110">
        <f>SUMIFS('CA Specific Data'!$I$65:$I$75,'CA Specific Data'!$F$65:$F$75,$A11)</f>
        <v>148126.39999999999</v>
      </c>
      <c r="G11" s="110">
        <f>SUMIFS('CA Specific Data'!$I$65:$I$75,'CA Specific Data'!$F$65:$F$75,$A11)</f>
        <v>148126.39999999999</v>
      </c>
      <c r="H11" s="110">
        <f>SUMIFS('CA Specific Data'!$I$65:$I$75,'CA Specific Data'!$F$65:$F$75,$A11)</f>
        <v>148126.39999999999</v>
      </c>
      <c r="I11" s="110">
        <f>SUMIFS('CA Specific Data'!$I$65:$I$75,'CA Specific Data'!$F$65:$F$75,$A11)</f>
        <v>148126.39999999999</v>
      </c>
      <c r="J11" s="110">
        <f>SUMIFS('CA Specific Data'!$I$65:$I$75,'CA Specific Data'!$F$65:$F$75,$A11)</f>
        <v>148126.39999999999</v>
      </c>
      <c r="K11" s="110">
        <f>SUMIFS('CA Specific Data'!$I$65:$I$75,'CA Specific Data'!$F$65:$F$75,$A11)</f>
        <v>148126.39999999999</v>
      </c>
      <c r="L11" s="110">
        <f>SUMIFS('CA Specific Data'!$I$65:$I$75,'CA Specific Data'!$F$65:$F$75,$A11)</f>
        <v>148126.39999999999</v>
      </c>
      <c r="M11" s="110">
        <f>SUMIFS('CA Specific Data'!$I$65:$I$75,'CA Specific Data'!$F$65:$F$75,$A11)</f>
        <v>148126.39999999999</v>
      </c>
      <c r="N11" s="110">
        <f>SUMIFS('CA Specific Data'!$I$65:$I$75,'CA Specific Data'!$F$65:$F$75,$A11)</f>
        <v>148126.39999999999</v>
      </c>
      <c r="O11" s="110">
        <f>SUMIFS('CA Specific Data'!$I$65:$I$75,'CA Specific Data'!$F$65:$F$75,$A11)</f>
        <v>148126.39999999999</v>
      </c>
      <c r="P11" s="110">
        <f>SUMIFS('CA Specific Data'!$I$65:$I$75,'CA Specific Data'!$F$65:$F$75,$A11)</f>
        <v>148126.39999999999</v>
      </c>
      <c r="Q11" s="110">
        <f>SUMIFS('CA Specific Data'!$I$65:$I$75,'CA Specific Data'!$F$65:$F$75,$A11)</f>
        <v>148126.39999999999</v>
      </c>
      <c r="R11" s="110">
        <f>SUMIFS('CA Specific Data'!$I$65:$I$75,'CA Specific Data'!$F$65:$F$75,$A11)</f>
        <v>148126.39999999999</v>
      </c>
      <c r="S11" s="110">
        <f>SUMIFS('CA Specific Data'!$I$65:$I$75,'CA Specific Data'!$F$65:$F$75,$A11)</f>
        <v>148126.39999999999</v>
      </c>
      <c r="T11" s="110">
        <f>SUMIFS('CA Specific Data'!$I$65:$I$75,'CA Specific Data'!$F$65:$F$75,$A11)</f>
        <v>148126.39999999999</v>
      </c>
      <c r="U11" s="110">
        <f>SUMIFS('CA Specific Data'!$I$65:$I$75,'CA Specific Data'!$F$65:$F$75,$A11)</f>
        <v>148126.39999999999</v>
      </c>
      <c r="V11" s="110">
        <f>SUMIFS('CA Specific Data'!$I$65:$I$75,'CA Specific Data'!$F$65:$F$75,$A11)</f>
        <v>148126.39999999999</v>
      </c>
      <c r="W11" s="110">
        <f>SUMIFS('CA Specific Data'!$I$65:$I$75,'CA Specific Data'!$F$65:$F$75,$A11)</f>
        <v>148126.39999999999</v>
      </c>
      <c r="X11" s="110">
        <f>SUMIFS('CA Specific Data'!$I$65:$I$75,'CA Specific Data'!$F$65:$F$75,$A11)</f>
        <v>148126.39999999999</v>
      </c>
      <c r="Y11" s="110">
        <f>SUMIFS('CA Specific Data'!$I$65:$I$75,'CA Specific Data'!$F$65:$F$75,$A11)</f>
        <v>148126.39999999999</v>
      </c>
      <c r="Z11" s="110">
        <f>SUMIFS('CA Specific Data'!$I$65:$I$75,'CA Specific Data'!$F$65:$F$75,$A11)</f>
        <v>148126.39999999999</v>
      </c>
      <c r="AA11" s="110">
        <f>SUMIFS('CA Specific Data'!$I$65:$I$75,'CA Specific Data'!$F$65:$F$75,$A11)</f>
        <v>148126.39999999999</v>
      </c>
      <c r="AB11" s="110">
        <f>SUMIFS('CA Specific Data'!$I$65:$I$75,'CA Specific Data'!$F$65:$F$75,$A11)</f>
        <v>148126.39999999999</v>
      </c>
      <c r="AC11" s="110">
        <f>SUMIFS('CA Specific Data'!$I$65:$I$75,'CA Specific Data'!$F$65:$F$75,$A11)</f>
        <v>148126.39999999999</v>
      </c>
      <c r="AD11" s="110">
        <f>SUMIFS('CA Specific Data'!$I$65:$I$75,'CA Specific Data'!$F$65:$F$75,$A11)</f>
        <v>148126.39999999999</v>
      </c>
      <c r="AE11" s="110">
        <f>SUMIFS('CA Specific Data'!$I$65:$I$75,'CA Specific Data'!$F$65:$F$75,$A11)</f>
        <v>148126.39999999999</v>
      </c>
      <c r="AF11" s="110">
        <f>SUMIFS('CA Specific Data'!$I$65:$I$75,'CA Specific Data'!$F$65:$F$75,$A11)</f>
        <v>148126.39999999999</v>
      </c>
      <c r="AG11" s="110">
        <f>SUMIFS('CA Specific Data'!$I$65:$I$75,'CA Specific Data'!$F$65:$F$75,$A11)</f>
        <v>148126.39999999999</v>
      </c>
    </row>
    <row r="12" spans="1:33" ht="14.5">
      <c r="A12" s="4" t="s">
        <v>497</v>
      </c>
      <c r="B12" s="110">
        <f>SUMIFS('CA Specific Data'!$I$65:$I$75,'CA Specific Data'!$F$65:$F$75,$A12)</f>
        <v>0</v>
      </c>
      <c r="C12" s="110">
        <f>SUMIFS('CA Specific Data'!$I$65:$I$75,'CA Specific Data'!$F$65:$F$75,$A12)</f>
        <v>0</v>
      </c>
      <c r="D12" s="110">
        <f>SUMIFS('CA Specific Data'!$I$65:$I$75,'CA Specific Data'!$F$65:$F$75,$A12)</f>
        <v>0</v>
      </c>
      <c r="E12" s="110">
        <f>SUMIFS('CA Specific Data'!$I$65:$I$75,'CA Specific Data'!$F$65:$F$75,$A12)</f>
        <v>0</v>
      </c>
      <c r="F12" s="110">
        <f>SUMIFS('CA Specific Data'!$I$65:$I$75,'CA Specific Data'!$F$65:$F$75,$A12)</f>
        <v>0</v>
      </c>
      <c r="G12" s="110">
        <f>SUMIFS('CA Specific Data'!$I$65:$I$75,'CA Specific Data'!$F$65:$F$75,$A12)</f>
        <v>0</v>
      </c>
      <c r="H12" s="110">
        <f>SUMIFS('CA Specific Data'!$I$65:$I$75,'CA Specific Data'!$F$65:$F$75,$A12)</f>
        <v>0</v>
      </c>
      <c r="I12" s="110">
        <f>SUMIFS('CA Specific Data'!$I$65:$I$75,'CA Specific Data'!$F$65:$F$75,$A12)</f>
        <v>0</v>
      </c>
      <c r="J12" s="110">
        <f>SUMIFS('CA Specific Data'!$I$65:$I$75,'CA Specific Data'!$F$65:$F$75,$A12)</f>
        <v>0</v>
      </c>
      <c r="K12" s="110">
        <f>SUMIFS('CA Specific Data'!$I$65:$I$75,'CA Specific Data'!$F$65:$F$75,$A12)</f>
        <v>0</v>
      </c>
      <c r="L12" s="110">
        <f>SUMIFS('CA Specific Data'!$I$65:$I$75,'CA Specific Data'!$F$65:$F$75,$A12)</f>
        <v>0</v>
      </c>
      <c r="M12" s="110">
        <f>SUMIFS('CA Specific Data'!$I$65:$I$75,'CA Specific Data'!$F$65:$F$75,$A12)</f>
        <v>0</v>
      </c>
      <c r="N12" s="110">
        <f>SUMIFS('CA Specific Data'!$I$65:$I$75,'CA Specific Data'!$F$65:$F$75,$A12)</f>
        <v>0</v>
      </c>
      <c r="O12" s="110">
        <f>SUMIFS('CA Specific Data'!$I$65:$I$75,'CA Specific Data'!$F$65:$F$75,$A12)</f>
        <v>0</v>
      </c>
      <c r="P12" s="110">
        <f>SUMIFS('CA Specific Data'!$I$65:$I$75,'CA Specific Data'!$F$65:$F$75,$A12)</f>
        <v>0</v>
      </c>
      <c r="Q12" s="110">
        <f>SUMIFS('CA Specific Data'!$I$65:$I$75,'CA Specific Data'!$F$65:$F$75,$A12)</f>
        <v>0</v>
      </c>
      <c r="R12" s="110">
        <f>SUMIFS('CA Specific Data'!$I$65:$I$75,'CA Specific Data'!$F$65:$F$75,$A12)</f>
        <v>0</v>
      </c>
      <c r="S12" s="110">
        <f>SUMIFS('CA Specific Data'!$I$65:$I$75,'CA Specific Data'!$F$65:$F$75,$A12)</f>
        <v>0</v>
      </c>
      <c r="T12" s="110">
        <f>SUMIFS('CA Specific Data'!$I$65:$I$75,'CA Specific Data'!$F$65:$F$75,$A12)</f>
        <v>0</v>
      </c>
      <c r="U12" s="110">
        <f>SUMIFS('CA Specific Data'!$I$65:$I$75,'CA Specific Data'!$F$65:$F$75,$A12)</f>
        <v>0</v>
      </c>
      <c r="V12" s="110">
        <f>SUMIFS('CA Specific Data'!$I$65:$I$75,'CA Specific Data'!$F$65:$F$75,$A12)</f>
        <v>0</v>
      </c>
      <c r="W12" s="110">
        <f>SUMIFS('CA Specific Data'!$I$65:$I$75,'CA Specific Data'!$F$65:$F$75,$A12)</f>
        <v>0</v>
      </c>
      <c r="X12" s="110">
        <f>SUMIFS('CA Specific Data'!$I$65:$I$75,'CA Specific Data'!$F$65:$F$75,$A12)</f>
        <v>0</v>
      </c>
      <c r="Y12" s="110">
        <f>SUMIFS('CA Specific Data'!$I$65:$I$75,'CA Specific Data'!$F$65:$F$75,$A12)</f>
        <v>0</v>
      </c>
      <c r="Z12" s="110">
        <f>SUMIFS('CA Specific Data'!$I$65:$I$75,'CA Specific Data'!$F$65:$F$75,$A12)</f>
        <v>0</v>
      </c>
      <c r="AA12" s="110">
        <f>SUMIFS('CA Specific Data'!$I$65:$I$75,'CA Specific Data'!$F$65:$F$75,$A12)</f>
        <v>0</v>
      </c>
      <c r="AB12" s="110">
        <f>SUMIFS('CA Specific Data'!$I$65:$I$75,'CA Specific Data'!$F$65:$F$75,$A12)</f>
        <v>0</v>
      </c>
      <c r="AC12" s="110">
        <f>SUMIFS('CA Specific Data'!$I$65:$I$75,'CA Specific Data'!$F$65:$F$75,$A12)</f>
        <v>0</v>
      </c>
      <c r="AD12" s="110">
        <f>SUMIFS('CA Specific Data'!$I$65:$I$75,'CA Specific Data'!$F$65:$F$75,$A12)</f>
        <v>0</v>
      </c>
      <c r="AE12" s="110">
        <f>SUMIFS('CA Specific Data'!$I$65:$I$75,'CA Specific Data'!$F$65:$F$75,$A12)</f>
        <v>0</v>
      </c>
      <c r="AF12" s="110">
        <f>SUMIFS('CA Specific Data'!$I$65:$I$75,'CA Specific Data'!$F$65:$F$75,$A12)</f>
        <v>0</v>
      </c>
      <c r="AG12" s="110">
        <f>SUMIFS('CA Specific Data'!$I$65:$I$75,'CA Specific Data'!$F$65:$F$75,$A12)</f>
        <v>0</v>
      </c>
    </row>
    <row r="13" spans="1:33" ht="14.5">
      <c r="A13" s="4" t="s">
        <v>498</v>
      </c>
      <c r="B13" s="110">
        <f>SUMIFS('CA Specific Data'!$I$65:$I$75,'CA Specific Data'!$F$65:$F$75,$A13)</f>
        <v>0</v>
      </c>
      <c r="C13" s="110">
        <f>SUMIFS('CA Specific Data'!$I$65:$I$75,'CA Specific Data'!$F$65:$F$75,$A13)</f>
        <v>0</v>
      </c>
      <c r="D13" s="110">
        <f>SUMIFS('CA Specific Data'!$I$65:$I$75,'CA Specific Data'!$F$65:$F$75,$A13)</f>
        <v>0</v>
      </c>
      <c r="E13" s="110">
        <f>SUMIFS('CA Specific Data'!$I$65:$I$75,'CA Specific Data'!$F$65:$F$75,$A13)</f>
        <v>0</v>
      </c>
      <c r="F13" s="110">
        <f>SUMIFS('CA Specific Data'!$I$65:$I$75,'CA Specific Data'!$F$65:$F$75,$A13)</f>
        <v>0</v>
      </c>
      <c r="G13" s="110">
        <f>SUMIFS('CA Specific Data'!$I$65:$I$75,'CA Specific Data'!$F$65:$F$75,$A13)</f>
        <v>0</v>
      </c>
      <c r="H13" s="110">
        <f>SUMIFS('CA Specific Data'!$I$65:$I$75,'CA Specific Data'!$F$65:$F$75,$A13)</f>
        <v>0</v>
      </c>
      <c r="I13" s="110">
        <f>SUMIFS('CA Specific Data'!$I$65:$I$75,'CA Specific Data'!$F$65:$F$75,$A13)</f>
        <v>0</v>
      </c>
      <c r="J13" s="110">
        <f>SUMIFS('CA Specific Data'!$I$65:$I$75,'CA Specific Data'!$F$65:$F$75,$A13)</f>
        <v>0</v>
      </c>
      <c r="K13" s="110">
        <f>SUMIFS('CA Specific Data'!$I$65:$I$75,'CA Specific Data'!$F$65:$F$75,$A13)</f>
        <v>0</v>
      </c>
      <c r="L13" s="110">
        <f>SUMIFS('CA Specific Data'!$I$65:$I$75,'CA Specific Data'!$F$65:$F$75,$A13)</f>
        <v>0</v>
      </c>
      <c r="M13" s="110">
        <f>SUMIFS('CA Specific Data'!$I$65:$I$75,'CA Specific Data'!$F$65:$F$75,$A13)</f>
        <v>0</v>
      </c>
      <c r="N13" s="110">
        <f>SUMIFS('CA Specific Data'!$I$65:$I$75,'CA Specific Data'!$F$65:$F$75,$A13)</f>
        <v>0</v>
      </c>
      <c r="O13" s="110">
        <f>SUMIFS('CA Specific Data'!$I$65:$I$75,'CA Specific Data'!$F$65:$F$75,$A13)</f>
        <v>0</v>
      </c>
      <c r="P13" s="110">
        <f>SUMIFS('CA Specific Data'!$I$65:$I$75,'CA Specific Data'!$F$65:$F$75,$A13)</f>
        <v>0</v>
      </c>
      <c r="Q13" s="110">
        <f>SUMIFS('CA Specific Data'!$I$65:$I$75,'CA Specific Data'!$F$65:$F$75,$A13)</f>
        <v>0</v>
      </c>
      <c r="R13" s="110">
        <f>SUMIFS('CA Specific Data'!$I$65:$I$75,'CA Specific Data'!$F$65:$F$75,$A13)</f>
        <v>0</v>
      </c>
      <c r="S13" s="110">
        <f>SUMIFS('CA Specific Data'!$I$65:$I$75,'CA Specific Data'!$F$65:$F$75,$A13)</f>
        <v>0</v>
      </c>
      <c r="T13" s="110">
        <f>SUMIFS('CA Specific Data'!$I$65:$I$75,'CA Specific Data'!$F$65:$F$75,$A13)</f>
        <v>0</v>
      </c>
      <c r="U13" s="110">
        <f>SUMIFS('CA Specific Data'!$I$65:$I$75,'CA Specific Data'!$F$65:$F$75,$A13)</f>
        <v>0</v>
      </c>
      <c r="V13" s="110">
        <f>SUMIFS('CA Specific Data'!$I$65:$I$75,'CA Specific Data'!$F$65:$F$75,$A13)</f>
        <v>0</v>
      </c>
      <c r="W13" s="110">
        <f>SUMIFS('CA Specific Data'!$I$65:$I$75,'CA Specific Data'!$F$65:$F$75,$A13)</f>
        <v>0</v>
      </c>
      <c r="X13" s="110">
        <f>SUMIFS('CA Specific Data'!$I$65:$I$75,'CA Specific Data'!$F$65:$F$75,$A13)</f>
        <v>0</v>
      </c>
      <c r="Y13" s="110">
        <f>SUMIFS('CA Specific Data'!$I$65:$I$75,'CA Specific Data'!$F$65:$F$75,$A13)</f>
        <v>0</v>
      </c>
      <c r="Z13" s="110">
        <f>SUMIFS('CA Specific Data'!$I$65:$I$75,'CA Specific Data'!$F$65:$F$75,$A13)</f>
        <v>0</v>
      </c>
      <c r="AA13" s="110">
        <f>SUMIFS('CA Specific Data'!$I$65:$I$75,'CA Specific Data'!$F$65:$F$75,$A13)</f>
        <v>0</v>
      </c>
      <c r="AB13" s="110">
        <f>SUMIFS('CA Specific Data'!$I$65:$I$75,'CA Specific Data'!$F$65:$F$75,$A13)</f>
        <v>0</v>
      </c>
      <c r="AC13" s="110">
        <f>SUMIFS('CA Specific Data'!$I$65:$I$75,'CA Specific Data'!$F$65:$F$75,$A13)</f>
        <v>0</v>
      </c>
      <c r="AD13" s="110">
        <f>SUMIFS('CA Specific Data'!$I$65:$I$75,'CA Specific Data'!$F$65:$F$75,$A13)</f>
        <v>0</v>
      </c>
      <c r="AE13" s="110">
        <f>SUMIFS('CA Specific Data'!$I$65:$I$75,'CA Specific Data'!$F$65:$F$75,$A13)</f>
        <v>0</v>
      </c>
      <c r="AF13" s="110">
        <f>SUMIFS('CA Specific Data'!$I$65:$I$75,'CA Specific Data'!$F$65:$F$75,$A13)</f>
        <v>0</v>
      </c>
      <c r="AG13" s="110">
        <f>SUMIFS('CA Specific Data'!$I$65:$I$75,'CA Specific Data'!$F$65:$F$75,$A13)</f>
        <v>0</v>
      </c>
    </row>
    <row r="14" spans="1:33" ht="14.5">
      <c r="A14" s="4" t="s">
        <v>499</v>
      </c>
      <c r="B14" s="110">
        <f>SUMIFS('CA Specific Data'!$I$65:$I$75,'CA Specific Data'!$F$65:$F$75,$A14)</f>
        <v>0</v>
      </c>
      <c r="C14" s="110">
        <f>SUMIFS('CA Specific Data'!$I$65:$I$75,'CA Specific Data'!$F$65:$F$75,$A14)</f>
        <v>0</v>
      </c>
      <c r="D14" s="110">
        <f>SUMIFS('CA Specific Data'!$I$65:$I$75,'CA Specific Data'!$F$65:$F$75,$A14)</f>
        <v>0</v>
      </c>
      <c r="E14" s="110">
        <f>SUMIFS('CA Specific Data'!$I$65:$I$75,'CA Specific Data'!$F$65:$F$75,$A14)</f>
        <v>0</v>
      </c>
      <c r="F14" s="110">
        <f>SUMIFS('CA Specific Data'!$I$65:$I$75,'CA Specific Data'!$F$65:$F$75,$A14)</f>
        <v>0</v>
      </c>
      <c r="G14" s="110">
        <f>SUMIFS('CA Specific Data'!$I$65:$I$75,'CA Specific Data'!$F$65:$F$75,$A14)</f>
        <v>0</v>
      </c>
      <c r="H14" s="110">
        <f>SUMIFS('CA Specific Data'!$I$65:$I$75,'CA Specific Data'!$F$65:$F$75,$A14)</f>
        <v>0</v>
      </c>
      <c r="I14" s="110">
        <f>SUMIFS('CA Specific Data'!$I$65:$I$75,'CA Specific Data'!$F$65:$F$75,$A14)</f>
        <v>0</v>
      </c>
      <c r="J14" s="110">
        <f>SUMIFS('CA Specific Data'!$I$65:$I$75,'CA Specific Data'!$F$65:$F$75,$A14)</f>
        <v>0</v>
      </c>
      <c r="K14" s="110">
        <f>SUMIFS('CA Specific Data'!$I$65:$I$75,'CA Specific Data'!$F$65:$F$75,$A14)</f>
        <v>0</v>
      </c>
      <c r="L14" s="110">
        <f>SUMIFS('CA Specific Data'!$I$65:$I$75,'CA Specific Data'!$F$65:$F$75,$A14)</f>
        <v>0</v>
      </c>
      <c r="M14" s="110">
        <f>SUMIFS('CA Specific Data'!$I$65:$I$75,'CA Specific Data'!$F$65:$F$75,$A14)</f>
        <v>0</v>
      </c>
      <c r="N14" s="110">
        <f>SUMIFS('CA Specific Data'!$I$65:$I$75,'CA Specific Data'!$F$65:$F$75,$A14)</f>
        <v>0</v>
      </c>
      <c r="O14" s="110">
        <f>SUMIFS('CA Specific Data'!$I$65:$I$75,'CA Specific Data'!$F$65:$F$75,$A14)</f>
        <v>0</v>
      </c>
      <c r="P14" s="110">
        <f>SUMIFS('CA Specific Data'!$I$65:$I$75,'CA Specific Data'!$F$65:$F$75,$A14)</f>
        <v>0</v>
      </c>
      <c r="Q14" s="110">
        <f>SUMIFS('CA Specific Data'!$I$65:$I$75,'CA Specific Data'!$F$65:$F$75,$A14)</f>
        <v>0</v>
      </c>
      <c r="R14" s="110">
        <f>SUMIFS('CA Specific Data'!$I$65:$I$75,'CA Specific Data'!$F$65:$F$75,$A14)</f>
        <v>0</v>
      </c>
      <c r="S14" s="110">
        <f>SUMIFS('CA Specific Data'!$I$65:$I$75,'CA Specific Data'!$F$65:$F$75,$A14)</f>
        <v>0</v>
      </c>
      <c r="T14" s="110">
        <f>SUMIFS('CA Specific Data'!$I$65:$I$75,'CA Specific Data'!$F$65:$F$75,$A14)</f>
        <v>0</v>
      </c>
      <c r="U14" s="110">
        <f>SUMIFS('CA Specific Data'!$I$65:$I$75,'CA Specific Data'!$F$65:$F$75,$A14)</f>
        <v>0</v>
      </c>
      <c r="V14" s="110">
        <f>SUMIFS('CA Specific Data'!$I$65:$I$75,'CA Specific Data'!$F$65:$F$75,$A14)</f>
        <v>0</v>
      </c>
      <c r="W14" s="110">
        <f>SUMIFS('CA Specific Data'!$I$65:$I$75,'CA Specific Data'!$F$65:$F$75,$A14)</f>
        <v>0</v>
      </c>
      <c r="X14" s="110">
        <f>SUMIFS('CA Specific Data'!$I$65:$I$75,'CA Specific Data'!$F$65:$F$75,$A14)</f>
        <v>0</v>
      </c>
      <c r="Y14" s="110">
        <f>SUMIFS('CA Specific Data'!$I$65:$I$75,'CA Specific Data'!$F$65:$F$75,$A14)</f>
        <v>0</v>
      </c>
      <c r="Z14" s="110">
        <f>SUMIFS('CA Specific Data'!$I$65:$I$75,'CA Specific Data'!$F$65:$F$75,$A14)</f>
        <v>0</v>
      </c>
      <c r="AA14" s="110">
        <f>SUMIFS('CA Specific Data'!$I$65:$I$75,'CA Specific Data'!$F$65:$F$75,$A14)</f>
        <v>0</v>
      </c>
      <c r="AB14" s="110">
        <f>SUMIFS('CA Specific Data'!$I$65:$I$75,'CA Specific Data'!$F$65:$F$75,$A14)</f>
        <v>0</v>
      </c>
      <c r="AC14" s="110">
        <f>SUMIFS('CA Specific Data'!$I$65:$I$75,'CA Specific Data'!$F$65:$F$75,$A14)</f>
        <v>0</v>
      </c>
      <c r="AD14" s="110">
        <f>SUMIFS('CA Specific Data'!$I$65:$I$75,'CA Specific Data'!$F$65:$F$75,$A14)</f>
        <v>0</v>
      </c>
      <c r="AE14" s="110">
        <f>SUMIFS('CA Specific Data'!$I$65:$I$75,'CA Specific Data'!$F$65:$F$75,$A14)</f>
        <v>0</v>
      </c>
      <c r="AF14" s="110">
        <f>SUMIFS('CA Specific Data'!$I$65:$I$75,'CA Specific Data'!$F$65:$F$75,$A14)</f>
        <v>0</v>
      </c>
      <c r="AG14" s="110">
        <f>SUMIFS('CA Specific Data'!$I$65:$I$75,'CA Specific Data'!$F$65:$F$75,$A14)</f>
        <v>0</v>
      </c>
    </row>
    <row r="15" spans="1:33" ht="14.5">
      <c r="A15" s="4" t="s">
        <v>500</v>
      </c>
      <c r="B15" s="110">
        <f>SUMIFS('CA Specific Data'!$I$65:$I$75,'CA Specific Data'!$F$65:$F$75,$A15)</f>
        <v>0</v>
      </c>
      <c r="C15" s="110">
        <f>SUMIFS('CA Specific Data'!$I$65:$I$75,'CA Specific Data'!$F$65:$F$75,$A15)</f>
        <v>0</v>
      </c>
      <c r="D15" s="110">
        <f>SUMIFS('CA Specific Data'!$I$65:$I$75,'CA Specific Data'!$F$65:$F$75,$A15)</f>
        <v>0</v>
      </c>
      <c r="E15" s="110">
        <f>SUMIFS('CA Specific Data'!$I$65:$I$75,'CA Specific Data'!$F$65:$F$75,$A15)</f>
        <v>0</v>
      </c>
      <c r="F15" s="110">
        <f>SUMIFS('CA Specific Data'!$I$65:$I$75,'CA Specific Data'!$F$65:$F$75,$A15)</f>
        <v>0</v>
      </c>
      <c r="G15" s="110">
        <f>SUMIFS('CA Specific Data'!$I$65:$I$75,'CA Specific Data'!$F$65:$F$75,$A15)</f>
        <v>0</v>
      </c>
      <c r="H15" s="110">
        <f>SUMIFS('CA Specific Data'!$I$65:$I$75,'CA Specific Data'!$F$65:$F$75,$A15)</f>
        <v>0</v>
      </c>
      <c r="I15" s="110">
        <f>SUMIFS('CA Specific Data'!$I$65:$I$75,'CA Specific Data'!$F$65:$F$75,$A15)</f>
        <v>0</v>
      </c>
      <c r="J15" s="110">
        <f>SUMIFS('CA Specific Data'!$I$65:$I$75,'CA Specific Data'!$F$65:$F$75,$A15)</f>
        <v>0</v>
      </c>
      <c r="K15" s="110">
        <f>SUMIFS('CA Specific Data'!$I$65:$I$75,'CA Specific Data'!$F$65:$F$75,$A15)</f>
        <v>0</v>
      </c>
      <c r="L15" s="110">
        <f>SUMIFS('CA Specific Data'!$I$65:$I$75,'CA Specific Data'!$F$65:$F$75,$A15)</f>
        <v>0</v>
      </c>
      <c r="M15" s="110">
        <f>SUMIFS('CA Specific Data'!$I$65:$I$75,'CA Specific Data'!$F$65:$F$75,$A15)</f>
        <v>0</v>
      </c>
      <c r="N15" s="110">
        <f>SUMIFS('CA Specific Data'!$I$65:$I$75,'CA Specific Data'!$F$65:$F$75,$A15)</f>
        <v>0</v>
      </c>
      <c r="O15" s="110">
        <f>SUMIFS('CA Specific Data'!$I$65:$I$75,'CA Specific Data'!$F$65:$F$75,$A15)</f>
        <v>0</v>
      </c>
      <c r="P15" s="110">
        <f>SUMIFS('CA Specific Data'!$I$65:$I$75,'CA Specific Data'!$F$65:$F$75,$A15)</f>
        <v>0</v>
      </c>
      <c r="Q15" s="110">
        <f>SUMIFS('CA Specific Data'!$I$65:$I$75,'CA Specific Data'!$F$65:$F$75,$A15)</f>
        <v>0</v>
      </c>
      <c r="R15" s="110">
        <f>SUMIFS('CA Specific Data'!$I$65:$I$75,'CA Specific Data'!$F$65:$F$75,$A15)</f>
        <v>0</v>
      </c>
      <c r="S15" s="110">
        <f>SUMIFS('CA Specific Data'!$I$65:$I$75,'CA Specific Data'!$F$65:$F$75,$A15)</f>
        <v>0</v>
      </c>
      <c r="T15" s="110">
        <f>SUMIFS('CA Specific Data'!$I$65:$I$75,'CA Specific Data'!$F$65:$F$75,$A15)</f>
        <v>0</v>
      </c>
      <c r="U15" s="110">
        <f>SUMIFS('CA Specific Data'!$I$65:$I$75,'CA Specific Data'!$F$65:$F$75,$A15)</f>
        <v>0</v>
      </c>
      <c r="V15" s="110">
        <f>SUMIFS('CA Specific Data'!$I$65:$I$75,'CA Specific Data'!$F$65:$F$75,$A15)</f>
        <v>0</v>
      </c>
      <c r="W15" s="110">
        <f>SUMIFS('CA Specific Data'!$I$65:$I$75,'CA Specific Data'!$F$65:$F$75,$A15)</f>
        <v>0</v>
      </c>
      <c r="X15" s="110">
        <f>SUMIFS('CA Specific Data'!$I$65:$I$75,'CA Specific Data'!$F$65:$F$75,$A15)</f>
        <v>0</v>
      </c>
      <c r="Y15" s="110">
        <f>SUMIFS('CA Specific Data'!$I$65:$I$75,'CA Specific Data'!$F$65:$F$75,$A15)</f>
        <v>0</v>
      </c>
      <c r="Z15" s="110">
        <f>SUMIFS('CA Specific Data'!$I$65:$I$75,'CA Specific Data'!$F$65:$F$75,$A15)</f>
        <v>0</v>
      </c>
      <c r="AA15" s="110">
        <f>SUMIFS('CA Specific Data'!$I$65:$I$75,'CA Specific Data'!$F$65:$F$75,$A15)</f>
        <v>0</v>
      </c>
      <c r="AB15" s="110">
        <f>SUMIFS('CA Specific Data'!$I$65:$I$75,'CA Specific Data'!$F$65:$F$75,$A15)</f>
        <v>0</v>
      </c>
      <c r="AC15" s="110">
        <f>SUMIFS('CA Specific Data'!$I$65:$I$75,'CA Specific Data'!$F$65:$F$75,$A15)</f>
        <v>0</v>
      </c>
      <c r="AD15" s="110">
        <f>SUMIFS('CA Specific Data'!$I$65:$I$75,'CA Specific Data'!$F$65:$F$75,$A15)</f>
        <v>0</v>
      </c>
      <c r="AE15" s="110">
        <f>SUMIFS('CA Specific Data'!$I$65:$I$75,'CA Specific Data'!$F$65:$F$75,$A15)</f>
        <v>0</v>
      </c>
      <c r="AF15" s="110">
        <f>SUMIFS('CA Specific Data'!$I$65:$I$75,'CA Specific Data'!$F$65:$F$75,$A15)</f>
        <v>0</v>
      </c>
      <c r="AG15" s="110">
        <f>SUMIFS('CA Specific Data'!$I$65:$I$75,'CA Specific Data'!$F$65:$F$75,$A15)</f>
        <v>0</v>
      </c>
    </row>
    <row r="16" spans="1:33" ht="14.5">
      <c r="A16" s="4" t="s">
        <v>501</v>
      </c>
      <c r="B16" s="110">
        <f>SUMIFS('CA Specific Data'!$I$65:$I$75,'CA Specific Data'!$F$65:$F$75,$A16)</f>
        <v>0</v>
      </c>
      <c r="C16" s="110">
        <f>SUMIFS('CA Specific Data'!$I$65:$I$75,'CA Specific Data'!$F$65:$F$75,$A16)</f>
        <v>0</v>
      </c>
      <c r="D16" s="110">
        <f>SUMIFS('CA Specific Data'!$I$65:$I$75,'CA Specific Data'!$F$65:$F$75,$A16)</f>
        <v>0</v>
      </c>
      <c r="E16" s="110">
        <f>SUMIFS('CA Specific Data'!$I$65:$I$75,'CA Specific Data'!$F$65:$F$75,$A16)</f>
        <v>0</v>
      </c>
      <c r="F16" s="110">
        <f>SUMIFS('CA Specific Data'!$I$65:$I$75,'CA Specific Data'!$F$65:$F$75,$A16)</f>
        <v>0</v>
      </c>
      <c r="G16" s="110">
        <f>SUMIFS('CA Specific Data'!$I$65:$I$75,'CA Specific Data'!$F$65:$F$75,$A16)</f>
        <v>0</v>
      </c>
      <c r="H16" s="110">
        <f>SUMIFS('CA Specific Data'!$I$65:$I$75,'CA Specific Data'!$F$65:$F$75,$A16)</f>
        <v>0</v>
      </c>
      <c r="I16" s="110">
        <f>SUMIFS('CA Specific Data'!$I$65:$I$75,'CA Specific Data'!$F$65:$F$75,$A16)</f>
        <v>0</v>
      </c>
      <c r="J16" s="110">
        <f>SUMIFS('CA Specific Data'!$I$65:$I$75,'CA Specific Data'!$F$65:$F$75,$A16)</f>
        <v>0</v>
      </c>
      <c r="K16" s="110">
        <f>SUMIFS('CA Specific Data'!$I$65:$I$75,'CA Specific Data'!$F$65:$F$75,$A16)</f>
        <v>0</v>
      </c>
      <c r="L16" s="110">
        <f>SUMIFS('CA Specific Data'!$I$65:$I$75,'CA Specific Data'!$F$65:$F$75,$A16)</f>
        <v>0</v>
      </c>
      <c r="M16" s="110">
        <f>SUMIFS('CA Specific Data'!$I$65:$I$75,'CA Specific Data'!$F$65:$F$75,$A16)</f>
        <v>0</v>
      </c>
      <c r="N16" s="110">
        <f>SUMIFS('CA Specific Data'!$I$65:$I$75,'CA Specific Data'!$F$65:$F$75,$A16)</f>
        <v>0</v>
      </c>
      <c r="O16" s="110">
        <f>SUMIFS('CA Specific Data'!$I$65:$I$75,'CA Specific Data'!$F$65:$F$75,$A16)</f>
        <v>0</v>
      </c>
      <c r="P16" s="110">
        <f>SUMIFS('CA Specific Data'!$I$65:$I$75,'CA Specific Data'!$F$65:$F$75,$A16)</f>
        <v>0</v>
      </c>
      <c r="Q16" s="110">
        <f>SUMIFS('CA Specific Data'!$I$65:$I$75,'CA Specific Data'!$F$65:$F$75,$A16)</f>
        <v>0</v>
      </c>
      <c r="R16" s="110">
        <f>SUMIFS('CA Specific Data'!$I$65:$I$75,'CA Specific Data'!$F$65:$F$75,$A16)</f>
        <v>0</v>
      </c>
      <c r="S16" s="110">
        <f>SUMIFS('CA Specific Data'!$I$65:$I$75,'CA Specific Data'!$F$65:$F$75,$A16)</f>
        <v>0</v>
      </c>
      <c r="T16" s="110">
        <f>SUMIFS('CA Specific Data'!$I$65:$I$75,'CA Specific Data'!$F$65:$F$75,$A16)</f>
        <v>0</v>
      </c>
      <c r="U16" s="110">
        <f>SUMIFS('CA Specific Data'!$I$65:$I$75,'CA Specific Data'!$F$65:$F$75,$A16)</f>
        <v>0</v>
      </c>
      <c r="V16" s="110">
        <f>SUMIFS('CA Specific Data'!$I$65:$I$75,'CA Specific Data'!$F$65:$F$75,$A16)</f>
        <v>0</v>
      </c>
      <c r="W16" s="110">
        <f>SUMIFS('CA Specific Data'!$I$65:$I$75,'CA Specific Data'!$F$65:$F$75,$A16)</f>
        <v>0</v>
      </c>
      <c r="X16" s="110">
        <f>SUMIFS('CA Specific Data'!$I$65:$I$75,'CA Specific Data'!$F$65:$F$75,$A16)</f>
        <v>0</v>
      </c>
      <c r="Y16" s="110">
        <f>SUMIFS('CA Specific Data'!$I$65:$I$75,'CA Specific Data'!$F$65:$F$75,$A16)</f>
        <v>0</v>
      </c>
      <c r="Z16" s="110">
        <f>SUMIFS('CA Specific Data'!$I$65:$I$75,'CA Specific Data'!$F$65:$F$75,$A16)</f>
        <v>0</v>
      </c>
      <c r="AA16" s="110">
        <f>SUMIFS('CA Specific Data'!$I$65:$I$75,'CA Specific Data'!$F$65:$F$75,$A16)</f>
        <v>0</v>
      </c>
      <c r="AB16" s="110">
        <f>SUMIFS('CA Specific Data'!$I$65:$I$75,'CA Specific Data'!$F$65:$F$75,$A16)</f>
        <v>0</v>
      </c>
      <c r="AC16" s="110">
        <f>SUMIFS('CA Specific Data'!$I$65:$I$75,'CA Specific Data'!$F$65:$F$75,$A16)</f>
        <v>0</v>
      </c>
      <c r="AD16" s="110">
        <f>SUMIFS('CA Specific Data'!$I$65:$I$75,'CA Specific Data'!$F$65:$F$75,$A16)</f>
        <v>0</v>
      </c>
      <c r="AE16" s="110">
        <f>SUMIFS('CA Specific Data'!$I$65:$I$75,'CA Specific Data'!$F$65:$F$75,$A16)</f>
        <v>0</v>
      </c>
      <c r="AF16" s="110">
        <f>SUMIFS('CA Specific Data'!$I$65:$I$75,'CA Specific Data'!$F$65:$F$75,$A16)</f>
        <v>0</v>
      </c>
      <c r="AG16" s="110">
        <f>SUMIFS('CA Specific Data'!$I$65:$I$75,'CA Specific Data'!$F$65:$F$75,$A16)</f>
        <v>0</v>
      </c>
    </row>
    <row r="17" spans="1:33" ht="14.5">
      <c r="A17" s="4" t="s">
        <v>502</v>
      </c>
      <c r="B17" s="110">
        <f>SUMIFS('CA Specific Data'!$I$65:$I$75,'CA Specific Data'!$F$65:$F$75,$A17)</f>
        <v>0</v>
      </c>
      <c r="C17" s="110">
        <f>SUMIFS('CA Specific Data'!$I$65:$I$75,'CA Specific Data'!$F$65:$F$75,$A17)</f>
        <v>0</v>
      </c>
      <c r="D17" s="110">
        <f>SUMIFS('CA Specific Data'!$I$65:$I$75,'CA Specific Data'!$F$65:$F$75,$A17)</f>
        <v>0</v>
      </c>
      <c r="E17" s="110">
        <f>SUMIFS('CA Specific Data'!$I$65:$I$75,'CA Specific Data'!$F$65:$F$75,$A17)</f>
        <v>0</v>
      </c>
      <c r="F17" s="110">
        <f>SUMIFS('CA Specific Data'!$I$65:$I$75,'CA Specific Data'!$F$65:$F$75,$A17)</f>
        <v>0</v>
      </c>
      <c r="G17" s="110">
        <f>SUMIFS('CA Specific Data'!$I$65:$I$75,'CA Specific Data'!$F$65:$F$75,$A17)</f>
        <v>0</v>
      </c>
      <c r="H17" s="110">
        <f>SUMIFS('CA Specific Data'!$I$65:$I$75,'CA Specific Data'!$F$65:$F$75,$A17)</f>
        <v>0</v>
      </c>
      <c r="I17" s="110">
        <f>SUMIFS('CA Specific Data'!$I$65:$I$75,'CA Specific Data'!$F$65:$F$75,$A17)</f>
        <v>0</v>
      </c>
      <c r="J17" s="110">
        <f>SUMIFS('CA Specific Data'!$I$65:$I$75,'CA Specific Data'!$F$65:$F$75,$A17)</f>
        <v>0</v>
      </c>
      <c r="K17" s="110">
        <f>SUMIFS('CA Specific Data'!$I$65:$I$75,'CA Specific Data'!$F$65:$F$75,$A17)</f>
        <v>0</v>
      </c>
      <c r="L17" s="110">
        <f>SUMIFS('CA Specific Data'!$I$65:$I$75,'CA Specific Data'!$F$65:$F$75,$A17)</f>
        <v>0</v>
      </c>
      <c r="M17" s="110">
        <f>SUMIFS('CA Specific Data'!$I$65:$I$75,'CA Specific Data'!$F$65:$F$75,$A17)</f>
        <v>0</v>
      </c>
      <c r="N17" s="110">
        <f>SUMIFS('CA Specific Data'!$I$65:$I$75,'CA Specific Data'!$F$65:$F$75,$A17)</f>
        <v>0</v>
      </c>
      <c r="O17" s="110">
        <f>SUMIFS('CA Specific Data'!$I$65:$I$75,'CA Specific Data'!$F$65:$F$75,$A17)</f>
        <v>0</v>
      </c>
      <c r="P17" s="110">
        <f>SUMIFS('CA Specific Data'!$I$65:$I$75,'CA Specific Data'!$F$65:$F$75,$A17)</f>
        <v>0</v>
      </c>
      <c r="Q17" s="110">
        <f>SUMIFS('CA Specific Data'!$I$65:$I$75,'CA Specific Data'!$F$65:$F$75,$A17)</f>
        <v>0</v>
      </c>
      <c r="R17" s="110">
        <f>SUMIFS('CA Specific Data'!$I$65:$I$75,'CA Specific Data'!$F$65:$F$75,$A17)</f>
        <v>0</v>
      </c>
      <c r="S17" s="110">
        <f>SUMIFS('CA Specific Data'!$I$65:$I$75,'CA Specific Data'!$F$65:$F$75,$A17)</f>
        <v>0</v>
      </c>
      <c r="T17" s="110">
        <f>SUMIFS('CA Specific Data'!$I$65:$I$75,'CA Specific Data'!$F$65:$F$75,$A17)</f>
        <v>0</v>
      </c>
      <c r="U17" s="110">
        <f>SUMIFS('CA Specific Data'!$I$65:$I$75,'CA Specific Data'!$F$65:$F$75,$A17)</f>
        <v>0</v>
      </c>
      <c r="V17" s="110">
        <f>SUMIFS('CA Specific Data'!$I$65:$I$75,'CA Specific Data'!$F$65:$F$75,$A17)</f>
        <v>0</v>
      </c>
      <c r="W17" s="110">
        <f>SUMIFS('CA Specific Data'!$I$65:$I$75,'CA Specific Data'!$F$65:$F$75,$A17)</f>
        <v>0</v>
      </c>
      <c r="X17" s="110">
        <f>SUMIFS('CA Specific Data'!$I$65:$I$75,'CA Specific Data'!$F$65:$F$75,$A17)</f>
        <v>0</v>
      </c>
      <c r="Y17" s="110">
        <f>SUMIFS('CA Specific Data'!$I$65:$I$75,'CA Specific Data'!$F$65:$F$75,$A17)</f>
        <v>0</v>
      </c>
      <c r="Z17" s="110">
        <f>SUMIFS('CA Specific Data'!$I$65:$I$75,'CA Specific Data'!$F$65:$F$75,$A17)</f>
        <v>0</v>
      </c>
      <c r="AA17" s="110">
        <f>SUMIFS('CA Specific Data'!$I$65:$I$75,'CA Specific Data'!$F$65:$F$75,$A17)</f>
        <v>0</v>
      </c>
      <c r="AB17" s="110">
        <f>SUMIFS('CA Specific Data'!$I$65:$I$75,'CA Specific Data'!$F$65:$F$75,$A17)</f>
        <v>0</v>
      </c>
      <c r="AC17" s="110">
        <f>SUMIFS('CA Specific Data'!$I$65:$I$75,'CA Specific Data'!$F$65:$F$75,$A17)</f>
        <v>0</v>
      </c>
      <c r="AD17" s="110">
        <f>SUMIFS('CA Specific Data'!$I$65:$I$75,'CA Specific Data'!$F$65:$F$75,$A17)</f>
        <v>0</v>
      </c>
      <c r="AE17" s="110">
        <f>SUMIFS('CA Specific Data'!$I$65:$I$75,'CA Specific Data'!$F$65:$F$75,$A17)</f>
        <v>0</v>
      </c>
      <c r="AF17" s="110">
        <f>SUMIFS('CA Specific Data'!$I$65:$I$75,'CA Specific Data'!$F$65:$F$75,$A17)</f>
        <v>0</v>
      </c>
      <c r="AG17" s="110">
        <f>SUMIFS('CA Specific Data'!$I$65:$I$75,'CA Specific Data'!$F$65:$F$75,$A17)</f>
        <v>0</v>
      </c>
    </row>
    <row r="18" spans="1:33" ht="14.5">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ht="14.5">
      <c r="A19" s="4"/>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ht="14.5">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58203125" defaultRowHeight="15" customHeight="1"/>
  <cols>
    <col min="1" max="1" width="22.83203125" style="114" customWidth="1"/>
    <col min="2" max="2" width="10.25" style="114" customWidth="1"/>
    <col min="3" max="33" width="7.58203125" style="114" customWidth="1"/>
  </cols>
  <sheetData>
    <row r="1" spans="1:33" ht="32.15"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4" customWidth="1"/>
    <col min="2" max="2" width="16.08203125" style="114" customWidth="1"/>
    <col min="3"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ht="14.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4" customWidth="1"/>
    <col min="2"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Coal and natural gas_e3</vt:lpstr>
      <vt:lpstr>Renewables and zero emitting</vt:lpstr>
      <vt:lpstr>From EPS</vt:lpstr>
      <vt:lpstr>CEC Data</vt:lpstr>
      <vt:lpstr>E3 (60% RPS net of exports)</vt:lpstr>
      <vt:lpstr>OLD_CA E3 summary</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2022-04-04T17:10:44Z</dcterms:modified>
</cp:coreProperties>
</file>