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Transportation\Ready revised\"/>
    </mc:Choice>
  </mc:AlternateContent>
  <xr:revisionPtr revIDLastSave="0" documentId="8_{82B15D6D-0DBC-4164-8C8E-1237B77514CE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About" sheetId="1" r:id="rId1"/>
    <sheet name="fleet" sheetId="23" r:id="rId2"/>
    <sheet name="category" sheetId="25" r:id="rId3"/>
    <sheet name="veh fuel category" sheetId="26" r:id="rId4"/>
    <sheet name="class 8 tractors" sheetId="29" r:id="rId5"/>
    <sheet name="syvbt calcs" sheetId="24" r:id="rId6"/>
    <sheet name="SYVbT-passenger" sheetId="13" r:id="rId7"/>
    <sheet name="SYVbT-freight" sheetId="14" r:id="rId8"/>
  </sheets>
  <externalReferences>
    <externalReference r:id="rId9"/>
    <externalReference r:id="rId10"/>
    <externalReference r:id="rId11"/>
  </externalReferences>
  <definedNames>
    <definedName name="_xlnm._FilterDatabase" localSheetId="1" hidden="1">fleet!$A$14:$O$120</definedName>
    <definedName name="Billion">[1]Notes!$A$13</definedName>
    <definedName name="Biogenic">#REF!</definedName>
    <definedName name="Btu_to_MWH">[1]Notes!$A$4</definedName>
    <definedName name="CommercialEthanol">[2]Ethanol!$A$65:$AF$117</definedName>
    <definedName name="ConsumeBlock">'[2]FF Consumption'!$E$4:$AJ$3438</definedName>
    <definedName name="Eno_TM">#REF!</definedName>
    <definedName name="Eno_Tons">#REF!</definedName>
    <definedName name="EPS_data">#REF!</definedName>
    <definedName name="EPS_dates">#REF!</definedName>
    <definedName name="EPS_varnames">#REF!</definedName>
    <definedName name="Ethanol">[2]Ethanol!$A$8:$AF$60</definedName>
    <definedName name="Excluded">#REF!</definedName>
    <definedName name="GDE_to_BTU">#REF!</definedName>
    <definedName name="GrossAndSinks">#REF!</definedName>
    <definedName name="GWh_to_BTU">#REF!</definedName>
    <definedName name="IndustrialEthanol">[2]Ethanol!$A$123:$AF$175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illion">[1]Notes!$A$12</definedName>
    <definedName name="msp">#REF!</definedName>
    <definedName name="mtausausa">#REF!</definedName>
    <definedName name="Mtherm_to_BTU">#REF!</definedName>
    <definedName name="mtsua">#REF!</definedName>
    <definedName name="musvta">#REF!</definedName>
    <definedName name="Net_Generation_by_State__Type_1">#REF!</definedName>
    <definedName name="StateID">'[2]List Data'!$F$3</definedName>
    <definedName name="Sum_T2">#REF!</definedName>
    <definedName name="Sum_TTM">#REF!</definedName>
    <definedName name="thousand">[3]About!$A$37</definedName>
    <definedName name="ti_tbl_50" localSheetId="2">#REF!</definedName>
    <definedName name="ti_tbl_50" localSheetId="1">#REF!</definedName>
    <definedName name="ti_tbl_50" localSheetId="5">#REF!</definedName>
    <definedName name="ti_tbl_50" localSheetId="3">#REF!</definedName>
    <definedName name="ti_tbl_50">#REF!</definedName>
    <definedName name="ti_tbl_69" localSheetId="2">#REF!</definedName>
    <definedName name="ti_tbl_69" localSheetId="1">#REF!</definedName>
    <definedName name="ti_tbl_69" localSheetId="5">#REF!</definedName>
    <definedName name="ti_tbl_69" localSheetId="3">#REF!</definedName>
    <definedName name="ti_tbl_69">#REF!</definedName>
    <definedName name="VIS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4" l="1"/>
  <c r="G11" i="24"/>
  <c r="E72" i="24"/>
  <c r="C11" i="24" s="1"/>
  <c r="E110" i="24"/>
  <c r="C4" i="24" s="1"/>
  <c r="G3" i="24"/>
  <c r="C3" i="24"/>
  <c r="C16" i="24" l="1"/>
  <c r="D16" i="24"/>
  <c r="C7" i="14" s="1"/>
  <c r="E16" i="24"/>
  <c r="D7" i="14" s="1"/>
  <c r="F16" i="24"/>
  <c r="E7" i="14" s="1"/>
  <c r="E3" i="29"/>
  <c r="D31" i="29"/>
  <c r="C31" i="29"/>
  <c r="A31" i="29"/>
  <c r="D30" i="29"/>
  <c r="C30" i="29"/>
  <c r="A30" i="29"/>
  <c r="D29" i="29"/>
  <c r="C29" i="29"/>
  <c r="A29" i="29"/>
  <c r="D28" i="29"/>
  <c r="C28" i="29"/>
  <c r="A28" i="29"/>
  <c r="D27" i="29"/>
  <c r="C27" i="29"/>
  <c r="A27" i="29"/>
  <c r="D26" i="29"/>
  <c r="C26" i="29"/>
  <c r="A26" i="29"/>
  <c r="D25" i="29"/>
  <c r="C25" i="29"/>
  <c r="A25" i="29"/>
  <c r="D24" i="29"/>
  <c r="C24" i="29"/>
  <c r="A24" i="29"/>
  <c r="D23" i="29"/>
  <c r="C23" i="29"/>
  <c r="A23" i="29"/>
  <c r="D22" i="29"/>
  <c r="F15" i="29" s="1"/>
  <c r="C3" i="29" s="1"/>
  <c r="C22" i="29"/>
  <c r="A22" i="29"/>
  <c r="D21" i="29"/>
  <c r="C21" i="29"/>
  <c r="A21" i="29"/>
  <c r="H15" i="23"/>
  <c r="K15" i="23"/>
  <c r="J15" i="23"/>
  <c r="K120" i="23"/>
  <c r="J120" i="23"/>
  <c r="H120" i="23"/>
  <c r="K119" i="23"/>
  <c r="J119" i="23"/>
  <c r="H119" i="23"/>
  <c r="K118" i="23"/>
  <c r="J118" i="23"/>
  <c r="H118" i="23"/>
  <c r="K117" i="23"/>
  <c r="J117" i="23"/>
  <c r="H117" i="23"/>
  <c r="K116" i="23"/>
  <c r="J116" i="23"/>
  <c r="H116" i="23"/>
  <c r="K115" i="23"/>
  <c r="J115" i="23"/>
  <c r="H115" i="23"/>
  <c r="K114" i="23"/>
  <c r="J114" i="23"/>
  <c r="H114" i="23"/>
  <c r="K113" i="23"/>
  <c r="J113" i="23"/>
  <c r="H113" i="23"/>
  <c r="K112" i="23"/>
  <c r="J112" i="23"/>
  <c r="H112" i="23"/>
  <c r="K111" i="23"/>
  <c r="J111" i="23"/>
  <c r="H111" i="23"/>
  <c r="K110" i="23"/>
  <c r="J110" i="23"/>
  <c r="H110" i="23"/>
  <c r="K109" i="23"/>
  <c r="J109" i="23"/>
  <c r="H109" i="23"/>
  <c r="K108" i="23"/>
  <c r="J108" i="23"/>
  <c r="H108" i="23"/>
  <c r="K107" i="23"/>
  <c r="J107" i="23"/>
  <c r="H107" i="23"/>
  <c r="K106" i="23"/>
  <c r="J106" i="23"/>
  <c r="H106" i="23"/>
  <c r="K105" i="23"/>
  <c r="J105" i="23"/>
  <c r="H105" i="23"/>
  <c r="K104" i="23"/>
  <c r="J104" i="23"/>
  <c r="H104" i="23"/>
  <c r="K103" i="23"/>
  <c r="J103" i="23"/>
  <c r="H103" i="23"/>
  <c r="K102" i="23"/>
  <c r="J102" i="23"/>
  <c r="H102" i="23"/>
  <c r="K101" i="23"/>
  <c r="J101" i="23"/>
  <c r="H101" i="23"/>
  <c r="K100" i="23"/>
  <c r="J100" i="23"/>
  <c r="H100" i="23"/>
  <c r="K99" i="23"/>
  <c r="J99" i="23"/>
  <c r="H99" i="23"/>
  <c r="K98" i="23"/>
  <c r="J98" i="23"/>
  <c r="H98" i="23"/>
  <c r="K97" i="23"/>
  <c r="J97" i="23"/>
  <c r="H97" i="23"/>
  <c r="K96" i="23"/>
  <c r="J96" i="23"/>
  <c r="H96" i="23"/>
  <c r="K95" i="23"/>
  <c r="J95" i="23"/>
  <c r="H95" i="23"/>
  <c r="K94" i="23"/>
  <c r="J94" i="23"/>
  <c r="H94" i="23"/>
  <c r="K93" i="23"/>
  <c r="J93" i="23"/>
  <c r="H93" i="23"/>
  <c r="K92" i="23"/>
  <c r="J92" i="23"/>
  <c r="H92" i="23"/>
  <c r="K91" i="23"/>
  <c r="J91" i="23"/>
  <c r="H91" i="23"/>
  <c r="K90" i="23"/>
  <c r="J90" i="23"/>
  <c r="H90" i="23"/>
  <c r="K89" i="23"/>
  <c r="J89" i="23"/>
  <c r="H89" i="23"/>
  <c r="K88" i="23"/>
  <c r="J88" i="23"/>
  <c r="H88" i="23"/>
  <c r="K87" i="23"/>
  <c r="J87" i="23"/>
  <c r="H87" i="23"/>
  <c r="K86" i="23"/>
  <c r="J86" i="23"/>
  <c r="H86" i="23"/>
  <c r="K85" i="23"/>
  <c r="J85" i="23"/>
  <c r="H85" i="23"/>
  <c r="K84" i="23"/>
  <c r="J84" i="23"/>
  <c r="H84" i="23"/>
  <c r="K83" i="23"/>
  <c r="J83" i="23"/>
  <c r="H83" i="23"/>
  <c r="K82" i="23"/>
  <c r="J82" i="23"/>
  <c r="H82" i="23"/>
  <c r="K81" i="23"/>
  <c r="J81" i="23"/>
  <c r="H81" i="23"/>
  <c r="K80" i="23"/>
  <c r="J80" i="23"/>
  <c r="H80" i="23"/>
  <c r="K79" i="23"/>
  <c r="J79" i="23"/>
  <c r="H79" i="23"/>
  <c r="K78" i="23"/>
  <c r="J78" i="23"/>
  <c r="H78" i="23"/>
  <c r="K77" i="23"/>
  <c r="J77" i="23"/>
  <c r="H77" i="23"/>
  <c r="K76" i="23"/>
  <c r="J76" i="23"/>
  <c r="H76" i="23"/>
  <c r="K75" i="23"/>
  <c r="J75" i="23"/>
  <c r="H75" i="23"/>
  <c r="K74" i="23"/>
  <c r="J74" i="23"/>
  <c r="H74" i="23"/>
  <c r="K73" i="23"/>
  <c r="J73" i="23"/>
  <c r="H73" i="23"/>
  <c r="K72" i="23"/>
  <c r="J72" i="23"/>
  <c r="H72" i="23"/>
  <c r="K71" i="23"/>
  <c r="J71" i="23"/>
  <c r="H71" i="23"/>
  <c r="K70" i="23"/>
  <c r="J70" i="23"/>
  <c r="H70" i="23"/>
  <c r="K69" i="23"/>
  <c r="J69" i="23"/>
  <c r="H69" i="23"/>
  <c r="K68" i="23"/>
  <c r="J68" i="23"/>
  <c r="H68" i="23"/>
  <c r="K67" i="23"/>
  <c r="J67" i="23"/>
  <c r="H67" i="23"/>
  <c r="K66" i="23"/>
  <c r="J66" i="23"/>
  <c r="H66" i="23"/>
  <c r="K65" i="23"/>
  <c r="J65" i="23"/>
  <c r="H65" i="23"/>
  <c r="K64" i="23"/>
  <c r="J64" i="23"/>
  <c r="H64" i="23"/>
  <c r="K63" i="23"/>
  <c r="J63" i="23"/>
  <c r="H63" i="23"/>
  <c r="K62" i="23"/>
  <c r="J62" i="23"/>
  <c r="H62" i="23"/>
  <c r="K61" i="23"/>
  <c r="J61" i="23"/>
  <c r="H61" i="23"/>
  <c r="K60" i="23"/>
  <c r="J60" i="23"/>
  <c r="H60" i="23"/>
  <c r="K59" i="23"/>
  <c r="J59" i="23"/>
  <c r="H59" i="23"/>
  <c r="K58" i="23"/>
  <c r="J58" i="23"/>
  <c r="H58" i="23"/>
  <c r="K57" i="23"/>
  <c r="J57" i="23"/>
  <c r="H57" i="23"/>
  <c r="K56" i="23"/>
  <c r="J56" i="23"/>
  <c r="H56" i="23"/>
  <c r="K55" i="23"/>
  <c r="J55" i="23"/>
  <c r="H55" i="23"/>
  <c r="K54" i="23"/>
  <c r="J54" i="23"/>
  <c r="H54" i="23"/>
  <c r="K53" i="23"/>
  <c r="J53" i="23"/>
  <c r="H53" i="23"/>
  <c r="K52" i="23"/>
  <c r="J52" i="23"/>
  <c r="H52" i="23"/>
  <c r="K51" i="23"/>
  <c r="J51" i="23"/>
  <c r="H51" i="23"/>
  <c r="K50" i="23"/>
  <c r="J50" i="23"/>
  <c r="H50" i="23"/>
  <c r="K49" i="23"/>
  <c r="J49" i="23"/>
  <c r="H49" i="23"/>
  <c r="K48" i="23"/>
  <c r="J48" i="23"/>
  <c r="H48" i="23"/>
  <c r="K47" i="23"/>
  <c r="J47" i="23"/>
  <c r="H47" i="23"/>
  <c r="K46" i="23"/>
  <c r="J46" i="23"/>
  <c r="H46" i="23"/>
  <c r="K45" i="23"/>
  <c r="J45" i="23"/>
  <c r="H45" i="23"/>
  <c r="K44" i="23"/>
  <c r="J44" i="23"/>
  <c r="H44" i="23"/>
  <c r="K43" i="23"/>
  <c r="J43" i="23"/>
  <c r="H43" i="23"/>
  <c r="K42" i="23"/>
  <c r="J42" i="23"/>
  <c r="H42" i="23"/>
  <c r="K41" i="23"/>
  <c r="J41" i="23"/>
  <c r="H41" i="23"/>
  <c r="K40" i="23"/>
  <c r="J40" i="23"/>
  <c r="H40" i="23"/>
  <c r="K39" i="23"/>
  <c r="J39" i="23"/>
  <c r="H39" i="23"/>
  <c r="K38" i="23"/>
  <c r="J38" i="23"/>
  <c r="H38" i="23"/>
  <c r="K32" i="23"/>
  <c r="J32" i="23"/>
  <c r="H32" i="23"/>
  <c r="K31" i="23"/>
  <c r="J31" i="23"/>
  <c r="H31" i="23"/>
  <c r="K30" i="23"/>
  <c r="J30" i="23"/>
  <c r="H30" i="23"/>
  <c r="K29" i="23"/>
  <c r="J29" i="23"/>
  <c r="H29" i="23"/>
  <c r="K28" i="23"/>
  <c r="J28" i="23"/>
  <c r="H28" i="23"/>
  <c r="K27" i="23"/>
  <c r="J27" i="23"/>
  <c r="H27" i="23"/>
  <c r="K26" i="23"/>
  <c r="J26" i="23"/>
  <c r="H26" i="23"/>
  <c r="K25" i="23"/>
  <c r="J25" i="23"/>
  <c r="H25" i="23"/>
  <c r="K24" i="23"/>
  <c r="J24" i="23"/>
  <c r="H24" i="23"/>
  <c r="K23" i="23"/>
  <c r="J23" i="23"/>
  <c r="H23" i="23"/>
  <c r="K22" i="23"/>
  <c r="J22" i="23"/>
  <c r="H22" i="23"/>
  <c r="K21" i="23"/>
  <c r="J21" i="23"/>
  <c r="H21" i="23"/>
  <c r="K20" i="23"/>
  <c r="J20" i="23"/>
  <c r="H20" i="23"/>
  <c r="K19" i="23"/>
  <c r="J19" i="23"/>
  <c r="H19" i="23"/>
  <c r="K18" i="23"/>
  <c r="J18" i="23"/>
  <c r="H18" i="23"/>
  <c r="K17" i="23"/>
  <c r="J17" i="23"/>
  <c r="H17" i="23"/>
  <c r="K16" i="23"/>
  <c r="J16" i="23"/>
  <c r="H16" i="23"/>
  <c r="D8" i="26"/>
  <c r="D7" i="26"/>
  <c r="I120" i="23"/>
  <c r="L120" i="23" s="1"/>
  <c r="I119" i="23"/>
  <c r="L119" i="23" s="1"/>
  <c r="I118" i="23"/>
  <c r="L118" i="23" s="1"/>
  <c r="I117" i="23"/>
  <c r="L117" i="23" s="1"/>
  <c r="I116" i="23"/>
  <c r="L116" i="23" s="1"/>
  <c r="I115" i="23"/>
  <c r="L115" i="23" s="1"/>
  <c r="I114" i="23"/>
  <c r="L114" i="23" s="1"/>
  <c r="I113" i="23"/>
  <c r="L113" i="23" s="1"/>
  <c r="I112" i="23"/>
  <c r="L112" i="23" s="1"/>
  <c r="I111" i="23"/>
  <c r="L111" i="23" s="1"/>
  <c r="I110" i="23"/>
  <c r="L110" i="23" s="1"/>
  <c r="I109" i="23"/>
  <c r="L109" i="23" s="1"/>
  <c r="I108" i="23"/>
  <c r="L108" i="23" s="1"/>
  <c r="I107" i="23"/>
  <c r="L107" i="23" s="1"/>
  <c r="I106" i="23"/>
  <c r="L106" i="23" s="1"/>
  <c r="I105" i="23"/>
  <c r="L105" i="23" s="1"/>
  <c r="I104" i="23"/>
  <c r="L104" i="23" s="1"/>
  <c r="I103" i="23"/>
  <c r="L103" i="23" s="1"/>
  <c r="I102" i="23"/>
  <c r="L102" i="23" s="1"/>
  <c r="I101" i="23"/>
  <c r="L101" i="23" s="1"/>
  <c r="I100" i="23"/>
  <c r="L100" i="23" s="1"/>
  <c r="I99" i="23"/>
  <c r="L99" i="23" s="1"/>
  <c r="I98" i="23"/>
  <c r="L98" i="23" s="1"/>
  <c r="I97" i="23"/>
  <c r="L97" i="23" s="1"/>
  <c r="I96" i="23"/>
  <c r="L96" i="23" s="1"/>
  <c r="I95" i="23"/>
  <c r="L95" i="23" s="1"/>
  <c r="I94" i="23"/>
  <c r="L94" i="23" s="1"/>
  <c r="I93" i="23"/>
  <c r="L93" i="23" s="1"/>
  <c r="I92" i="23"/>
  <c r="L92" i="23" s="1"/>
  <c r="I91" i="23"/>
  <c r="L91" i="23" s="1"/>
  <c r="I90" i="23"/>
  <c r="L90" i="23" s="1"/>
  <c r="I89" i="23"/>
  <c r="L89" i="23" s="1"/>
  <c r="I88" i="23"/>
  <c r="L88" i="23" s="1"/>
  <c r="I87" i="23"/>
  <c r="L87" i="23" s="1"/>
  <c r="I86" i="23"/>
  <c r="L86" i="23" s="1"/>
  <c r="I85" i="23"/>
  <c r="L85" i="23" s="1"/>
  <c r="I84" i="23"/>
  <c r="L84" i="23" s="1"/>
  <c r="I83" i="23"/>
  <c r="L83" i="23" s="1"/>
  <c r="I82" i="23"/>
  <c r="L82" i="23" s="1"/>
  <c r="I81" i="23"/>
  <c r="L81" i="23" s="1"/>
  <c r="I80" i="23"/>
  <c r="L80" i="23" s="1"/>
  <c r="I79" i="23"/>
  <c r="L79" i="23" s="1"/>
  <c r="I78" i="23"/>
  <c r="L78" i="23" s="1"/>
  <c r="I77" i="23"/>
  <c r="L77" i="23" s="1"/>
  <c r="I76" i="23"/>
  <c r="L76" i="23" s="1"/>
  <c r="I75" i="23"/>
  <c r="L75" i="23" s="1"/>
  <c r="I74" i="23"/>
  <c r="L74" i="23" s="1"/>
  <c r="I73" i="23"/>
  <c r="L73" i="23" s="1"/>
  <c r="I72" i="23"/>
  <c r="L72" i="23" s="1"/>
  <c r="I71" i="23"/>
  <c r="L71" i="23" s="1"/>
  <c r="I70" i="23"/>
  <c r="L70" i="23" s="1"/>
  <c r="I69" i="23"/>
  <c r="L69" i="23" s="1"/>
  <c r="I68" i="23"/>
  <c r="L68" i="23" s="1"/>
  <c r="I67" i="23"/>
  <c r="L67" i="23" s="1"/>
  <c r="I66" i="23"/>
  <c r="L66" i="23" s="1"/>
  <c r="I65" i="23"/>
  <c r="L65" i="23" s="1"/>
  <c r="I64" i="23"/>
  <c r="L64" i="23" s="1"/>
  <c r="I63" i="23"/>
  <c r="L63" i="23" s="1"/>
  <c r="I62" i="23"/>
  <c r="L62" i="23" s="1"/>
  <c r="I61" i="23"/>
  <c r="L61" i="23" s="1"/>
  <c r="I60" i="23"/>
  <c r="L60" i="23" s="1"/>
  <c r="I59" i="23"/>
  <c r="L59" i="23" s="1"/>
  <c r="I58" i="23"/>
  <c r="L58" i="23" s="1"/>
  <c r="I57" i="23"/>
  <c r="L57" i="23" s="1"/>
  <c r="I56" i="23"/>
  <c r="L56" i="23" s="1"/>
  <c r="I55" i="23"/>
  <c r="L55" i="23" s="1"/>
  <c r="I54" i="23"/>
  <c r="L54" i="23" s="1"/>
  <c r="I53" i="23"/>
  <c r="L53" i="23" s="1"/>
  <c r="I52" i="23"/>
  <c r="L52" i="23" s="1"/>
  <c r="I51" i="23"/>
  <c r="L51" i="23" s="1"/>
  <c r="I50" i="23"/>
  <c r="L50" i="23" s="1"/>
  <c r="I49" i="23"/>
  <c r="L49" i="23" s="1"/>
  <c r="I48" i="23"/>
  <c r="L48" i="23" s="1"/>
  <c r="I47" i="23"/>
  <c r="L47" i="23" s="1"/>
  <c r="I46" i="23"/>
  <c r="L46" i="23" s="1"/>
  <c r="I45" i="23"/>
  <c r="L45" i="23" s="1"/>
  <c r="I44" i="23"/>
  <c r="L44" i="23" s="1"/>
  <c r="I43" i="23"/>
  <c r="L43" i="23" s="1"/>
  <c r="I42" i="23"/>
  <c r="L42" i="23" s="1"/>
  <c r="I41" i="23"/>
  <c r="L41" i="23" s="1"/>
  <c r="I40" i="23"/>
  <c r="L40" i="23" s="1"/>
  <c r="I39" i="23"/>
  <c r="L39" i="23" s="1"/>
  <c r="I38" i="23"/>
  <c r="L38" i="23" s="1"/>
  <c r="I37" i="23"/>
  <c r="I36" i="23"/>
  <c r="I35" i="23"/>
  <c r="I34" i="23"/>
  <c r="I33" i="23"/>
  <c r="I32" i="23"/>
  <c r="L32" i="23" s="1"/>
  <c r="I31" i="23"/>
  <c r="L31" i="23" s="1"/>
  <c r="I30" i="23"/>
  <c r="L30" i="23" s="1"/>
  <c r="I29" i="23"/>
  <c r="L29" i="23" s="1"/>
  <c r="I28" i="23"/>
  <c r="L28" i="23" s="1"/>
  <c r="I27" i="23"/>
  <c r="L27" i="23" s="1"/>
  <c r="I26" i="23"/>
  <c r="L26" i="23" s="1"/>
  <c r="I25" i="23"/>
  <c r="L25" i="23" s="1"/>
  <c r="I24" i="23"/>
  <c r="L24" i="23" s="1"/>
  <c r="I23" i="23"/>
  <c r="L23" i="23" s="1"/>
  <c r="I22" i="23"/>
  <c r="L22" i="23" s="1"/>
  <c r="I21" i="23"/>
  <c r="L21" i="23" s="1"/>
  <c r="I20" i="23"/>
  <c r="L20" i="23" s="1"/>
  <c r="I19" i="23"/>
  <c r="L19" i="23" s="1"/>
  <c r="I18" i="23"/>
  <c r="L18" i="23" s="1"/>
  <c r="I17" i="23"/>
  <c r="L17" i="23" s="1"/>
  <c r="I16" i="23"/>
  <c r="L16" i="23" s="1"/>
  <c r="I15" i="23"/>
  <c r="L15" i="23" s="1"/>
  <c r="G13" i="23"/>
  <c r="D9" i="29" l="1"/>
  <c r="C2" i="29" s="1"/>
  <c r="D12" i="24" s="1"/>
  <c r="C9" i="29"/>
  <c r="B2" i="29" s="1"/>
  <c r="E9" i="29"/>
  <c r="D2" i="29" s="1"/>
  <c r="E12" i="24" s="1"/>
  <c r="F9" i="29"/>
  <c r="G9" i="29"/>
  <c r="H9" i="29"/>
  <c r="G3" i="14" s="1"/>
  <c r="I9" i="29"/>
  <c r="F14" i="29"/>
  <c r="B34" i="29"/>
  <c r="C15" i="29" s="1"/>
  <c r="E15" i="29" s="1"/>
  <c r="B35" i="29"/>
  <c r="C14" i="29" s="1"/>
  <c r="B26" i="29" s="1"/>
  <c r="B22" i="29"/>
  <c r="B23" i="29"/>
  <c r="B21" i="29"/>
  <c r="C7" i="24"/>
  <c r="H4" i="24"/>
  <c r="G3" i="13" s="1"/>
  <c r="H5" i="24"/>
  <c r="F7" i="24"/>
  <c r="G8" i="24"/>
  <c r="F7" i="13" s="1"/>
  <c r="B2" i="13"/>
  <c r="D3" i="24"/>
  <c r="C2" i="13" s="1"/>
  <c r="E11" i="24"/>
  <c r="D2" i="14" s="1"/>
  <c r="I8" i="24"/>
  <c r="G5" i="24"/>
  <c r="E4" i="24"/>
  <c r="D3" i="13" s="1"/>
  <c r="H8" i="24"/>
  <c r="G7" i="13" s="1"/>
  <c r="F3" i="24"/>
  <c r="E2" i="13" s="1"/>
  <c r="C8" i="24"/>
  <c r="B7" i="13" s="1"/>
  <c r="E8" i="24"/>
  <c r="D7" i="13" s="1"/>
  <c r="F8" i="24"/>
  <c r="E7" i="13" s="1"/>
  <c r="B3" i="13"/>
  <c r="D6" i="24"/>
  <c r="I15" i="24"/>
  <c r="I16" i="24"/>
  <c r="F2" i="13"/>
  <c r="D7" i="24"/>
  <c r="I6" i="24"/>
  <c r="G13" i="24"/>
  <c r="H14" i="24"/>
  <c r="E7" i="24"/>
  <c r="I5" i="24"/>
  <c r="G4" i="24"/>
  <c r="F3" i="13" s="1"/>
  <c r="E3" i="24"/>
  <c r="D2" i="13" s="1"/>
  <c r="F11" i="24"/>
  <c r="E2" i="14" s="1"/>
  <c r="F3" i="14"/>
  <c r="H13" i="24"/>
  <c r="I14" i="24"/>
  <c r="F4" i="24"/>
  <c r="E3" i="13" s="1"/>
  <c r="F2" i="14"/>
  <c r="I13" i="24"/>
  <c r="C15" i="24"/>
  <c r="H11" i="24"/>
  <c r="G2" i="14" s="1"/>
  <c r="H3" i="14"/>
  <c r="C14" i="24"/>
  <c r="D15" i="24"/>
  <c r="C6" i="24"/>
  <c r="H6" i="24"/>
  <c r="F5" i="24"/>
  <c r="D4" i="24"/>
  <c r="C3" i="13" s="1"/>
  <c r="I11" i="24"/>
  <c r="H2" i="14" s="1"/>
  <c r="C13" i="24"/>
  <c r="D14" i="24"/>
  <c r="E15" i="24"/>
  <c r="D8" i="24"/>
  <c r="C7" i="13" s="1"/>
  <c r="C5" i="24"/>
  <c r="I7" i="24"/>
  <c r="G6" i="24"/>
  <c r="E5" i="24"/>
  <c r="I3" i="24"/>
  <c r="H2" i="13" s="1"/>
  <c r="B3" i="14"/>
  <c r="D13" i="24"/>
  <c r="E14" i="24"/>
  <c r="F15" i="24"/>
  <c r="G16" i="24"/>
  <c r="H7" i="24"/>
  <c r="F6" i="24"/>
  <c r="D5" i="24"/>
  <c r="H3" i="24"/>
  <c r="G2" i="13" s="1"/>
  <c r="B2" i="14"/>
  <c r="C3" i="14"/>
  <c r="E13" i="24"/>
  <c r="F14" i="24"/>
  <c r="G15" i="24"/>
  <c r="H16" i="24"/>
  <c r="G7" i="24"/>
  <c r="E6" i="24"/>
  <c r="I4" i="24"/>
  <c r="H3" i="13" s="1"/>
  <c r="D11" i="24"/>
  <c r="C2" i="14" s="1"/>
  <c r="D3" i="14"/>
  <c r="F13" i="24"/>
  <c r="G14" i="24"/>
  <c r="H15" i="24"/>
  <c r="K9" i="29" l="1"/>
  <c r="B30" i="29"/>
  <c r="B24" i="29"/>
  <c r="B25" i="29"/>
  <c r="B28" i="29"/>
  <c r="B27" i="29"/>
  <c r="B29" i="29"/>
  <c r="E14" i="29"/>
  <c r="B31" i="29"/>
  <c r="D15" i="29"/>
  <c r="K8" i="24"/>
  <c r="H7" i="13"/>
  <c r="K7" i="24"/>
  <c r="K4" i="24"/>
  <c r="K3" i="24"/>
  <c r="K5" i="24"/>
  <c r="K6" i="24"/>
  <c r="K15" i="24"/>
  <c r="K11" i="24"/>
  <c r="K13" i="24"/>
  <c r="K14" i="24"/>
  <c r="K16" i="24"/>
  <c r="E16" i="29" l="1"/>
  <c r="E17" i="29" s="1"/>
  <c r="E2" i="29" s="1"/>
  <c r="D14" i="29"/>
  <c r="K9" i="24"/>
  <c r="F12" i="24" l="1"/>
  <c r="K12" i="24" s="1"/>
  <c r="K17" i="24" s="1"/>
  <c r="K19" i="24" s="1"/>
  <c r="E3" i="14"/>
</calcChain>
</file>

<file path=xl/sharedStrings.xml><?xml version="1.0" encoding="utf-8"?>
<sst xmlns="http://schemas.openxmlformats.org/spreadsheetml/2006/main" count="1550" uniqueCount="322">
  <si>
    <t>SYVbT Start Year Vehicles by Technology</t>
  </si>
  <si>
    <t>Sources:</t>
  </si>
  <si>
    <t>DoT</t>
  </si>
  <si>
    <t>National Transportation Statistics 2018 Q4</t>
  </si>
  <si>
    <t>https://www.bts.gov/content/number-us-aircraft-vehicles-vessels-and-other-conveyances</t>
  </si>
  <si>
    <t>Table 1-11</t>
  </si>
  <si>
    <t>passenger ships</t>
  </si>
  <si>
    <t>U.S. Coast Guard</t>
  </si>
  <si>
    <t>National Recreational Boating Survey 2012</t>
  </si>
  <si>
    <t>https://www.uscgboating.org/library/recreational-boating-servey/USCG-2012-NRBS-Report.pdf</t>
  </si>
  <si>
    <t>Page 63, Table 40</t>
  </si>
  <si>
    <t>Class II and Class III (Small) Railroad Statistics</t>
  </si>
  <si>
    <t>Federal Railroad Administration</t>
  </si>
  <si>
    <t>Summary of Class II and Class III Railroad Capital Needs and Funding Sources</t>
  </si>
  <si>
    <t>http://www.infrastructurereportcard.org/wp-content/uploads/2018/05/C1-140212-001_D1-FRA-Report-on-RRs-Report-9-30.pdf</t>
  </si>
  <si>
    <t>Page 4</t>
  </si>
  <si>
    <t>aircraft</t>
  </si>
  <si>
    <t>EIA</t>
  </si>
  <si>
    <t>Annual Energy Outlook 2020</t>
  </si>
  <si>
    <t>https://www.eia.gov/outlooks/aeo/supplement/excel/suptab_49.xlsx</t>
  </si>
  <si>
    <t>State Downscaling: Shipping</t>
  </si>
  <si>
    <t>US Army Corps of Engineers</t>
  </si>
  <si>
    <t>Waterborne Commerce Statistics Center</t>
  </si>
  <si>
    <t>CY 2018 Waterborne Tonnage by State (In Units of 1000 Tons)</t>
  </si>
  <si>
    <t>https://usace.contentdm.oclc.org/digital/collection/p16021coll2/id/4718</t>
  </si>
  <si>
    <t>State Downscaling: Railroads</t>
  </si>
  <si>
    <t>Association of American Railroads</t>
  </si>
  <si>
    <t>State Rankings</t>
  </si>
  <si>
    <t>https://www.aar.org/wp-content/uploads/2019/05/AAR-State-Rankings-2017.pdf</t>
  </si>
  <si>
    <t>Notes</t>
  </si>
  <si>
    <t>https://github.com/RMI-Web/state-policy-simulator/blob/master/derive_metrics/trans/SYVbT.py</t>
  </si>
  <si>
    <t>Start Year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</si>
  <si>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</si>
  <si>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</si>
  <si>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</si>
  <si>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</si>
  <si>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</si>
  <si>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</si>
  <si>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</si>
  <si>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Number of Vehicles</t>
  </si>
  <si>
    <t>LDVs</t>
  </si>
  <si>
    <t>HDVs</t>
  </si>
  <si>
    <t>rail</t>
  </si>
  <si>
    <t>ships</t>
  </si>
  <si>
    <t>motorbikes</t>
  </si>
  <si>
    <t>Calendar Year</t>
  </si>
  <si>
    <t>Model Year</t>
  </si>
  <si>
    <t>Fuel Technology</t>
  </si>
  <si>
    <t>LDA</t>
  </si>
  <si>
    <t>PHEV</t>
  </si>
  <si>
    <t>BEV</t>
  </si>
  <si>
    <t>FCEV</t>
  </si>
  <si>
    <t>LDT1</t>
  </si>
  <si>
    <t>LDT2</t>
  </si>
  <si>
    <t>MDV</t>
  </si>
  <si>
    <t>Region</t>
  </si>
  <si>
    <t>Vehicle Category</t>
  </si>
  <si>
    <t>Motor Coach</t>
  </si>
  <si>
    <t>T7IS</t>
  </si>
  <si>
    <t>All Other Buses</t>
  </si>
  <si>
    <t>SBUS</t>
  </si>
  <si>
    <t>OBUS</t>
  </si>
  <si>
    <t>T6TS</t>
  </si>
  <si>
    <t>PTO</t>
  </si>
  <si>
    <t>LHD1</t>
  </si>
  <si>
    <t>LHD2</t>
  </si>
  <si>
    <t>Start year</t>
  </si>
  <si>
    <t>T7</t>
  </si>
  <si>
    <t>T6</t>
  </si>
  <si>
    <t>Table 48</t>
  </si>
  <si>
    <t>To manage file size and improve Excel's performance, the META_HDVs worksheet only includes raw CARB data for the 2019 calendar year.</t>
  </si>
  <si>
    <t>See link to script above for full documentation of calculations.</t>
  </si>
  <si>
    <t>Data sources are listed above.</t>
  </si>
  <si>
    <t>This file only contains data for CA-specific data sources for LDVs, MDVs, HDVs, and motorcycles.</t>
  </si>
  <si>
    <t>Downscaled aircraft, rail, and shipping values are hard coded and produced from RMI's script.</t>
  </si>
  <si>
    <t>Variable adapted from RMI script-generated data.</t>
  </si>
  <si>
    <t>See script for full documentation of calculations:</t>
  </si>
  <si>
    <t>Source</t>
  </si>
  <si>
    <t>CARB Fleet Web Database</t>
  </si>
  <si>
    <t>Region type</t>
  </si>
  <si>
    <t>Statewide</t>
  </si>
  <si>
    <t>statewide</t>
  </si>
  <si>
    <t>P, Passenger Cars</t>
  </si>
  <si>
    <t>T1, Light-duty trucks (GVWR &lt;6000 lbs, ETW ≤3750 lbs)</t>
  </si>
  <si>
    <t>T2, Light-duty trucks (GVWR &lt;6000 lbs, ETW 3751–5750 lbs)</t>
  </si>
  <si>
    <t>T3, Medium-duty vehicles (GVWR 6000–8500 lbs)</t>
  </si>
  <si>
    <t>T4, Light-heavy duty trucks (GVWR 8501–10,000 lbs)</t>
  </si>
  <si>
    <t>T5, Light-heavy duty trucks (GVWR 10,001–14,000 lbs)</t>
  </si>
  <si>
    <t>T6, Medium-heavy duty trucks (GVWR 14,001–33,000 lbs)</t>
  </si>
  <si>
    <t>BT, Urban buses</t>
  </si>
  <si>
    <t>T7, Heavy-heavy duty trucks (GVWR &gt;33,000 lbs)</t>
  </si>
  <si>
    <t>BS, School buses</t>
  </si>
  <si>
    <t>B, All other buses</t>
  </si>
  <si>
    <t>MH, Motor Homes</t>
  </si>
  <si>
    <t>MC, Motorcycles</t>
  </si>
  <si>
    <t>GVWR Class output</t>
  </si>
  <si>
    <t>Yes</t>
  </si>
  <si>
    <t>Fuel Type</t>
  </si>
  <si>
    <t>Gasoline</t>
  </si>
  <si>
    <t>Diesel</t>
  </si>
  <si>
    <t>Electric</t>
  </si>
  <si>
    <t>Natural Gas</t>
  </si>
  <si>
    <t>Hydrogen</t>
  </si>
  <si>
    <t>ICE</t>
  </si>
  <si>
    <t>FCV</t>
  </si>
  <si>
    <t>Electric Mile Range</t>
  </si>
  <si>
    <t>Not Applicable</t>
  </si>
  <si>
    <t>Unknown</t>
  </si>
  <si>
    <t>0 to 50 miles</t>
  </si>
  <si>
    <t>51 to 100 miles</t>
  </si>
  <si>
    <t>101 to 150 miles</t>
  </si>
  <si>
    <t>&gt;150 miles</t>
  </si>
  <si>
    <t>Aggregate</t>
  </si>
  <si>
    <t>Number of Vehicles Registered at the Same Address</t>
  </si>
  <si>
    <t>Vehicle Population Output Aggregation</t>
  </si>
  <si>
    <t>GVWR Class</t>
  </si>
  <si>
    <t>Vehicle Population</t>
  </si>
  <si>
    <t>emfac veh fuel category</t>
  </si>
  <si>
    <t>EPS Category</t>
  </si>
  <si>
    <t>EPS cargo type</t>
  </si>
  <si>
    <t>EPS veh fuel cateogry</t>
  </si>
  <si>
    <t>B</t>
  </si>
  <si>
    <t>BS</t>
  </si>
  <si>
    <t>BT</t>
  </si>
  <si>
    <t>MC</t>
  </si>
  <si>
    <t>MH</t>
  </si>
  <si>
    <t>P</t>
  </si>
  <si>
    <t>T1</t>
  </si>
  <si>
    <t>T2</t>
  </si>
  <si>
    <t>T3</t>
  </si>
  <si>
    <t>T4</t>
  </si>
  <si>
    <t>T5</t>
  </si>
  <si>
    <t>start year vehicles by type</t>
  </si>
  <si>
    <t>totals</t>
  </si>
  <si>
    <t>passenger</t>
  </si>
  <si>
    <t>freight</t>
  </si>
  <si>
    <t>fleet label</t>
  </si>
  <si>
    <t>emissions label</t>
  </si>
  <si>
    <t>EMFAC category 1</t>
  </si>
  <si>
    <t>EPS category</t>
  </si>
  <si>
    <t>passenger/freight</t>
  </si>
  <si>
    <t xml:space="preserve"> Passenger Cars</t>
  </si>
  <si>
    <t xml:space="preserve"> Light-duty trucks (GVWR &lt;6000 lbs  ETW ≤3750 lbs)</t>
  </si>
  <si>
    <t xml:space="preserve"> Light-duty trucks (GVWR &lt;6000 lbs  ETW 3751–5750 lbs)</t>
  </si>
  <si>
    <t xml:space="preserve"> Medium-duty vehicles (GVWR 6000–8500 lbs)</t>
  </si>
  <si>
    <t xml:space="preserve"> Light-heavy duty trucks (GVWR 8501–10000 lbs)</t>
  </si>
  <si>
    <t xml:space="preserve"> Light-heavy duty trucks (GVWR 10001–14000 lbs)</t>
  </si>
  <si>
    <t>T6 Public Class 4</t>
  </si>
  <si>
    <t xml:space="preserve"> Medium-heavy duty trucks (GVWR 14001–33000 lbs)</t>
  </si>
  <si>
    <t>T6 Public Class 5</t>
  </si>
  <si>
    <t>T6 Public Class 6</t>
  </si>
  <si>
    <t>T6 Public Class 7</t>
  </si>
  <si>
    <t>T6 Utility Class 5</t>
  </si>
  <si>
    <t>T6 Utility Class 6</t>
  </si>
  <si>
    <t>T6 Utility Class 7</t>
  </si>
  <si>
    <t>T6 Instate Tractor Class 6</t>
  </si>
  <si>
    <t>T6 Instate Delivery Class 4</t>
  </si>
  <si>
    <t>T6 Instate Delivery Class 5</t>
  </si>
  <si>
    <t>T6 Instate Delivery Class 6</t>
  </si>
  <si>
    <t>T6 Instate Other Class 4</t>
  </si>
  <si>
    <t>T6 Instate Other Class 5</t>
  </si>
  <si>
    <t>T6 Instate Other Class 6</t>
  </si>
  <si>
    <t>T6 Instate Tractor Class 7</t>
  </si>
  <si>
    <t>T6 Instate Delivery Class 7</t>
  </si>
  <si>
    <t>T6 Instate Other Class 7</t>
  </si>
  <si>
    <t>T6 CAIRP Class 4</t>
  </si>
  <si>
    <t>T6 CAIRP Class 5</t>
  </si>
  <si>
    <t>T6 CAIRP Class 6</t>
  </si>
  <si>
    <t>T6 CAIRP Class 7</t>
  </si>
  <si>
    <t>T6 OOS Class 4</t>
  </si>
  <si>
    <t>T6 OOS Class 5</t>
  </si>
  <si>
    <t>T6 OOS Class 6</t>
  </si>
  <si>
    <t>T6 OOS Class 7</t>
  </si>
  <si>
    <t>T7 CAIRP Class 8</t>
  </si>
  <si>
    <t xml:space="preserve"> Heavy-heavy duty trucks (GVWR &gt;33000 lbs)</t>
  </si>
  <si>
    <t>T7 Utility Class 8</t>
  </si>
  <si>
    <t>T7 NNOOS Class 8</t>
  </si>
  <si>
    <t>T7 NOOS Class 8</t>
  </si>
  <si>
    <t>T7 Other Port Class 8</t>
  </si>
  <si>
    <t>T7 POAK Class 8</t>
  </si>
  <si>
    <t>T7 POLA Class 8</t>
  </si>
  <si>
    <t>T7 Single Concrete/Transit Mix Class 8</t>
  </si>
  <si>
    <t>T7 Single Dump Class 8</t>
  </si>
  <si>
    <t>T7 Single Other Class 8</t>
  </si>
  <si>
    <t>T7 Tractor Class 8</t>
  </si>
  <si>
    <t>T7 SWCV Class 8</t>
  </si>
  <si>
    <t>T7 Public Class 8</t>
  </si>
  <si>
    <t xml:space="preserve"> School buses</t>
  </si>
  <si>
    <t>UBUS</t>
  </si>
  <si>
    <t xml:space="preserve"> Urban buses</t>
  </si>
  <si>
    <t xml:space="preserve"> All other buses</t>
  </si>
  <si>
    <t xml:space="preserve"> Motor Homes</t>
  </si>
  <si>
    <t>NA</t>
  </si>
  <si>
    <t>MCY</t>
  </si>
  <si>
    <t xml:space="preserve"> Motorcycles</t>
  </si>
  <si>
    <t>EMFAC - fuel_type</t>
  </si>
  <si>
    <t>EMFAC fuel</t>
  </si>
  <si>
    <t>btu/gallon or kwh</t>
  </si>
  <si>
    <t>https://www.bts.gov/content/energy-consumption-mode-transportation#:~:text=Compressed%20natural%20gas%20%3D%20138%2C700%20Btu,fuel%20%3D%20149%2C700%20Btu%2Fgallon.</t>
  </si>
  <si>
    <t>Electric_BEV</t>
  </si>
  <si>
    <t>Electricity</t>
  </si>
  <si>
    <t>Natural Gas_ICE</t>
  </si>
  <si>
    <t>Gasoline_ICE</t>
  </si>
  <si>
    <t>Unknown_ICE</t>
  </si>
  <si>
    <t>Diesel_ICE</t>
  </si>
  <si>
    <t>Gasoline_BEV</t>
  </si>
  <si>
    <t>Plug-in Hybrid</t>
  </si>
  <si>
    <t>Gasoline_PHEV</t>
  </si>
  <si>
    <t>na</t>
  </si>
  <si>
    <t>Hydrogen_FCEV</t>
  </si>
  <si>
    <t>https://www.nrel.gov/docs/gen/fy08/43061.pdf</t>
  </si>
  <si>
    <t>LDVs, HDVs, motorcycles</t>
  </si>
  <si>
    <t>EMFAC</t>
  </si>
  <si>
    <t>https://arb.ca.gov/emfac/emissions-inventory/612b11c3e2485364a775199a313ea57819314d31</t>
  </si>
  <si>
    <t>Fleet Database</t>
  </si>
  <si>
    <t>Two types of class 8 tractor trailers are represented, using the HDV freight and motorbikes freight subscripts</t>
  </si>
  <si>
    <t xml:space="preserve">HDV freight </t>
  </si>
  <si>
    <t>Categorization</t>
  </si>
  <si>
    <t>Regional trucks</t>
  </si>
  <si>
    <t>Long-haul trucks</t>
  </si>
  <si>
    <t>Motorbikes freight</t>
  </si>
  <si>
    <t>Model vehicle-cargo designation</t>
  </si>
  <si>
    <t>Start year vehicles</t>
  </si>
  <si>
    <t>VMT annual avg</t>
  </si>
  <si>
    <t>HDV freight</t>
  </si>
  <si>
    <t>Type</t>
  </si>
  <si>
    <t>fraction of total</t>
  </si>
  <si>
    <t>VMT/yr</t>
  </si>
  <si>
    <t>Long haul  - Taking out of state or IRP categorization as indicative</t>
  </si>
  <si>
    <t>regional</t>
  </si>
  <si>
    <t>Vehicles (i.e. population)</t>
  </si>
  <si>
    <t>subtotal - HDV frt long haul</t>
  </si>
  <si>
    <t>subtotal - HDV frt regional</t>
  </si>
  <si>
    <t>Source: EMFAC2021 (v1.0.1) Emissions Inventory</t>
  </si>
  <si>
    <t>Region Type: Statewide</t>
  </si>
  <si>
    <t>Region: California</t>
  </si>
  <si>
    <t>Calendar Year: 2018</t>
  </si>
  <si>
    <t>Season: Annual</t>
  </si>
  <si>
    <t>Vehicle Classification: EMFAC202x Categories</t>
  </si>
  <si>
    <t>Units:  miles/year for CVMT and EVMT, trips/year for Trips, kWh/year for Energy Consumption, tons/year for Emissions, 1000 gallons/year for Fuel Consumption</t>
  </si>
  <si>
    <t>Speed</t>
  </si>
  <si>
    <t>Fuel</t>
  </si>
  <si>
    <t>Population</t>
  </si>
  <si>
    <t>Total VMT</t>
  </si>
  <si>
    <t>CVMT</t>
  </si>
  <si>
    <t>EVMT</t>
  </si>
  <si>
    <t>Trips</t>
  </si>
  <si>
    <t>Energy Consumption</t>
  </si>
  <si>
    <t>NOx_RUNEX</t>
  </si>
  <si>
    <t>NOx_IDLEX</t>
  </si>
  <si>
    <t>NOx_STREX</t>
  </si>
  <si>
    <t>NOx_TOTEX</t>
  </si>
  <si>
    <t>PM2.5_RUNEX</t>
  </si>
  <si>
    <t>PM2.5_IDLEX</t>
  </si>
  <si>
    <t>PM2.5_STREX</t>
  </si>
  <si>
    <t>PM2.5_TOTEX</t>
  </si>
  <si>
    <t>PM2.5_PMTW</t>
  </si>
  <si>
    <t>PM2.5_PMBW</t>
  </si>
  <si>
    <t>PM2.5_TOTAL</t>
  </si>
  <si>
    <t>PM10_RUNEX</t>
  </si>
  <si>
    <t>PM10_IDLEX</t>
  </si>
  <si>
    <t>PM10_STREX</t>
  </si>
  <si>
    <t>PM10_TOTEX</t>
  </si>
  <si>
    <t>PM10_PMTW</t>
  </si>
  <si>
    <t>PM10_PMBW</t>
  </si>
  <si>
    <t>PM10_TOTAL</t>
  </si>
  <si>
    <t>CO2_RUNEX</t>
  </si>
  <si>
    <t>CO2_IDLEX</t>
  </si>
  <si>
    <t>CO2_STREX</t>
  </si>
  <si>
    <t>CO2_TOTEX</t>
  </si>
  <si>
    <t>CH4_RUNEX</t>
  </si>
  <si>
    <t>CH4_IDLEX</t>
  </si>
  <si>
    <t>CH4_STREX</t>
  </si>
  <si>
    <t>CH4_TOTEX</t>
  </si>
  <si>
    <t>N2O_RUNEX</t>
  </si>
  <si>
    <t>N2O_IDLEX</t>
  </si>
  <si>
    <t>N2O_STREX</t>
  </si>
  <si>
    <t>N2O_TOTEX</t>
  </si>
  <si>
    <t>ROG_RUNEX</t>
  </si>
  <si>
    <t>ROG_IDLEX</t>
  </si>
  <si>
    <t>ROG_STREX</t>
  </si>
  <si>
    <t>ROG_TOTEX</t>
  </si>
  <si>
    <t>ROG_DIURN</t>
  </si>
  <si>
    <t>ROG_HOTSOAK</t>
  </si>
  <si>
    <t>ROG_RUNLOSS</t>
  </si>
  <si>
    <t>ROG_TOTAL</t>
  </si>
  <si>
    <t>TOG_RUNEX</t>
  </si>
  <si>
    <t>TOG_IDLEX</t>
  </si>
  <si>
    <t>TOG_STREX</t>
  </si>
  <si>
    <t>TOG_TOTEX</t>
  </si>
  <si>
    <t>TOG_DIURN</t>
  </si>
  <si>
    <t>TOG_HOTSOAK</t>
  </si>
  <si>
    <t>TOG_RUNLOSS</t>
  </si>
  <si>
    <t>TOG_TOTAL</t>
  </si>
  <si>
    <t>CO_RUNEX</t>
  </si>
  <si>
    <t>CO_IDLEX</t>
  </si>
  <si>
    <t>CO_STREX</t>
  </si>
  <si>
    <t>CO_TOTEX</t>
  </si>
  <si>
    <t>SOx_RUNEX</t>
  </si>
  <si>
    <t>SOx_IDLEX</t>
  </si>
  <si>
    <t>SOx_STREX</t>
  </si>
  <si>
    <t>SOx_TOTEX</t>
  </si>
  <si>
    <t>NH3_RUNEX</t>
  </si>
  <si>
    <t>Fuel Consumption</t>
  </si>
  <si>
    <t>Statewide Totals</t>
  </si>
  <si>
    <t>Vehicles</t>
  </si>
  <si>
    <t>About and reference</t>
  </si>
  <si>
    <t xml:space="preserve">Other data for start year vehicle stock from EMFAC Fleet database. </t>
  </si>
  <si>
    <t>For more resolution into regional vs. long-hual, these calculations draw on the parallel emissions database.</t>
  </si>
  <si>
    <t>https://arb.ca.gov/emfac/emissions-inventory/</t>
  </si>
  <si>
    <t>Diesel - start year vehicles</t>
  </si>
  <si>
    <t>Natural gas - start year vehicles</t>
  </si>
  <si>
    <t>Orginal composition of class 8 tractors</t>
  </si>
  <si>
    <t>Sum</t>
  </si>
  <si>
    <t xml:space="preserve">Sum of diesel </t>
  </si>
  <si>
    <t>Difference with Fleet data</t>
  </si>
  <si>
    <t>LDV psgr</t>
  </si>
  <si>
    <t>LDV freight</t>
  </si>
  <si>
    <t>HDV psgr</t>
  </si>
  <si>
    <t>BEV adjustments below for 2020, because 2018 data do not approximate well.</t>
  </si>
  <si>
    <t xml:space="preserve">BEV adjustments </t>
  </si>
  <si>
    <t>sum of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</si>
</sst>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D333D"/>
      <name val="Source Sans Pro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1"/>
    <xf numFmtId="0" fontId="3" fillId="0" borderId="1"/>
    <xf numFmtId="9" fontId="3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20" fillId="0" borderId="1" applyNumberFormat="0" applyFill="0" applyBorder="0" applyAlignment="0" applyProtection="0"/>
    <xf numFmtId="43" fontId="21" fillId="0" borderId="0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9" fontId="1" fillId="0" borderId="1" applyFont="0" applyFill="0" applyBorder="0" applyAlignment="0" applyProtection="0"/>
  </cellStyleXfs>
  <cellXfs count="88">
    <xf numFmtId="0" fontId="0" fillId="0" borderId="0" xfId="0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2" borderId="1" xfId="0" applyFont="1" applyFill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3" fontId="5" fillId="0" borderId="0" xfId="0" applyNumberFormat="1" applyFont="1" applyBorder="1"/>
    <xf numFmtId="0" fontId="6" fillId="0" borderId="0" xfId="0" applyFont="1" applyBorder="1" applyAlignment="1">
      <alignment horizontal="right"/>
    </xf>
    <xf numFmtId="1" fontId="5" fillId="0" borderId="0" xfId="0" applyNumberFormat="1" applyFont="1" applyBorder="1"/>
    <xf numFmtId="164" fontId="5" fillId="0" borderId="0" xfId="0" applyNumberFormat="1" applyFont="1" applyBorder="1"/>
    <xf numFmtId="3" fontId="0" fillId="0" borderId="0" xfId="0" applyNumberFormat="1" applyBorder="1"/>
    <xf numFmtId="1" fontId="13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/>
    <xf numFmtId="0" fontId="15" fillId="0" borderId="0" xfId="0" applyFont="1" applyBorder="1" applyAlignment="1">
      <alignment horizontal="left"/>
    </xf>
    <xf numFmtId="0" fontId="16" fillId="2" borderId="1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" fontId="5" fillId="0" borderId="0" xfId="0" applyNumberFormat="1" applyFont="1" applyFill="1" applyBorder="1"/>
    <xf numFmtId="0" fontId="2" fillId="0" borderId="1" xfId="3"/>
    <xf numFmtId="164" fontId="0" fillId="0" borderId="1" xfId="4" applyNumberFormat="1" applyFont="1"/>
    <xf numFmtId="0" fontId="14" fillId="5" borderId="1" xfId="3" applyFont="1" applyFill="1"/>
    <xf numFmtId="0" fontId="14" fillId="6" borderId="1" xfId="3" applyFont="1" applyFill="1"/>
    <xf numFmtId="0" fontId="14" fillId="7" borderId="1" xfId="3" applyFont="1" applyFill="1"/>
    <xf numFmtId="0" fontId="2" fillId="8" borderId="1" xfId="3" applyFill="1"/>
    <xf numFmtId="0" fontId="17" fillId="9" borderId="1" xfId="3" applyFont="1" applyFill="1"/>
    <xf numFmtId="0" fontId="18" fillId="9" borderId="1" xfId="3" applyFont="1" applyFill="1"/>
    <xf numFmtId="0" fontId="6" fillId="0" borderId="1" xfId="3" applyFont="1"/>
    <xf numFmtId="0" fontId="6" fillId="0" borderId="1" xfId="3" applyFont="1" applyAlignment="1">
      <alignment horizontal="right" wrapText="1"/>
    </xf>
    <xf numFmtId="164" fontId="2" fillId="0" borderId="1" xfId="3" applyNumberFormat="1"/>
    <xf numFmtId="164" fontId="14" fillId="0" borderId="1" xfId="4" applyNumberFormat="1" applyFont="1"/>
    <xf numFmtId="164" fontId="14" fillId="0" borderId="1" xfId="3" applyNumberFormat="1" applyFont="1"/>
    <xf numFmtId="0" fontId="14" fillId="10" borderId="1" xfId="3" applyFont="1" applyFill="1"/>
    <xf numFmtId="0" fontId="19" fillId="0" borderId="1" xfId="3" applyFont="1" applyAlignment="1">
      <alignment horizontal="left" vertical="center"/>
    </xf>
    <xf numFmtId="0" fontId="2" fillId="11" borderId="1" xfId="3" applyFill="1"/>
    <xf numFmtId="0" fontId="2" fillId="12" borderId="1" xfId="3" applyFill="1"/>
    <xf numFmtId="0" fontId="2" fillId="5" borderId="1" xfId="3" applyFill="1"/>
    <xf numFmtId="0" fontId="2" fillId="13" borderId="1" xfId="3" applyFill="1"/>
    <xf numFmtId="0" fontId="5" fillId="8" borderId="1" xfId="3" applyFont="1" applyFill="1"/>
    <xf numFmtId="0" fontId="14" fillId="0" borderId="1" xfId="3" applyFont="1"/>
    <xf numFmtId="0" fontId="6" fillId="0" borderId="1" xfId="3" applyFont="1" applyAlignment="1">
      <alignment horizontal="right"/>
    </xf>
    <xf numFmtId="164" fontId="0" fillId="4" borderId="1" xfId="4" applyNumberFormat="1" applyFont="1" applyFill="1"/>
    <xf numFmtId="1" fontId="5" fillId="14" borderId="0" xfId="0" applyNumberFormat="1" applyFont="1" applyFill="1" applyBorder="1"/>
    <xf numFmtId="1" fontId="5" fillId="15" borderId="0" xfId="0" applyNumberFormat="1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5" fillId="0" borderId="1" xfId="0" applyFont="1" applyFill="1" applyAlignment="1">
      <alignment horizontal="left"/>
    </xf>
    <xf numFmtId="0" fontId="20" fillId="0" borderId="0" xfId="5" applyBorder="1" applyAlignment="1">
      <alignment horizontal="left"/>
    </xf>
    <xf numFmtId="0" fontId="1" fillId="8" borderId="1" xfId="3" applyFont="1" applyFill="1"/>
    <xf numFmtId="0" fontId="20" fillId="0" borderId="1" xfId="5" applyFill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1" fillId="0" borderId="1" xfId="7"/>
    <xf numFmtId="0" fontId="1" fillId="0" borderId="1" xfId="7" applyAlignment="1">
      <alignment horizontal="center"/>
    </xf>
    <xf numFmtId="164" fontId="1" fillId="0" borderId="1" xfId="7" applyNumberFormat="1"/>
    <xf numFmtId="164" fontId="1" fillId="0" borderId="1" xfId="7" applyNumberFormat="1" applyAlignment="1">
      <alignment horizontal="center"/>
    </xf>
    <xf numFmtId="164" fontId="0" fillId="0" borderId="1" xfId="8" applyNumberFormat="1" applyFont="1"/>
    <xf numFmtId="0" fontId="1" fillId="0" borderId="1" xfId="7" applyAlignment="1">
      <alignment horizontal="center" vertical="center"/>
    </xf>
    <xf numFmtId="9" fontId="0" fillId="0" borderId="1" xfId="9" applyFont="1"/>
    <xf numFmtId="165" fontId="0" fillId="0" borderId="1" xfId="9" applyNumberFormat="1" applyFont="1"/>
    <xf numFmtId="164" fontId="0" fillId="16" borderId="1" xfId="8" applyNumberFormat="1" applyFont="1" applyFill="1"/>
    <xf numFmtId="0" fontId="1" fillId="16" borderId="1" xfId="7" applyFill="1" applyAlignment="1">
      <alignment horizontal="center"/>
    </xf>
    <xf numFmtId="0" fontId="23" fillId="0" borderId="1" xfId="7" applyFont="1"/>
    <xf numFmtId="0" fontId="21" fillId="0" borderId="1" xfId="0" applyFont="1" applyBorder="1" applyAlignment="1"/>
    <xf numFmtId="0" fontId="1" fillId="0" borderId="1" xfId="3" applyFont="1"/>
    <xf numFmtId="164" fontId="2" fillId="0" borderId="1" xfId="6" applyNumberFormat="1" applyFont="1" applyBorder="1"/>
    <xf numFmtId="0" fontId="0" fillId="0" borderId="1" xfId="0"/>
    <xf numFmtId="0" fontId="5" fillId="0" borderId="0" xfId="0" applyFont="1" applyBorder="1" applyAlignment="1"/>
    <xf numFmtId="0" fontId="5" fillId="0" borderId="1" xfId="0" applyFont="1"/>
    <xf numFmtId="0" fontId="6" fillId="17" borderId="0" xfId="0" applyFont="1" applyFill="1" applyBorder="1" applyAlignment="1"/>
    <xf numFmtId="0" fontId="5" fillId="17" borderId="0" xfId="0" applyFont="1" applyFill="1" applyBorder="1" applyAlignment="1"/>
    <xf numFmtId="0" fontId="1" fillId="0" borderId="1" xfId="0" applyFont="1"/>
    <xf numFmtId="0" fontId="6" fillId="0" borderId="0" xfId="0" applyFont="1" applyFill="1" applyBorder="1" applyAlignment="1"/>
    <xf numFmtId="0" fontId="5" fillId="0" borderId="0" xfId="0" applyFont="1" applyFill="1" applyBorder="1" applyAlignment="1"/>
  </cellXfs>
  <cellStyles count="10">
    <cellStyle name="Comma" xfId="6" builtinId="3"/>
    <cellStyle name="Comma 2" xfId="4" xr:uid="{EE5492AC-3EA9-4944-B170-AC539FB9510A}"/>
    <cellStyle name="Comma 3" xfId="8" xr:uid="{A25F2D12-1F63-49B6-8D63-3B8D7FC3F081}"/>
    <cellStyle name="Hyperlink" xfId="5" builtinId="8"/>
    <cellStyle name="Normal" xfId="0" builtinId="0"/>
    <cellStyle name="Normal 2" xfId="1" xr:uid="{B4630A4A-4B74-453E-B06B-8766AE3CC638}"/>
    <cellStyle name="Normal 3" xfId="3" xr:uid="{4D7C9238-25E3-46A4-AB35-F91A4C4CD881}"/>
    <cellStyle name="Normal 4" xfId="7" xr:uid="{30DA729E-5CE2-4285-B4CD-C6F1E6AB6E29}"/>
    <cellStyle name="Percent 2" xfId="2" xr:uid="{F03ABD75-5BD7-414B-83EB-90906CE623F4}"/>
    <cellStyle name="Percent 3" xfId="9" xr:uid="{DD9CD570-7564-4A81-963D-B83EB3EE4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alifornia/CA-eps/calibration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CEO%20CO%20GHG%20Roadmap\Data\GHG%20Inventory\CO%20State%20Inventory%20Tool%202019\CO2FFC%20Modul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olorado/CO_Model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Crosswalk"/>
      <sheetName val="Notes"/>
      <sheetName val="In-State Fuel Heat Content_2019"/>
      <sheetName val="transp calib"/>
      <sheetName val="CEC_2019_Electricity by Utility"/>
      <sheetName val="CEC_Gen and Cap"/>
      <sheetName val="CEC_B_SB100_Ref_20210204"/>
      <sheetName val="CEC_A_Base_Ref_20210204"/>
      <sheetName val="CEC Demand BaseMid"/>
      <sheetName val="CEC imports"/>
      <sheetName val="Included emissions_2019"/>
      <sheetName val="Sheet1"/>
      <sheetName val="CARB"/>
      <sheetName val="imported elec emissions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 refreshError="1"/>
      <sheetData sheetId="1">
        <row r="1">
          <cell r="F1" t="str">
            <v>eps</v>
          </cell>
        </row>
      </sheetData>
      <sheetData sheetId="2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ar.org/wp-content/uploads/2019/05/AAR-State-Rankings-20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sace.contentdm.oclc.org/digital/collection/p16021coll2/id/4718" TargetMode="External"/><Relationship Id="rId1" Type="http://schemas.openxmlformats.org/officeDocument/2006/relationships/hyperlink" Target="https://www.uscgboating.org/library/recreational-boating-servey/USCG-2012-NRBS-Report.pdf" TargetMode="External"/><Relationship Id="rId6" Type="http://schemas.openxmlformats.org/officeDocument/2006/relationships/hyperlink" Target="https://arb.ca.gov/emfac/emissions-inventory/612b11c3e2485364a775199a313ea57819314d31" TargetMode="External"/><Relationship Id="rId5" Type="http://schemas.openxmlformats.org/officeDocument/2006/relationships/hyperlink" Target="https://www.bts.gov/content/number-us-aircraft-vehicles-vessels-and-other-conveyances" TargetMode="External"/><Relationship Id="rId4" Type="http://schemas.openxmlformats.org/officeDocument/2006/relationships/hyperlink" Target="https://github.com/RMI-Web/state-policy-simulator/blob/master/derive_metrics/trans/SYVbT.p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B7" sqref="B7"/>
    </sheetView>
  </sheetViews>
  <sheetFormatPr defaultColWidth="12.58203125" defaultRowHeight="15" customHeight="1" x14ac:dyDescent="0.3"/>
  <cols>
    <col min="1" max="1" width="18.25" style="13" customWidth="1"/>
    <col min="2" max="2" width="64" style="13" customWidth="1"/>
    <col min="3" max="3" width="7.75" style="13" customWidth="1"/>
    <col min="4" max="4" width="34.5" style="13" customWidth="1"/>
    <col min="5" max="6" width="7.75" style="13" customWidth="1"/>
    <col min="7" max="26" width="12.75" style="13" customWidth="1"/>
  </cols>
  <sheetData>
    <row r="1" spans="1:26" ht="13.5" customHeight="1" x14ac:dyDescent="0.35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23" customFormat="1" ht="13.5" customHeight="1" x14ac:dyDescent="0.35">
      <c r="A3" s="2" t="s">
        <v>1</v>
      </c>
      <c r="B3" s="3" t="s">
        <v>211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59" customFormat="1" ht="13.5" customHeight="1" x14ac:dyDescent="0.35">
      <c r="A4" s="56"/>
      <c r="B4" s="60" t="s">
        <v>212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s="59" customFormat="1" ht="13.5" customHeight="1" x14ac:dyDescent="0.35">
      <c r="A5" s="56"/>
      <c r="B5" s="60">
        <v>2021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s="59" customFormat="1" ht="13.5" customHeight="1" x14ac:dyDescent="0.35">
      <c r="A6" s="56"/>
      <c r="B6" s="60" t="s">
        <v>214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s="59" customFormat="1" ht="13.5" customHeight="1" x14ac:dyDescent="0.35">
      <c r="A7" s="56"/>
      <c r="B7" s="63" t="s">
        <v>213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s="59" customFormat="1" ht="13.5" customHeight="1" x14ac:dyDescent="0.35">
      <c r="A8" s="56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3.5" customHeight="1" x14ac:dyDescent="0.35">
      <c r="B9" s="25" t="s">
        <v>42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5">
      <c r="A10" s="7"/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35">
      <c r="A11" s="7"/>
      <c r="B11" s="7">
        <v>2019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35">
      <c r="A12" s="7"/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 x14ac:dyDescent="0.35">
      <c r="A13" s="7"/>
      <c r="B13" s="61" t="s">
        <v>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 x14ac:dyDescent="0.35">
      <c r="A14" s="7"/>
      <c r="B14" s="7" t="s">
        <v>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 x14ac:dyDescent="0.35">
      <c r="A16" s="7"/>
      <c r="B16" s="3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 x14ac:dyDescent="0.35">
      <c r="A17" s="7"/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 x14ac:dyDescent="0.35">
      <c r="A18" s="7"/>
      <c r="B18" s="7">
        <v>2013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 x14ac:dyDescent="0.35">
      <c r="A19" s="7"/>
      <c r="B19" s="7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35">
      <c r="A20" s="7"/>
      <c r="B20" s="4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 x14ac:dyDescent="0.35">
      <c r="A21" s="7"/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 x14ac:dyDescent="0.35">
      <c r="A23" s="7"/>
      <c r="B23" s="3" t="s">
        <v>11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 x14ac:dyDescent="0.35">
      <c r="A24" s="7"/>
      <c r="B24" s="7" t="s">
        <v>12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 x14ac:dyDescent="0.35">
      <c r="A25" s="7"/>
      <c r="B25" s="7">
        <v>2014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 x14ac:dyDescent="0.35">
      <c r="A26" s="7"/>
      <c r="B26" s="7" t="s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35">
      <c r="A27" s="7"/>
      <c r="B27" s="7" t="s">
        <v>14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35">
      <c r="A28" s="7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35">
      <c r="A30" s="7"/>
      <c r="B30" s="3" t="s">
        <v>16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35">
      <c r="A31" s="7"/>
      <c r="B31" s="7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35">
      <c r="A32" s="7"/>
      <c r="B32" s="7">
        <v>2019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35">
      <c r="A33" s="7"/>
      <c r="B33" s="7" t="s">
        <v>18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35">
      <c r="A34" s="7"/>
      <c r="B34" s="7" t="s">
        <v>19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35">
      <c r="A35" s="7"/>
      <c r="B35" s="24" t="s">
        <v>69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35">
      <c r="A37" s="7"/>
      <c r="B37" s="3" t="s">
        <v>20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35">
      <c r="A38" s="9"/>
      <c r="B38" s="5" t="s">
        <v>21</v>
      </c>
      <c r="C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35">
      <c r="A39" s="7"/>
      <c r="B39" s="5">
        <v>2018</v>
      </c>
      <c r="C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35">
      <c r="A40" s="7"/>
      <c r="B40" s="5" t="s">
        <v>22</v>
      </c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35">
      <c r="A41" s="7"/>
      <c r="B41" s="5" t="s">
        <v>23</v>
      </c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35">
      <c r="A42" s="7"/>
      <c r="B42" s="6" t="s">
        <v>24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35">
      <c r="A44" s="7"/>
      <c r="B44" s="3" t="s">
        <v>25</v>
      </c>
      <c r="C44" s="7"/>
      <c r="D44" s="26"/>
      <c r="E44" s="27"/>
      <c r="F44" s="27"/>
      <c r="G44" s="27"/>
      <c r="H44" s="27"/>
      <c r="I44" s="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35">
      <c r="A45" s="7"/>
      <c r="B45" s="7" t="s">
        <v>26</v>
      </c>
      <c r="C45" s="7"/>
      <c r="D45" s="27"/>
      <c r="E45" s="27"/>
      <c r="F45" s="27"/>
      <c r="G45" s="27"/>
      <c r="H45" s="27"/>
      <c r="I45" s="2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35">
      <c r="A46" s="7"/>
      <c r="B46" s="7">
        <v>2017</v>
      </c>
      <c r="C46" s="7"/>
      <c r="D46" s="27"/>
      <c r="E46" s="27"/>
      <c r="F46" s="27"/>
      <c r="G46" s="27"/>
      <c r="H46" s="27"/>
      <c r="I46" s="2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35">
      <c r="A47" s="7"/>
      <c r="B47" s="7" t="s">
        <v>27</v>
      </c>
      <c r="C47" s="7"/>
      <c r="D47" s="27"/>
      <c r="E47" s="27"/>
      <c r="F47" s="27"/>
      <c r="G47" s="27"/>
      <c r="H47" s="27"/>
      <c r="I47" s="2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35">
      <c r="A48" s="9"/>
      <c r="B48" s="8" t="s">
        <v>28</v>
      </c>
      <c r="C48" s="7"/>
      <c r="D48" s="28"/>
      <c r="E48" s="27"/>
      <c r="F48" s="27"/>
      <c r="G48" s="27"/>
      <c r="H48" s="27"/>
      <c r="I48" s="2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3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35">
      <c r="A52" s="2" t="s">
        <v>29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35">
      <c r="A53" s="7" t="s">
        <v>75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35">
      <c r="A54" s="7" t="s">
        <v>76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35">
      <c r="A55" s="6" t="s">
        <v>30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s="23" customFormat="1" ht="13.5" customHeight="1" x14ac:dyDescent="0.35">
      <c r="A56" s="7"/>
      <c r="B56" s="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s="23" customFormat="1" ht="14.5" x14ac:dyDescent="0.35">
      <c r="A57" s="22" t="s">
        <v>73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s="23" customFormat="1" ht="13.5" customHeight="1" x14ac:dyDescent="0.35">
      <c r="A58" s="22" t="s">
        <v>74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s="23" customFormat="1" ht="13.5" customHeight="1" x14ac:dyDescent="0.35">
      <c r="A59" s="22" t="s">
        <v>72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s="23" customFormat="1" ht="13.5" customHeight="1" x14ac:dyDescent="0.35">
      <c r="A60" s="22" t="s">
        <v>71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3" customFormat="1" ht="13.5" customHeight="1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s="23" customFormat="1" ht="13.5" customHeight="1" x14ac:dyDescent="0.35">
      <c r="A62" s="7" t="s">
        <v>41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s="23" customFormat="1" ht="13.5" customHeight="1" x14ac:dyDescent="0.35">
      <c r="A63" s="24" t="s">
        <v>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s="23" customFormat="1" ht="13.5" customHeight="1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5" customHeight="1" x14ac:dyDescent="0.35">
      <c r="A65" s="7" t="s">
        <v>66</v>
      </c>
      <c r="B65" s="7">
        <v>2019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3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35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3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35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3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3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35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35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35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35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3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3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35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35">
      <c r="A95" s="7" t="s">
        <v>31</v>
      </c>
      <c r="B95" s="11">
        <v>2017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B20" r:id="rId1" xr:uid="{00000000-0004-0000-0000-000000000000}"/>
    <hyperlink ref="B42" r:id="rId2" xr:uid="{00000000-0004-0000-0000-000002000000}"/>
    <hyperlink ref="B48" r:id="rId3" xr:uid="{00000000-0004-0000-0000-000003000000}"/>
    <hyperlink ref="A55" r:id="rId4" xr:uid="{00000000-0004-0000-0000-000006000000}"/>
    <hyperlink ref="B13" r:id="rId5" xr:uid="{F7973B9E-03BD-4F7F-89C4-2B2807EA4158}"/>
    <hyperlink ref="B7" r:id="rId6" xr:uid="{17ECB85E-BE6D-4584-A20D-8E9A09E3BC25}"/>
  </hyperlinks>
  <pageMargins left="0.7" right="0.7" top="0.75" bottom="0.75" header="0" footer="0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29BA-E871-4B19-A469-427799CB8FA5}">
  <sheetPr>
    <tabColor theme="7"/>
  </sheetPr>
  <dimension ref="A1:O120"/>
  <sheetViews>
    <sheetView workbookViewId="0">
      <selection activeCell="B4" sqref="B4"/>
    </sheetView>
  </sheetViews>
  <sheetFormatPr defaultColWidth="9" defaultRowHeight="14.5" x14ac:dyDescent="0.35"/>
  <cols>
    <col min="1" max="1" width="19.33203125" style="31" customWidth="1"/>
    <col min="2" max="2" width="21.25" style="31" bestFit="1" customWidth="1"/>
    <col min="3" max="3" width="19" style="31" customWidth="1"/>
    <col min="4" max="4" width="25.58203125" style="31" customWidth="1"/>
    <col min="5" max="5" width="21.83203125" style="31" customWidth="1"/>
    <col min="6" max="6" width="22" style="31" customWidth="1"/>
    <col min="7" max="7" width="24.33203125" style="31" customWidth="1"/>
    <col min="8" max="8" width="31.75" style="31" customWidth="1"/>
    <col min="9" max="9" width="9" style="31"/>
    <col min="10" max="10" width="18.83203125" style="31" customWidth="1"/>
    <col min="11" max="11" width="14.5" style="31" customWidth="1"/>
    <col min="12" max="12" width="17.83203125" style="31" customWidth="1"/>
    <col min="13" max="16384" width="9" style="31"/>
  </cols>
  <sheetData>
    <row r="1" spans="1:15" x14ac:dyDescent="0.35">
      <c r="A1" s="31" t="s">
        <v>77</v>
      </c>
      <c r="B1" s="31" t="s">
        <v>78</v>
      </c>
    </row>
    <row r="2" spans="1:15" x14ac:dyDescent="0.35">
      <c r="A2" s="31" t="s">
        <v>79</v>
      </c>
      <c r="B2" s="31" t="s">
        <v>80</v>
      </c>
    </row>
    <row r="3" spans="1:15" x14ac:dyDescent="0.35">
      <c r="A3" s="31" t="s">
        <v>55</v>
      </c>
      <c r="B3" s="31" t="s">
        <v>81</v>
      </c>
    </row>
    <row r="4" spans="1:15" x14ac:dyDescent="0.35">
      <c r="A4" s="31" t="s">
        <v>45</v>
      </c>
      <c r="B4" s="31">
        <v>2018</v>
      </c>
    </row>
    <row r="5" spans="1:15" x14ac:dyDescent="0.35">
      <c r="A5" s="31" t="s">
        <v>56</v>
      </c>
      <c r="B5" s="31" t="s">
        <v>82</v>
      </c>
      <c r="C5" s="31" t="s">
        <v>83</v>
      </c>
      <c r="D5" s="31" t="s">
        <v>84</v>
      </c>
      <c r="E5" s="31" t="s">
        <v>85</v>
      </c>
      <c r="F5" s="31" t="s">
        <v>86</v>
      </c>
      <c r="G5" s="31" t="s">
        <v>87</v>
      </c>
      <c r="H5" s="31" t="s">
        <v>88</v>
      </c>
      <c r="I5" s="31" t="s">
        <v>89</v>
      </c>
      <c r="J5" s="31" t="s">
        <v>90</v>
      </c>
      <c r="K5" s="31" t="s">
        <v>91</v>
      </c>
      <c r="M5" s="31" t="s">
        <v>92</v>
      </c>
      <c r="N5" s="31" t="s">
        <v>93</v>
      </c>
      <c r="O5" s="31" t="s">
        <v>94</v>
      </c>
    </row>
    <row r="6" spans="1:15" x14ac:dyDescent="0.35">
      <c r="A6" s="31" t="s">
        <v>95</v>
      </c>
      <c r="B6" s="31" t="s">
        <v>96</v>
      </c>
    </row>
    <row r="7" spans="1:15" x14ac:dyDescent="0.35">
      <c r="A7" s="31" t="s">
        <v>97</v>
      </c>
      <c r="B7" s="31" t="s">
        <v>98</v>
      </c>
      <c r="C7" s="31" t="s">
        <v>99</v>
      </c>
      <c r="D7" s="31" t="s">
        <v>100</v>
      </c>
      <c r="E7" s="31" t="s">
        <v>101</v>
      </c>
      <c r="F7" s="31" t="s">
        <v>102</v>
      </c>
    </row>
    <row r="8" spans="1:15" x14ac:dyDescent="0.35">
      <c r="A8" s="31" t="s">
        <v>47</v>
      </c>
      <c r="B8" s="31" t="s">
        <v>103</v>
      </c>
      <c r="C8" s="31" t="s">
        <v>50</v>
      </c>
      <c r="D8" s="31" t="s">
        <v>104</v>
      </c>
      <c r="E8" s="31" t="s">
        <v>49</v>
      </c>
    </row>
    <row r="9" spans="1:15" x14ac:dyDescent="0.35">
      <c r="A9" s="31" t="s">
        <v>105</v>
      </c>
      <c r="B9" s="31" t="s">
        <v>106</v>
      </c>
      <c r="C9" s="31" t="s">
        <v>107</v>
      </c>
      <c r="D9" s="31" t="s">
        <v>108</v>
      </c>
      <c r="E9" s="31" t="s">
        <v>109</v>
      </c>
      <c r="F9" s="31" t="s">
        <v>110</v>
      </c>
      <c r="G9" s="31" t="s">
        <v>111</v>
      </c>
    </row>
    <row r="10" spans="1:15" x14ac:dyDescent="0.35">
      <c r="A10" s="31" t="s">
        <v>46</v>
      </c>
      <c r="B10" s="31" t="s">
        <v>112</v>
      </c>
    </row>
    <row r="11" spans="1:15" x14ac:dyDescent="0.35">
      <c r="A11" s="31" t="s">
        <v>113</v>
      </c>
      <c r="B11" s="31" t="s">
        <v>112</v>
      </c>
    </row>
    <row r="12" spans="1:15" x14ac:dyDescent="0.35">
      <c r="A12" s="31" t="s">
        <v>114</v>
      </c>
      <c r="B12" s="31" t="s">
        <v>112</v>
      </c>
    </row>
    <row r="13" spans="1:15" x14ac:dyDescent="0.35">
      <c r="G13" s="32">
        <f>SUBTOTAL(9,G15:G120)</f>
        <v>28440829</v>
      </c>
    </row>
    <row r="14" spans="1:15" x14ac:dyDescent="0.35">
      <c r="A14" s="33" t="s">
        <v>56</v>
      </c>
      <c r="B14" s="33" t="s">
        <v>115</v>
      </c>
      <c r="C14" s="33" t="s">
        <v>97</v>
      </c>
      <c r="D14" s="33" t="s">
        <v>47</v>
      </c>
      <c r="E14" s="33" t="s">
        <v>105</v>
      </c>
      <c r="F14" s="33" t="s">
        <v>55</v>
      </c>
      <c r="G14" s="33" t="s">
        <v>116</v>
      </c>
      <c r="H14" s="34" t="s">
        <v>56</v>
      </c>
      <c r="I14" s="34" t="s">
        <v>117</v>
      </c>
      <c r="J14" s="35" t="s">
        <v>118</v>
      </c>
      <c r="K14" s="35" t="s">
        <v>119</v>
      </c>
      <c r="L14" s="35" t="s">
        <v>120</v>
      </c>
    </row>
    <row r="15" spans="1:15" x14ac:dyDescent="0.35">
      <c r="A15" s="31" t="s">
        <v>121</v>
      </c>
      <c r="B15" s="31" t="s">
        <v>106</v>
      </c>
      <c r="C15" s="31" t="s">
        <v>99</v>
      </c>
      <c r="D15" s="31" t="s">
        <v>103</v>
      </c>
      <c r="E15" s="31" t="s">
        <v>106</v>
      </c>
      <c r="F15" s="31" t="s">
        <v>80</v>
      </c>
      <c r="G15" s="31">
        <v>10095</v>
      </c>
      <c r="H15" s="31" t="str">
        <f>INDEX(category!$C$2:$C$53,MATCH(fleet!A15,category!$A$2:$A$53,0))</f>
        <v xml:space="preserve"> All other buses</v>
      </c>
      <c r="I15" s="31" t="str">
        <f t="shared" ref="I15:I78" si="0">C15&amp;"_"&amp;D15</f>
        <v>Diesel_ICE</v>
      </c>
      <c r="J15" s="36" t="str">
        <f>INDEX(category!D:D,MATCH($A15,category!$A:$A,0))</f>
        <v>HDVs</v>
      </c>
      <c r="K15" s="36" t="str">
        <f>INDEX(category!E:E,MATCH($A15,category!$A:$A,0))</f>
        <v>passenger</v>
      </c>
      <c r="L15" s="36" t="str">
        <f>INDEX('veh fuel category'!$A$2:$A$10,MATCH(I15,'veh fuel category'!$B$2:$B$10,0))</f>
        <v>diesel vehicle</v>
      </c>
    </row>
    <row r="16" spans="1:15" x14ac:dyDescent="0.35">
      <c r="A16" s="31" t="s">
        <v>121</v>
      </c>
      <c r="B16" s="31" t="s">
        <v>106</v>
      </c>
      <c r="C16" s="31" t="s">
        <v>100</v>
      </c>
      <c r="D16" s="31" t="s">
        <v>50</v>
      </c>
      <c r="E16" s="31" t="s">
        <v>107</v>
      </c>
      <c r="F16" s="31" t="s">
        <v>80</v>
      </c>
      <c r="G16" s="31">
        <v>187</v>
      </c>
      <c r="H16" s="31" t="str">
        <f>INDEX(category!$C$2:$C$53,MATCH(fleet!A16,category!$A$2:$A$53,0))</f>
        <v xml:space="preserve"> All other buses</v>
      </c>
      <c r="I16" s="31" t="str">
        <f t="shared" si="0"/>
        <v>Electric_BEV</v>
      </c>
      <c r="J16" s="36" t="str">
        <f>INDEX(category!D:D,MATCH($A16,category!$A:$A,0))</f>
        <v>HDVs</v>
      </c>
      <c r="K16" s="36" t="str">
        <f>INDEX(category!E:E,MATCH($A16,category!$A:$A,0))</f>
        <v>passenger</v>
      </c>
      <c r="L16" s="36" t="str">
        <f>INDEX('veh fuel category'!$A$2:$A$10,MATCH(I16,'veh fuel category'!$B$2:$B$10,0))</f>
        <v>battery electric vehicle</v>
      </c>
    </row>
    <row r="17" spans="1:12" x14ac:dyDescent="0.35">
      <c r="A17" s="31" t="s">
        <v>121</v>
      </c>
      <c r="B17" s="31" t="s">
        <v>106</v>
      </c>
      <c r="C17" s="31" t="s">
        <v>98</v>
      </c>
      <c r="D17" s="31" t="s">
        <v>103</v>
      </c>
      <c r="E17" s="31" t="s">
        <v>106</v>
      </c>
      <c r="F17" s="31" t="s">
        <v>80</v>
      </c>
      <c r="G17" s="31">
        <v>17125</v>
      </c>
      <c r="H17" s="31" t="str">
        <f>INDEX(category!$C$2:$C$53,MATCH(fleet!A17,category!$A$2:$A$53,0))</f>
        <v xml:space="preserve"> All other buses</v>
      </c>
      <c r="I17" s="31" t="str">
        <f t="shared" si="0"/>
        <v>Gasoline_ICE</v>
      </c>
      <c r="J17" s="36" t="str">
        <f>INDEX(category!D:D,MATCH($A17,category!$A:$A,0))</f>
        <v>HDVs</v>
      </c>
      <c r="K17" s="36" t="str">
        <f>INDEX(category!E:E,MATCH($A17,category!$A:$A,0))</f>
        <v>passenger</v>
      </c>
      <c r="L17" s="36" t="str">
        <f>INDEX('veh fuel category'!$A$2:$A$10,MATCH(I17,'veh fuel category'!$B$2:$B$10,0))</f>
        <v>gasoline vehicle</v>
      </c>
    </row>
    <row r="18" spans="1:12" x14ac:dyDescent="0.35">
      <c r="A18" s="31" t="s">
        <v>121</v>
      </c>
      <c r="B18" s="31" t="s">
        <v>106</v>
      </c>
      <c r="C18" s="31" t="s">
        <v>101</v>
      </c>
      <c r="D18" s="31" t="s">
        <v>103</v>
      </c>
      <c r="E18" s="31" t="s">
        <v>106</v>
      </c>
      <c r="F18" s="31" t="s">
        <v>80</v>
      </c>
      <c r="G18" s="31">
        <v>815</v>
      </c>
      <c r="H18" s="31" t="str">
        <f>INDEX(category!$C$2:$C$53,MATCH(fleet!A18,category!$A$2:$A$53,0))</f>
        <v xml:space="preserve"> All other buses</v>
      </c>
      <c r="I18" s="31" t="str">
        <f t="shared" si="0"/>
        <v>Natural Gas_ICE</v>
      </c>
      <c r="J18" s="36" t="str">
        <f>INDEX(category!D:D,MATCH($A18,category!$A:$A,0))</f>
        <v>HDVs</v>
      </c>
      <c r="K18" s="36" t="str">
        <f>INDEX(category!E:E,MATCH($A18,category!$A:$A,0))</f>
        <v>passenger</v>
      </c>
      <c r="L18" s="36" t="str">
        <f>INDEX('veh fuel category'!$A$2:$A$10,MATCH(I18,'veh fuel category'!$B$2:$B$10,0))</f>
        <v>natural gas vehicle</v>
      </c>
    </row>
    <row r="19" spans="1:12" x14ac:dyDescent="0.35">
      <c r="A19" s="31" t="s">
        <v>122</v>
      </c>
      <c r="B19" s="31" t="s">
        <v>106</v>
      </c>
      <c r="C19" s="31" t="s">
        <v>99</v>
      </c>
      <c r="D19" s="31" t="s">
        <v>103</v>
      </c>
      <c r="E19" s="31" t="s">
        <v>106</v>
      </c>
      <c r="F19" s="31" t="s">
        <v>80</v>
      </c>
      <c r="G19" s="31">
        <v>19821</v>
      </c>
      <c r="H19" s="31" t="str">
        <f>INDEX(category!$C$2:$C$53,MATCH(fleet!A19,category!$A$2:$A$53,0))</f>
        <v xml:space="preserve"> School buses</v>
      </c>
      <c r="I19" s="31" t="str">
        <f t="shared" si="0"/>
        <v>Diesel_ICE</v>
      </c>
      <c r="J19" s="36" t="str">
        <f>INDEX(category!D:D,MATCH($A19,category!$A:$A,0))</f>
        <v>HDVs</v>
      </c>
      <c r="K19" s="36" t="str">
        <f>INDEX(category!E:E,MATCH($A19,category!$A:$A,0))</f>
        <v>passenger</v>
      </c>
      <c r="L19" s="36" t="str">
        <f>INDEX('veh fuel category'!$A$2:$A$10,MATCH(I19,'veh fuel category'!$B$2:$B$10,0))</f>
        <v>diesel vehicle</v>
      </c>
    </row>
    <row r="20" spans="1:12" x14ac:dyDescent="0.35">
      <c r="A20" s="31" t="s">
        <v>122</v>
      </c>
      <c r="B20" s="31" t="s">
        <v>106</v>
      </c>
      <c r="C20" s="31" t="s">
        <v>100</v>
      </c>
      <c r="D20" s="31" t="s">
        <v>50</v>
      </c>
      <c r="E20" s="31" t="s">
        <v>107</v>
      </c>
      <c r="F20" s="31" t="s">
        <v>80</v>
      </c>
      <c r="G20" s="31">
        <v>38</v>
      </c>
      <c r="H20" s="31" t="str">
        <f>INDEX(category!$C$2:$C$53,MATCH(fleet!A20,category!$A$2:$A$53,0))</f>
        <v xml:space="preserve"> School buses</v>
      </c>
      <c r="I20" s="31" t="str">
        <f t="shared" si="0"/>
        <v>Electric_BEV</v>
      </c>
      <c r="J20" s="36" t="str">
        <f>INDEX(category!D:D,MATCH($A20,category!$A:$A,0))</f>
        <v>HDVs</v>
      </c>
      <c r="K20" s="36" t="str">
        <f>INDEX(category!E:E,MATCH($A20,category!$A:$A,0))</f>
        <v>passenger</v>
      </c>
      <c r="L20" s="36" t="str">
        <f>INDEX('veh fuel category'!$A$2:$A$10,MATCH(I20,'veh fuel category'!$B$2:$B$10,0))</f>
        <v>battery electric vehicle</v>
      </c>
    </row>
    <row r="21" spans="1:12" x14ac:dyDescent="0.35">
      <c r="A21" s="31" t="s">
        <v>122</v>
      </c>
      <c r="B21" s="31" t="s">
        <v>106</v>
      </c>
      <c r="C21" s="31" t="s">
        <v>98</v>
      </c>
      <c r="D21" s="31" t="s">
        <v>103</v>
      </c>
      <c r="E21" s="31" t="s">
        <v>106</v>
      </c>
      <c r="F21" s="31" t="s">
        <v>80</v>
      </c>
      <c r="G21" s="31">
        <v>8254</v>
      </c>
      <c r="H21" s="31" t="str">
        <f>INDEX(category!$C$2:$C$53,MATCH(fleet!A21,category!$A$2:$A$53,0))</f>
        <v xml:space="preserve"> School buses</v>
      </c>
      <c r="I21" s="31" t="str">
        <f t="shared" si="0"/>
        <v>Gasoline_ICE</v>
      </c>
      <c r="J21" s="36" t="str">
        <f>INDEX(category!D:D,MATCH($A21,category!$A:$A,0))</f>
        <v>HDVs</v>
      </c>
      <c r="K21" s="36" t="str">
        <f>INDEX(category!E:E,MATCH($A21,category!$A:$A,0))</f>
        <v>passenger</v>
      </c>
      <c r="L21" s="36" t="str">
        <f>INDEX('veh fuel category'!$A$2:$A$10,MATCH(I21,'veh fuel category'!$B$2:$B$10,0))</f>
        <v>gasoline vehicle</v>
      </c>
    </row>
    <row r="22" spans="1:12" x14ac:dyDescent="0.35">
      <c r="A22" s="31" t="s">
        <v>122</v>
      </c>
      <c r="B22" s="31" t="s">
        <v>106</v>
      </c>
      <c r="C22" s="31" t="s">
        <v>101</v>
      </c>
      <c r="D22" s="31" t="s">
        <v>103</v>
      </c>
      <c r="E22" s="31" t="s">
        <v>106</v>
      </c>
      <c r="F22" s="31" t="s">
        <v>80</v>
      </c>
      <c r="G22" s="31">
        <v>2893</v>
      </c>
      <c r="H22" s="31" t="str">
        <f>INDEX(category!$C$2:$C$53,MATCH(fleet!A22,category!$A$2:$A$53,0))</f>
        <v xml:space="preserve"> School buses</v>
      </c>
      <c r="I22" s="31" t="str">
        <f t="shared" si="0"/>
        <v>Natural Gas_ICE</v>
      </c>
      <c r="J22" s="36" t="str">
        <f>INDEX(category!D:D,MATCH($A22,category!$A:$A,0))</f>
        <v>HDVs</v>
      </c>
      <c r="K22" s="36" t="str">
        <f>INDEX(category!E:E,MATCH($A22,category!$A:$A,0))</f>
        <v>passenger</v>
      </c>
      <c r="L22" s="36" t="str">
        <f>INDEX('veh fuel category'!$A$2:$A$10,MATCH(I22,'veh fuel category'!$B$2:$B$10,0))</f>
        <v>natural gas vehicle</v>
      </c>
    </row>
    <row r="23" spans="1:12" x14ac:dyDescent="0.35">
      <c r="A23" s="31" t="s">
        <v>123</v>
      </c>
      <c r="B23" s="31" t="s">
        <v>106</v>
      </c>
      <c r="C23" s="31" t="s">
        <v>107</v>
      </c>
      <c r="D23" s="31" t="s">
        <v>103</v>
      </c>
      <c r="E23" s="31" t="s">
        <v>106</v>
      </c>
      <c r="F23" s="31" t="s">
        <v>80</v>
      </c>
      <c r="G23" s="31">
        <v>5</v>
      </c>
      <c r="H23" s="31" t="str">
        <f>INDEX(category!$C$2:$C$53,MATCH(fleet!A23,category!$A$2:$A$53,0))</f>
        <v xml:space="preserve"> Urban buses</v>
      </c>
      <c r="I23" s="31" t="str">
        <f t="shared" si="0"/>
        <v>Unknown_ICE</v>
      </c>
      <c r="J23" s="36" t="str">
        <f>INDEX(category!D:D,MATCH($A23,category!$A:$A,0))</f>
        <v>HDVs</v>
      </c>
      <c r="K23" s="36" t="str">
        <f>INDEX(category!E:E,MATCH($A23,category!$A:$A,0))</f>
        <v>passenger</v>
      </c>
      <c r="L23" s="36" t="str">
        <f>INDEX('veh fuel category'!$A$2:$A$10,MATCH(I23,'veh fuel category'!$B$2:$B$10,0))</f>
        <v>gasoline vehicle</v>
      </c>
    </row>
    <row r="24" spans="1:12" x14ac:dyDescent="0.35">
      <c r="A24" s="31" t="s">
        <v>123</v>
      </c>
      <c r="B24" s="31" t="s">
        <v>106</v>
      </c>
      <c r="C24" s="31" t="s">
        <v>99</v>
      </c>
      <c r="D24" s="31" t="s">
        <v>103</v>
      </c>
      <c r="E24" s="31" t="s">
        <v>106</v>
      </c>
      <c r="F24" s="31" t="s">
        <v>80</v>
      </c>
      <c r="G24" s="31">
        <v>13190</v>
      </c>
      <c r="H24" s="31" t="str">
        <f>INDEX(category!$C$2:$C$53,MATCH(fleet!A24,category!$A$2:$A$53,0))</f>
        <v xml:space="preserve"> Urban buses</v>
      </c>
      <c r="I24" s="31" t="str">
        <f t="shared" si="0"/>
        <v>Diesel_ICE</v>
      </c>
      <c r="J24" s="36" t="str">
        <f>INDEX(category!D:D,MATCH($A24,category!$A:$A,0))</f>
        <v>HDVs</v>
      </c>
      <c r="K24" s="36" t="str">
        <f>INDEX(category!E:E,MATCH($A24,category!$A:$A,0))</f>
        <v>passenger</v>
      </c>
      <c r="L24" s="36" t="str">
        <f>INDEX('veh fuel category'!$A$2:$A$10,MATCH(I24,'veh fuel category'!$B$2:$B$10,0))</f>
        <v>diesel vehicle</v>
      </c>
    </row>
    <row r="25" spans="1:12" x14ac:dyDescent="0.35">
      <c r="A25" s="31" t="s">
        <v>123</v>
      </c>
      <c r="B25" s="31" t="s">
        <v>106</v>
      </c>
      <c r="C25" s="31" t="s">
        <v>100</v>
      </c>
      <c r="D25" s="31" t="s">
        <v>50</v>
      </c>
      <c r="E25" s="31" t="s">
        <v>107</v>
      </c>
      <c r="F25" s="31" t="s">
        <v>80</v>
      </c>
      <c r="G25" s="31">
        <v>488</v>
      </c>
      <c r="H25" s="31" t="str">
        <f>INDEX(category!$C$2:$C$53,MATCH(fleet!A25,category!$A$2:$A$53,0))</f>
        <v xml:space="preserve"> Urban buses</v>
      </c>
      <c r="I25" s="31" t="str">
        <f t="shared" si="0"/>
        <v>Electric_BEV</v>
      </c>
      <c r="J25" s="36" t="str">
        <f>INDEX(category!D:D,MATCH($A25,category!$A:$A,0))</f>
        <v>HDVs</v>
      </c>
      <c r="K25" s="36" t="str">
        <f>INDEX(category!E:E,MATCH($A25,category!$A:$A,0))</f>
        <v>passenger</v>
      </c>
      <c r="L25" s="36" t="str">
        <f>INDEX('veh fuel category'!$A$2:$A$10,MATCH(I25,'veh fuel category'!$B$2:$B$10,0))</f>
        <v>battery electric vehicle</v>
      </c>
    </row>
    <row r="26" spans="1:12" x14ac:dyDescent="0.35">
      <c r="A26" s="31" t="s">
        <v>123</v>
      </c>
      <c r="B26" s="31" t="s">
        <v>106</v>
      </c>
      <c r="C26" s="31" t="s">
        <v>98</v>
      </c>
      <c r="D26" s="31" t="s">
        <v>103</v>
      </c>
      <c r="E26" s="31" t="s">
        <v>106</v>
      </c>
      <c r="F26" s="31" t="s">
        <v>80</v>
      </c>
      <c r="G26" s="31">
        <v>5104</v>
      </c>
      <c r="H26" s="31" t="str">
        <f>INDEX(category!$C$2:$C$53,MATCH(fleet!A26,category!$A$2:$A$53,0))</f>
        <v xml:space="preserve"> Urban buses</v>
      </c>
      <c r="I26" s="31" t="str">
        <f t="shared" si="0"/>
        <v>Gasoline_ICE</v>
      </c>
      <c r="J26" s="36" t="str">
        <f>INDEX(category!D:D,MATCH($A26,category!$A:$A,0))</f>
        <v>HDVs</v>
      </c>
      <c r="K26" s="36" t="str">
        <f>INDEX(category!E:E,MATCH($A26,category!$A:$A,0))</f>
        <v>passenger</v>
      </c>
      <c r="L26" s="36" t="str">
        <f>INDEX('veh fuel category'!$A$2:$A$10,MATCH(I26,'veh fuel category'!$B$2:$B$10,0))</f>
        <v>gasoline vehicle</v>
      </c>
    </row>
    <row r="27" spans="1:12" x14ac:dyDescent="0.35">
      <c r="A27" s="31" t="s">
        <v>123</v>
      </c>
      <c r="B27" s="31" t="s">
        <v>106</v>
      </c>
      <c r="C27" s="31" t="s">
        <v>101</v>
      </c>
      <c r="D27" s="31" t="s">
        <v>103</v>
      </c>
      <c r="E27" s="31" t="s">
        <v>106</v>
      </c>
      <c r="F27" s="31" t="s">
        <v>80</v>
      </c>
      <c r="G27" s="31">
        <v>7122</v>
      </c>
      <c r="H27" s="31" t="str">
        <f>INDEX(category!$C$2:$C$53,MATCH(fleet!A27,category!$A$2:$A$53,0))</f>
        <v xml:space="preserve"> Urban buses</v>
      </c>
      <c r="I27" s="31" t="str">
        <f t="shared" si="0"/>
        <v>Natural Gas_ICE</v>
      </c>
      <c r="J27" s="36" t="str">
        <f>INDEX(category!D:D,MATCH($A27,category!$A:$A,0))</f>
        <v>HDVs</v>
      </c>
      <c r="K27" s="36" t="str">
        <f>INDEX(category!E:E,MATCH($A27,category!$A:$A,0))</f>
        <v>passenger</v>
      </c>
      <c r="L27" s="36" t="str">
        <f>INDEX('veh fuel category'!$A$2:$A$10,MATCH(I27,'veh fuel category'!$B$2:$B$10,0))</f>
        <v>natural gas vehicle</v>
      </c>
    </row>
    <row r="28" spans="1:12" x14ac:dyDescent="0.35">
      <c r="A28" s="31" t="s">
        <v>124</v>
      </c>
      <c r="B28" s="31" t="s">
        <v>106</v>
      </c>
      <c r="C28" s="31" t="s">
        <v>107</v>
      </c>
      <c r="D28" s="31" t="s">
        <v>103</v>
      </c>
      <c r="E28" s="31" t="s">
        <v>106</v>
      </c>
      <c r="F28" s="31" t="s">
        <v>80</v>
      </c>
      <c r="G28" s="31">
        <v>78</v>
      </c>
      <c r="H28" s="31" t="str">
        <f>INDEX(category!$C$2:$C$53,MATCH(fleet!A28,category!$A$2:$A$53,0))</f>
        <v xml:space="preserve"> Motorcycles</v>
      </c>
      <c r="I28" s="31" t="str">
        <f t="shared" si="0"/>
        <v>Unknown_ICE</v>
      </c>
      <c r="J28" s="36" t="str">
        <f>INDEX(category!D:D,MATCH($A28,category!$A:$A,0))</f>
        <v>motorbikes</v>
      </c>
      <c r="K28" s="36" t="str">
        <f>INDEX(category!E:E,MATCH($A28,category!$A:$A,0))</f>
        <v>passenger</v>
      </c>
      <c r="L28" s="36" t="str">
        <f>INDEX('veh fuel category'!$A$2:$A$10,MATCH(I28,'veh fuel category'!$B$2:$B$10,0))</f>
        <v>gasoline vehicle</v>
      </c>
    </row>
    <row r="29" spans="1:12" x14ac:dyDescent="0.35">
      <c r="A29" s="31" t="s">
        <v>124</v>
      </c>
      <c r="B29" s="31" t="s">
        <v>106</v>
      </c>
      <c r="C29" s="31" t="s">
        <v>99</v>
      </c>
      <c r="D29" s="31" t="s">
        <v>103</v>
      </c>
      <c r="E29" s="31" t="s">
        <v>106</v>
      </c>
      <c r="F29" s="31" t="s">
        <v>80</v>
      </c>
      <c r="G29" s="31">
        <v>235</v>
      </c>
      <c r="H29" s="31" t="str">
        <f>INDEX(category!$C$2:$C$53,MATCH(fleet!A29,category!$A$2:$A$53,0))</f>
        <v xml:space="preserve"> Motorcycles</v>
      </c>
      <c r="I29" s="31" t="str">
        <f t="shared" si="0"/>
        <v>Diesel_ICE</v>
      </c>
      <c r="J29" s="36" t="str">
        <f>INDEX(category!D:D,MATCH($A29,category!$A:$A,0))</f>
        <v>motorbikes</v>
      </c>
      <c r="K29" s="36" t="str">
        <f>INDEX(category!E:E,MATCH($A29,category!$A:$A,0))</f>
        <v>passenger</v>
      </c>
      <c r="L29" s="36" t="str">
        <f>INDEX('veh fuel category'!$A$2:$A$10,MATCH(I29,'veh fuel category'!$B$2:$B$10,0))</f>
        <v>diesel vehicle</v>
      </c>
    </row>
    <row r="30" spans="1:12" x14ac:dyDescent="0.35">
      <c r="A30" s="31" t="s">
        <v>124</v>
      </c>
      <c r="B30" s="31" t="s">
        <v>106</v>
      </c>
      <c r="C30" s="31" t="s">
        <v>100</v>
      </c>
      <c r="D30" s="31" t="s">
        <v>50</v>
      </c>
      <c r="E30" s="31" t="s">
        <v>107</v>
      </c>
      <c r="F30" s="31" t="s">
        <v>80</v>
      </c>
      <c r="G30" s="31">
        <v>1241</v>
      </c>
      <c r="H30" s="31" t="str">
        <f>INDEX(category!$C$2:$C$53,MATCH(fleet!A30,category!$A$2:$A$53,0))</f>
        <v xml:space="preserve"> Motorcycles</v>
      </c>
      <c r="I30" s="31" t="str">
        <f t="shared" si="0"/>
        <v>Electric_BEV</v>
      </c>
      <c r="J30" s="36" t="str">
        <f>INDEX(category!D:D,MATCH($A30,category!$A:$A,0))</f>
        <v>motorbikes</v>
      </c>
      <c r="K30" s="36" t="str">
        <f>INDEX(category!E:E,MATCH($A30,category!$A:$A,0))</f>
        <v>passenger</v>
      </c>
      <c r="L30" s="36" t="str">
        <f>INDEX('veh fuel category'!$A$2:$A$10,MATCH(I30,'veh fuel category'!$B$2:$B$10,0))</f>
        <v>battery electric vehicle</v>
      </c>
    </row>
    <row r="31" spans="1:12" x14ac:dyDescent="0.35">
      <c r="A31" s="31" t="s">
        <v>124</v>
      </c>
      <c r="B31" s="31" t="s">
        <v>106</v>
      </c>
      <c r="C31" s="31" t="s">
        <v>98</v>
      </c>
      <c r="D31" s="31" t="s">
        <v>103</v>
      </c>
      <c r="E31" s="31" t="s">
        <v>106</v>
      </c>
      <c r="F31" s="31" t="s">
        <v>80</v>
      </c>
      <c r="G31" s="31">
        <v>714908</v>
      </c>
      <c r="H31" s="31" t="str">
        <f>INDEX(category!$C$2:$C$53,MATCH(fleet!A31,category!$A$2:$A$53,0))</f>
        <v xml:space="preserve"> Motorcycles</v>
      </c>
      <c r="I31" s="31" t="str">
        <f t="shared" si="0"/>
        <v>Gasoline_ICE</v>
      </c>
      <c r="J31" s="36" t="str">
        <f>INDEX(category!D:D,MATCH($A31,category!$A:$A,0))</f>
        <v>motorbikes</v>
      </c>
      <c r="K31" s="36" t="str">
        <f>INDEX(category!E:E,MATCH($A31,category!$A:$A,0))</f>
        <v>passenger</v>
      </c>
      <c r="L31" s="36" t="str">
        <f>INDEX('veh fuel category'!$A$2:$A$10,MATCH(I31,'veh fuel category'!$B$2:$B$10,0))</f>
        <v>gasoline vehicle</v>
      </c>
    </row>
    <row r="32" spans="1:12" x14ac:dyDescent="0.35">
      <c r="A32" s="31" t="s">
        <v>124</v>
      </c>
      <c r="B32" s="31" t="s">
        <v>106</v>
      </c>
      <c r="C32" s="31" t="s">
        <v>101</v>
      </c>
      <c r="D32" s="31" t="s">
        <v>103</v>
      </c>
      <c r="E32" s="31" t="s">
        <v>106</v>
      </c>
      <c r="F32" s="31" t="s">
        <v>80</v>
      </c>
      <c r="G32" s="31">
        <v>30</v>
      </c>
      <c r="H32" s="31" t="str">
        <f>INDEX(category!$C$2:$C$53,MATCH(fleet!A32,category!$A$2:$A$53,0))</f>
        <v xml:space="preserve"> Motorcycles</v>
      </c>
      <c r="I32" s="31" t="str">
        <f t="shared" si="0"/>
        <v>Natural Gas_ICE</v>
      </c>
      <c r="J32" s="36" t="str">
        <f>INDEX(category!D:D,MATCH($A32,category!$A:$A,0))</f>
        <v>motorbikes</v>
      </c>
      <c r="K32" s="36" t="str">
        <f>INDEX(category!E:E,MATCH($A32,category!$A:$A,0))</f>
        <v>passenger</v>
      </c>
      <c r="L32" s="36" t="str">
        <f>INDEX('veh fuel category'!$A$2:$A$10,MATCH(I32,'veh fuel category'!$B$2:$B$10,0))</f>
        <v>natural gas vehicle</v>
      </c>
    </row>
    <row r="33" spans="1:12" x14ac:dyDescent="0.35">
      <c r="A33" s="31" t="s">
        <v>125</v>
      </c>
      <c r="B33" s="31" t="s">
        <v>106</v>
      </c>
      <c r="C33" s="31" t="s">
        <v>107</v>
      </c>
      <c r="D33" s="31" t="s">
        <v>103</v>
      </c>
      <c r="E33" s="31" t="s">
        <v>106</v>
      </c>
      <c r="F33" s="31" t="s">
        <v>80</v>
      </c>
      <c r="G33" s="31">
        <v>1075</v>
      </c>
      <c r="H33" s="31" t="s">
        <v>191</v>
      </c>
      <c r="I33" s="31" t="str">
        <f t="shared" si="0"/>
        <v>Unknown_ICE</v>
      </c>
      <c r="J33" s="36" t="s">
        <v>192</v>
      </c>
      <c r="K33" s="36" t="s">
        <v>192</v>
      </c>
      <c r="L33" s="36" t="s">
        <v>34</v>
      </c>
    </row>
    <row r="34" spans="1:12" x14ac:dyDescent="0.35">
      <c r="A34" s="31" t="s">
        <v>125</v>
      </c>
      <c r="B34" s="31" t="s">
        <v>106</v>
      </c>
      <c r="C34" s="31" t="s">
        <v>99</v>
      </c>
      <c r="D34" s="31" t="s">
        <v>103</v>
      </c>
      <c r="E34" s="31" t="s">
        <v>106</v>
      </c>
      <c r="F34" s="31" t="s">
        <v>80</v>
      </c>
      <c r="G34" s="31">
        <v>36162</v>
      </c>
      <c r="H34" s="31" t="s">
        <v>191</v>
      </c>
      <c r="I34" s="31" t="str">
        <f t="shared" si="0"/>
        <v>Diesel_ICE</v>
      </c>
      <c r="J34" s="36" t="s">
        <v>192</v>
      </c>
      <c r="K34" s="36" t="s">
        <v>192</v>
      </c>
      <c r="L34" s="36" t="s">
        <v>35</v>
      </c>
    </row>
    <row r="35" spans="1:12" x14ac:dyDescent="0.35">
      <c r="A35" s="31" t="s">
        <v>125</v>
      </c>
      <c r="B35" s="31" t="s">
        <v>106</v>
      </c>
      <c r="C35" s="31" t="s">
        <v>100</v>
      </c>
      <c r="D35" s="31" t="s">
        <v>50</v>
      </c>
      <c r="E35" s="31" t="s">
        <v>107</v>
      </c>
      <c r="F35" s="31" t="s">
        <v>80</v>
      </c>
      <c r="G35" s="31">
        <v>1</v>
      </c>
      <c r="H35" s="31" t="s">
        <v>191</v>
      </c>
      <c r="I35" s="31" t="str">
        <f t="shared" si="0"/>
        <v>Electric_BEV</v>
      </c>
      <c r="J35" s="36" t="s">
        <v>192</v>
      </c>
      <c r="K35" s="36" t="s">
        <v>192</v>
      </c>
      <c r="L35" s="36" t="s">
        <v>32</v>
      </c>
    </row>
    <row r="36" spans="1:12" x14ac:dyDescent="0.35">
      <c r="A36" s="31" t="s">
        <v>125</v>
      </c>
      <c r="B36" s="31" t="s">
        <v>106</v>
      </c>
      <c r="C36" s="31" t="s">
        <v>98</v>
      </c>
      <c r="D36" s="31" t="s">
        <v>103</v>
      </c>
      <c r="E36" s="31" t="s">
        <v>106</v>
      </c>
      <c r="F36" s="31" t="s">
        <v>80</v>
      </c>
      <c r="G36" s="31">
        <v>118952</v>
      </c>
      <c r="H36" s="31" t="s">
        <v>191</v>
      </c>
      <c r="I36" s="31" t="str">
        <f t="shared" si="0"/>
        <v>Gasoline_ICE</v>
      </c>
      <c r="J36" s="36" t="s">
        <v>192</v>
      </c>
      <c r="K36" s="36" t="s">
        <v>192</v>
      </c>
      <c r="L36" s="36" t="s">
        <v>34</v>
      </c>
    </row>
    <row r="37" spans="1:12" x14ac:dyDescent="0.35">
      <c r="A37" s="31" t="s">
        <v>125</v>
      </c>
      <c r="B37" s="31" t="s">
        <v>106</v>
      </c>
      <c r="C37" s="31" t="s">
        <v>101</v>
      </c>
      <c r="D37" s="31" t="s">
        <v>103</v>
      </c>
      <c r="E37" s="31" t="s">
        <v>106</v>
      </c>
      <c r="F37" s="31" t="s">
        <v>80</v>
      </c>
      <c r="G37" s="31">
        <v>14</v>
      </c>
      <c r="H37" s="31" t="s">
        <v>191</v>
      </c>
      <c r="I37" s="31" t="str">
        <f t="shared" si="0"/>
        <v>Natural Gas_ICE</v>
      </c>
      <c r="J37" s="36" t="s">
        <v>192</v>
      </c>
      <c r="K37" s="36" t="s">
        <v>192</v>
      </c>
      <c r="L37" s="36" t="s">
        <v>33</v>
      </c>
    </row>
    <row r="38" spans="1:12" x14ac:dyDescent="0.35">
      <c r="A38" s="31" t="s">
        <v>126</v>
      </c>
      <c r="B38" s="31" t="s">
        <v>106</v>
      </c>
      <c r="C38" s="31" t="s">
        <v>99</v>
      </c>
      <c r="D38" s="31" t="s">
        <v>103</v>
      </c>
      <c r="E38" s="31" t="s">
        <v>106</v>
      </c>
      <c r="F38" s="31" t="s">
        <v>80</v>
      </c>
      <c r="G38" s="32">
        <v>60925</v>
      </c>
      <c r="H38" s="31" t="str">
        <f>INDEX(category!$C$2:$C$53,MATCH(fleet!A38,category!$A$2:$A$53,0))</f>
        <v xml:space="preserve"> Passenger Cars</v>
      </c>
      <c r="I38" s="31" t="str">
        <f t="shared" si="0"/>
        <v>Diesel_ICE</v>
      </c>
      <c r="J38" s="36" t="str">
        <f>INDEX(category!D:D,MATCH($A38,category!$A:$A,0))</f>
        <v>LDVs</v>
      </c>
      <c r="K38" s="36" t="str">
        <f>INDEX(category!E:E,MATCH($A38,category!$A:$A,0))</f>
        <v>passenger</v>
      </c>
      <c r="L38" s="36" t="str">
        <f>INDEX('veh fuel category'!$A$2:$A$10,MATCH(I38,'veh fuel category'!$B$2:$B$10,0))</f>
        <v>diesel vehicle</v>
      </c>
    </row>
    <row r="39" spans="1:12" x14ac:dyDescent="0.35">
      <c r="A39" s="31" t="s">
        <v>126</v>
      </c>
      <c r="B39" s="31" t="s">
        <v>106</v>
      </c>
      <c r="C39" s="31" t="s">
        <v>100</v>
      </c>
      <c r="D39" s="31" t="s">
        <v>50</v>
      </c>
      <c r="E39" s="31" t="s">
        <v>107</v>
      </c>
      <c r="F39" s="31" t="s">
        <v>80</v>
      </c>
      <c r="G39" s="32">
        <v>5648</v>
      </c>
      <c r="H39" s="31" t="str">
        <f>INDEX(category!$C$2:$C$53,MATCH(fleet!A39,category!$A$2:$A$53,0))</f>
        <v xml:space="preserve"> Passenger Cars</v>
      </c>
      <c r="I39" s="31" t="str">
        <f t="shared" si="0"/>
        <v>Electric_BEV</v>
      </c>
      <c r="J39" s="36" t="str">
        <f>INDEX(category!D:D,MATCH($A39,category!$A:$A,0))</f>
        <v>LDVs</v>
      </c>
      <c r="K39" s="36" t="str">
        <f>INDEX(category!E:E,MATCH($A39,category!$A:$A,0))</f>
        <v>passenger</v>
      </c>
      <c r="L39" s="36" t="str">
        <f>INDEX('veh fuel category'!$A$2:$A$10,MATCH(I39,'veh fuel category'!$B$2:$B$10,0))</f>
        <v>battery electric vehicle</v>
      </c>
    </row>
    <row r="40" spans="1:12" x14ac:dyDescent="0.35">
      <c r="A40" s="31" t="s">
        <v>126</v>
      </c>
      <c r="B40" s="31" t="s">
        <v>106</v>
      </c>
      <c r="C40" s="31" t="s">
        <v>100</v>
      </c>
      <c r="D40" s="31" t="s">
        <v>50</v>
      </c>
      <c r="E40" s="31" t="s">
        <v>108</v>
      </c>
      <c r="F40" s="31" t="s">
        <v>80</v>
      </c>
      <c r="G40" s="32">
        <v>48</v>
      </c>
      <c r="H40" s="31" t="str">
        <f>INDEX(category!$C$2:$C$53,MATCH(fleet!A40,category!$A$2:$A$53,0))</f>
        <v xml:space="preserve"> Passenger Cars</v>
      </c>
      <c r="I40" s="31" t="str">
        <f t="shared" si="0"/>
        <v>Electric_BEV</v>
      </c>
      <c r="J40" s="36" t="str">
        <f>INDEX(category!D:D,MATCH($A40,category!$A:$A,0))</f>
        <v>LDVs</v>
      </c>
      <c r="K40" s="36" t="str">
        <f>INDEX(category!E:E,MATCH($A40,category!$A:$A,0))</f>
        <v>passenger</v>
      </c>
      <c r="L40" s="36" t="str">
        <f>INDEX('veh fuel category'!$A$2:$A$10,MATCH(I40,'veh fuel category'!$B$2:$B$10,0))</f>
        <v>battery electric vehicle</v>
      </c>
    </row>
    <row r="41" spans="1:12" x14ac:dyDescent="0.35">
      <c r="A41" s="31" t="s">
        <v>126</v>
      </c>
      <c r="B41" s="31" t="s">
        <v>106</v>
      </c>
      <c r="C41" s="31" t="s">
        <v>100</v>
      </c>
      <c r="D41" s="31" t="s">
        <v>50</v>
      </c>
      <c r="E41" s="31" t="s">
        <v>109</v>
      </c>
      <c r="F41" s="31" t="s">
        <v>80</v>
      </c>
      <c r="G41" s="32">
        <v>73610</v>
      </c>
      <c r="H41" s="31" t="str">
        <f>INDEX(category!$C$2:$C$53,MATCH(fleet!A41,category!$A$2:$A$53,0))</f>
        <v xml:space="preserve"> Passenger Cars</v>
      </c>
      <c r="I41" s="31" t="str">
        <f t="shared" si="0"/>
        <v>Electric_BEV</v>
      </c>
      <c r="J41" s="36" t="str">
        <f>INDEX(category!D:D,MATCH($A41,category!$A:$A,0))</f>
        <v>LDVs</v>
      </c>
      <c r="K41" s="36" t="str">
        <f>INDEX(category!E:E,MATCH($A41,category!$A:$A,0))</f>
        <v>passenger</v>
      </c>
      <c r="L41" s="36" t="str">
        <f>INDEX('veh fuel category'!$A$2:$A$10,MATCH(I41,'veh fuel category'!$B$2:$B$10,0))</f>
        <v>battery electric vehicle</v>
      </c>
    </row>
    <row r="42" spans="1:12" x14ac:dyDescent="0.35">
      <c r="A42" s="31" t="s">
        <v>126</v>
      </c>
      <c r="B42" s="31" t="s">
        <v>106</v>
      </c>
      <c r="C42" s="31" t="s">
        <v>100</v>
      </c>
      <c r="D42" s="31" t="s">
        <v>50</v>
      </c>
      <c r="E42" s="31" t="s">
        <v>110</v>
      </c>
      <c r="F42" s="31" t="s">
        <v>80</v>
      </c>
      <c r="G42" s="32">
        <v>16761</v>
      </c>
      <c r="H42" s="31" t="str">
        <f>INDEX(category!$C$2:$C$53,MATCH(fleet!A42,category!$A$2:$A$53,0))</f>
        <v xml:space="preserve"> Passenger Cars</v>
      </c>
      <c r="I42" s="31" t="str">
        <f t="shared" si="0"/>
        <v>Electric_BEV</v>
      </c>
      <c r="J42" s="36" t="str">
        <f>INDEX(category!D:D,MATCH($A42,category!$A:$A,0))</f>
        <v>LDVs</v>
      </c>
      <c r="K42" s="36" t="str">
        <f>INDEX(category!E:E,MATCH($A42,category!$A:$A,0))</f>
        <v>passenger</v>
      </c>
      <c r="L42" s="36" t="str">
        <f>INDEX('veh fuel category'!$A$2:$A$10,MATCH(I42,'veh fuel category'!$B$2:$B$10,0))</f>
        <v>battery electric vehicle</v>
      </c>
    </row>
    <row r="43" spans="1:12" x14ac:dyDescent="0.35">
      <c r="A43" s="31" t="s">
        <v>126</v>
      </c>
      <c r="B43" s="31" t="s">
        <v>106</v>
      </c>
      <c r="C43" s="31" t="s">
        <v>100</v>
      </c>
      <c r="D43" s="31" t="s">
        <v>50</v>
      </c>
      <c r="E43" s="31" t="s">
        <v>111</v>
      </c>
      <c r="F43" s="31" t="s">
        <v>80</v>
      </c>
      <c r="G43" s="32">
        <v>109716</v>
      </c>
      <c r="H43" s="31" t="str">
        <f>INDEX(category!$C$2:$C$53,MATCH(fleet!A43,category!$A$2:$A$53,0))</f>
        <v xml:space="preserve"> Passenger Cars</v>
      </c>
      <c r="I43" s="31" t="str">
        <f t="shared" si="0"/>
        <v>Electric_BEV</v>
      </c>
      <c r="J43" s="36" t="str">
        <f>INDEX(category!D:D,MATCH($A43,category!$A:$A,0))</f>
        <v>LDVs</v>
      </c>
      <c r="K43" s="36" t="str">
        <f>INDEX(category!E:E,MATCH($A43,category!$A:$A,0))</f>
        <v>passenger</v>
      </c>
      <c r="L43" s="36" t="str">
        <f>INDEX('veh fuel category'!$A$2:$A$10,MATCH(I43,'veh fuel category'!$B$2:$B$10,0))</f>
        <v>battery electric vehicle</v>
      </c>
    </row>
    <row r="44" spans="1:12" x14ac:dyDescent="0.35">
      <c r="A44" s="31" t="s">
        <v>126</v>
      </c>
      <c r="B44" s="31" t="s">
        <v>106</v>
      </c>
      <c r="C44" s="31" t="s">
        <v>98</v>
      </c>
      <c r="D44" s="31" t="s">
        <v>50</v>
      </c>
      <c r="E44" s="31" t="s">
        <v>107</v>
      </c>
      <c r="F44" s="31" t="s">
        <v>80</v>
      </c>
      <c r="G44" s="32">
        <v>1</v>
      </c>
      <c r="H44" s="31" t="str">
        <f>INDEX(category!$C$2:$C$53,MATCH(fleet!A44,category!$A$2:$A$53,0))</f>
        <v xml:space="preserve"> Passenger Cars</v>
      </c>
      <c r="I44" s="31" t="str">
        <f t="shared" si="0"/>
        <v>Gasoline_BEV</v>
      </c>
      <c r="J44" s="36" t="str">
        <f>INDEX(category!D:D,MATCH($A44,category!$A:$A,0))</f>
        <v>LDVs</v>
      </c>
      <c r="K44" s="36" t="str">
        <f>INDEX(category!E:E,MATCH($A44,category!$A:$A,0))</f>
        <v>passenger</v>
      </c>
      <c r="L44" s="36" t="str">
        <f>INDEX('veh fuel category'!$A$2:$A$10,MATCH(I44,'veh fuel category'!$B$2:$B$10,0))</f>
        <v>plugin hybrid vehicle</v>
      </c>
    </row>
    <row r="45" spans="1:12" x14ac:dyDescent="0.35">
      <c r="A45" s="31" t="s">
        <v>126</v>
      </c>
      <c r="B45" s="31" t="s">
        <v>106</v>
      </c>
      <c r="C45" s="31" t="s">
        <v>98</v>
      </c>
      <c r="D45" s="31" t="s">
        <v>50</v>
      </c>
      <c r="E45" s="31" t="s">
        <v>109</v>
      </c>
      <c r="F45" s="31" t="s">
        <v>80</v>
      </c>
      <c r="G45" s="32">
        <v>7</v>
      </c>
      <c r="H45" s="31" t="str">
        <f>INDEX(category!$C$2:$C$53,MATCH(fleet!A45,category!$A$2:$A$53,0))</f>
        <v xml:space="preserve"> Passenger Cars</v>
      </c>
      <c r="I45" s="31" t="str">
        <f t="shared" si="0"/>
        <v>Gasoline_BEV</v>
      </c>
      <c r="J45" s="36" t="str">
        <f>INDEX(category!D:D,MATCH($A45,category!$A:$A,0))</f>
        <v>LDVs</v>
      </c>
      <c r="K45" s="36" t="str">
        <f>INDEX(category!E:E,MATCH($A45,category!$A:$A,0))</f>
        <v>passenger</v>
      </c>
      <c r="L45" s="36" t="str">
        <f>INDEX('veh fuel category'!$A$2:$A$10,MATCH(I45,'veh fuel category'!$B$2:$B$10,0))</f>
        <v>plugin hybrid vehicle</v>
      </c>
    </row>
    <row r="46" spans="1:12" x14ac:dyDescent="0.35">
      <c r="A46" s="31" t="s">
        <v>126</v>
      </c>
      <c r="B46" s="31" t="s">
        <v>106</v>
      </c>
      <c r="C46" s="31" t="s">
        <v>98</v>
      </c>
      <c r="D46" s="31" t="s">
        <v>103</v>
      </c>
      <c r="E46" s="31" t="s">
        <v>106</v>
      </c>
      <c r="F46" s="31" t="s">
        <v>80</v>
      </c>
      <c r="G46" s="32">
        <v>13991648</v>
      </c>
      <c r="H46" s="31" t="str">
        <f>INDEX(category!$C$2:$C$53,MATCH(fleet!A46,category!$A$2:$A$53,0))</f>
        <v xml:space="preserve"> Passenger Cars</v>
      </c>
      <c r="I46" s="31" t="str">
        <f t="shared" si="0"/>
        <v>Gasoline_ICE</v>
      </c>
      <c r="J46" s="36" t="str">
        <f>INDEX(category!D:D,MATCH($A46,category!$A:$A,0))</f>
        <v>LDVs</v>
      </c>
      <c r="K46" s="36" t="str">
        <f>INDEX(category!E:E,MATCH($A46,category!$A:$A,0))</f>
        <v>passenger</v>
      </c>
      <c r="L46" s="36" t="str">
        <f>INDEX('veh fuel category'!$A$2:$A$10,MATCH(I46,'veh fuel category'!$B$2:$B$10,0))</f>
        <v>gasoline vehicle</v>
      </c>
    </row>
    <row r="47" spans="1:12" x14ac:dyDescent="0.35">
      <c r="A47" s="31" t="s">
        <v>126</v>
      </c>
      <c r="B47" s="31" t="s">
        <v>106</v>
      </c>
      <c r="C47" s="31" t="s">
        <v>98</v>
      </c>
      <c r="D47" s="31" t="s">
        <v>49</v>
      </c>
      <c r="E47" s="31" t="s">
        <v>108</v>
      </c>
      <c r="F47" s="31" t="s">
        <v>80</v>
      </c>
      <c r="G47" s="32">
        <v>136129</v>
      </c>
      <c r="H47" s="31" t="str">
        <f>INDEX(category!$C$2:$C$53,MATCH(fleet!A47,category!$A$2:$A$53,0))</f>
        <v xml:space="preserve"> Passenger Cars</v>
      </c>
      <c r="I47" s="31" t="str">
        <f t="shared" si="0"/>
        <v>Gasoline_PHEV</v>
      </c>
      <c r="J47" s="36" t="str">
        <f>INDEX(category!D:D,MATCH($A47,category!$A:$A,0))</f>
        <v>LDVs</v>
      </c>
      <c r="K47" s="36" t="str">
        <f>INDEX(category!E:E,MATCH($A47,category!$A:$A,0))</f>
        <v>passenger</v>
      </c>
      <c r="L47" s="36" t="str">
        <f>INDEX('veh fuel category'!$A$2:$A$10,MATCH(I47,'veh fuel category'!$B$2:$B$10,0))</f>
        <v>plugin hybrid vehicle</v>
      </c>
    </row>
    <row r="48" spans="1:12" x14ac:dyDescent="0.35">
      <c r="A48" s="31" t="s">
        <v>126</v>
      </c>
      <c r="B48" s="31" t="s">
        <v>106</v>
      </c>
      <c r="C48" s="31" t="s">
        <v>98</v>
      </c>
      <c r="D48" s="31" t="s">
        <v>49</v>
      </c>
      <c r="E48" s="31" t="s">
        <v>109</v>
      </c>
      <c r="F48" s="31" t="s">
        <v>80</v>
      </c>
      <c r="G48" s="32">
        <v>33006</v>
      </c>
      <c r="H48" s="31" t="str">
        <f>INDEX(category!$C$2:$C$53,MATCH(fleet!A48,category!$A$2:$A$53,0))</f>
        <v xml:space="preserve"> Passenger Cars</v>
      </c>
      <c r="I48" s="31" t="str">
        <f t="shared" si="0"/>
        <v>Gasoline_PHEV</v>
      </c>
      <c r="J48" s="36" t="str">
        <f>INDEX(category!D:D,MATCH($A48,category!$A:$A,0))</f>
        <v>LDVs</v>
      </c>
      <c r="K48" s="36" t="str">
        <f>INDEX(category!E:E,MATCH($A48,category!$A:$A,0))</f>
        <v>passenger</v>
      </c>
      <c r="L48" s="36" t="str">
        <f>INDEX('veh fuel category'!$A$2:$A$10,MATCH(I48,'veh fuel category'!$B$2:$B$10,0))</f>
        <v>plugin hybrid vehicle</v>
      </c>
    </row>
    <row r="49" spans="1:12" x14ac:dyDescent="0.35">
      <c r="A49" s="31" t="s">
        <v>126</v>
      </c>
      <c r="B49" s="31" t="s">
        <v>106</v>
      </c>
      <c r="C49" s="31" t="s">
        <v>102</v>
      </c>
      <c r="D49" s="31" t="s">
        <v>51</v>
      </c>
      <c r="E49" s="31" t="s">
        <v>109</v>
      </c>
      <c r="F49" s="31" t="s">
        <v>80</v>
      </c>
      <c r="G49" s="32">
        <v>165</v>
      </c>
      <c r="H49" s="31" t="str">
        <f>INDEX(category!$C$2:$C$53,MATCH(fleet!A49,category!$A$2:$A$53,0))</f>
        <v xml:space="preserve"> Passenger Cars</v>
      </c>
      <c r="I49" s="31" t="str">
        <f t="shared" si="0"/>
        <v>Hydrogen_FCEV</v>
      </c>
      <c r="J49" s="36" t="str">
        <f>INDEX(category!D:D,MATCH($A49,category!$A:$A,0))</f>
        <v>LDVs</v>
      </c>
      <c r="K49" s="36" t="str">
        <f>INDEX(category!E:E,MATCH($A49,category!$A:$A,0))</f>
        <v>passenger</v>
      </c>
      <c r="L49" s="36" t="str">
        <f>INDEX('veh fuel category'!$A$2:$A$10,MATCH(I49,'veh fuel category'!$B$2:$B$10,0))</f>
        <v>hydrogen vehicle</v>
      </c>
    </row>
    <row r="50" spans="1:12" x14ac:dyDescent="0.35">
      <c r="A50" s="31" t="s">
        <v>126</v>
      </c>
      <c r="B50" s="31" t="s">
        <v>106</v>
      </c>
      <c r="C50" s="31" t="s">
        <v>102</v>
      </c>
      <c r="D50" s="31" t="s">
        <v>51</v>
      </c>
      <c r="E50" s="31" t="s">
        <v>111</v>
      </c>
      <c r="F50" s="31" t="s">
        <v>80</v>
      </c>
      <c r="G50" s="32">
        <v>4646</v>
      </c>
      <c r="H50" s="31" t="str">
        <f>INDEX(category!$C$2:$C$53,MATCH(fleet!A50,category!$A$2:$A$53,0))</f>
        <v xml:space="preserve"> Passenger Cars</v>
      </c>
      <c r="I50" s="31" t="str">
        <f t="shared" si="0"/>
        <v>Hydrogen_FCEV</v>
      </c>
      <c r="J50" s="36" t="str">
        <f>INDEX(category!D:D,MATCH($A50,category!$A:$A,0))</f>
        <v>LDVs</v>
      </c>
      <c r="K50" s="36" t="str">
        <f>INDEX(category!E:E,MATCH($A50,category!$A:$A,0))</f>
        <v>passenger</v>
      </c>
      <c r="L50" s="36" t="str">
        <f>INDEX('veh fuel category'!$A$2:$A$10,MATCH(I50,'veh fuel category'!$B$2:$B$10,0))</f>
        <v>hydrogen vehicle</v>
      </c>
    </row>
    <row r="51" spans="1:12" x14ac:dyDescent="0.35">
      <c r="A51" s="31" t="s">
        <v>126</v>
      </c>
      <c r="B51" s="31" t="s">
        <v>106</v>
      </c>
      <c r="C51" s="31" t="s">
        <v>101</v>
      </c>
      <c r="D51" s="31" t="s">
        <v>103</v>
      </c>
      <c r="E51" s="31" t="s">
        <v>106</v>
      </c>
      <c r="F51" s="31" t="s">
        <v>80</v>
      </c>
      <c r="G51" s="32">
        <v>7442</v>
      </c>
      <c r="H51" s="31" t="str">
        <f>INDEX(category!$C$2:$C$53,MATCH(fleet!A51,category!$A$2:$A$53,0))</f>
        <v xml:space="preserve"> Passenger Cars</v>
      </c>
      <c r="I51" s="31" t="str">
        <f t="shared" si="0"/>
        <v>Natural Gas_ICE</v>
      </c>
      <c r="J51" s="36" t="str">
        <f>INDEX(category!D:D,MATCH($A51,category!$A:$A,0))</f>
        <v>LDVs</v>
      </c>
      <c r="K51" s="36" t="str">
        <f>INDEX(category!E:E,MATCH($A51,category!$A:$A,0))</f>
        <v>passenger</v>
      </c>
      <c r="L51" s="36" t="str">
        <f>INDEX('veh fuel category'!$A$2:$A$10,MATCH(I51,'veh fuel category'!$B$2:$B$10,0))</f>
        <v>natural gas vehicle</v>
      </c>
    </row>
    <row r="52" spans="1:12" x14ac:dyDescent="0.35">
      <c r="A52" s="31" t="s">
        <v>127</v>
      </c>
      <c r="B52" s="31" t="s">
        <v>107</v>
      </c>
      <c r="C52" s="31" t="s">
        <v>99</v>
      </c>
      <c r="D52" s="31" t="s">
        <v>103</v>
      </c>
      <c r="E52" s="31" t="s">
        <v>106</v>
      </c>
      <c r="F52" s="31" t="s">
        <v>80</v>
      </c>
      <c r="G52" s="31">
        <v>1396</v>
      </c>
      <c r="H52" s="31" t="str">
        <f>INDEX(category!$C$2:$C$53,MATCH(fleet!A52,category!$A$2:$A$53,0))</f>
        <v xml:space="preserve"> Light-duty trucks (GVWR &lt;6000 lbs  ETW ≤3750 lbs)</v>
      </c>
      <c r="I52" s="31" t="str">
        <f t="shared" si="0"/>
        <v>Diesel_ICE</v>
      </c>
      <c r="J52" s="36" t="str">
        <f>INDEX(category!D:D,MATCH($A52,category!$A:$A,0))</f>
        <v>LDVs</v>
      </c>
      <c r="K52" s="36" t="str">
        <f>INDEX(category!E:E,MATCH($A52,category!$A:$A,0))</f>
        <v>passenger</v>
      </c>
      <c r="L52" s="36" t="str">
        <f>INDEX('veh fuel category'!$A$2:$A$10,MATCH(I52,'veh fuel category'!$B$2:$B$10,0))</f>
        <v>diesel vehicle</v>
      </c>
    </row>
    <row r="53" spans="1:12" x14ac:dyDescent="0.35">
      <c r="A53" s="31" t="s">
        <v>127</v>
      </c>
      <c r="B53" s="31" t="s">
        <v>107</v>
      </c>
      <c r="C53" s="31" t="s">
        <v>100</v>
      </c>
      <c r="D53" s="31" t="s">
        <v>50</v>
      </c>
      <c r="E53" s="31" t="s">
        <v>107</v>
      </c>
      <c r="F53" s="31" t="s">
        <v>80</v>
      </c>
      <c r="G53" s="31">
        <v>452</v>
      </c>
      <c r="H53" s="31" t="str">
        <f>INDEX(category!$C$2:$C$53,MATCH(fleet!A53,category!$A$2:$A$53,0))</f>
        <v xml:space="preserve"> Light-duty trucks (GVWR &lt;6000 lbs  ETW ≤3750 lbs)</v>
      </c>
      <c r="I53" s="31" t="str">
        <f t="shared" si="0"/>
        <v>Electric_BEV</v>
      </c>
      <c r="J53" s="36" t="str">
        <f>INDEX(category!D:D,MATCH($A53,category!$A:$A,0))</f>
        <v>LDVs</v>
      </c>
      <c r="K53" s="36" t="str">
        <f>INDEX(category!E:E,MATCH($A53,category!$A:$A,0))</f>
        <v>passenger</v>
      </c>
      <c r="L53" s="36" t="str">
        <f>INDEX('veh fuel category'!$A$2:$A$10,MATCH(I53,'veh fuel category'!$B$2:$B$10,0))</f>
        <v>battery electric vehicle</v>
      </c>
    </row>
    <row r="54" spans="1:12" x14ac:dyDescent="0.35">
      <c r="A54" s="31" t="s">
        <v>127</v>
      </c>
      <c r="B54" s="31" t="s">
        <v>107</v>
      </c>
      <c r="C54" s="31" t="s">
        <v>98</v>
      </c>
      <c r="D54" s="31" t="s">
        <v>103</v>
      </c>
      <c r="E54" s="31" t="s">
        <v>106</v>
      </c>
      <c r="F54" s="31" t="s">
        <v>80</v>
      </c>
      <c r="G54" s="31">
        <v>78682</v>
      </c>
      <c r="H54" s="31" t="str">
        <f>INDEX(category!$C$2:$C$53,MATCH(fleet!A54,category!$A$2:$A$53,0))</f>
        <v xml:space="preserve"> Light-duty trucks (GVWR &lt;6000 lbs  ETW ≤3750 lbs)</v>
      </c>
      <c r="I54" s="31" t="str">
        <f t="shared" si="0"/>
        <v>Gasoline_ICE</v>
      </c>
      <c r="J54" s="36" t="str">
        <f>INDEX(category!D:D,MATCH($A54,category!$A:$A,0))</f>
        <v>LDVs</v>
      </c>
      <c r="K54" s="36" t="str">
        <f>INDEX(category!E:E,MATCH($A54,category!$A:$A,0))</f>
        <v>passenger</v>
      </c>
      <c r="L54" s="36" t="str">
        <f>INDEX('veh fuel category'!$A$2:$A$10,MATCH(I54,'veh fuel category'!$B$2:$B$10,0))</f>
        <v>gasoline vehicle</v>
      </c>
    </row>
    <row r="55" spans="1:12" x14ac:dyDescent="0.35">
      <c r="A55" s="31" t="s">
        <v>127</v>
      </c>
      <c r="B55" s="31" t="s">
        <v>107</v>
      </c>
      <c r="C55" s="31" t="s">
        <v>101</v>
      </c>
      <c r="D55" s="31" t="s">
        <v>103</v>
      </c>
      <c r="E55" s="31" t="s">
        <v>106</v>
      </c>
      <c r="F55" s="31" t="s">
        <v>80</v>
      </c>
      <c r="G55" s="31">
        <v>33</v>
      </c>
      <c r="H55" s="31" t="str">
        <f>INDEX(category!$C$2:$C$53,MATCH(fleet!A55,category!$A$2:$A$53,0))</f>
        <v xml:space="preserve"> Light-duty trucks (GVWR &lt;6000 lbs  ETW ≤3750 lbs)</v>
      </c>
      <c r="I55" s="31" t="str">
        <f t="shared" si="0"/>
        <v>Natural Gas_ICE</v>
      </c>
      <c r="J55" s="36" t="str">
        <f>INDEX(category!D:D,MATCH($A55,category!$A:$A,0))</f>
        <v>LDVs</v>
      </c>
      <c r="K55" s="36" t="str">
        <f>INDEX(category!E:E,MATCH($A55,category!$A:$A,0))</f>
        <v>passenger</v>
      </c>
      <c r="L55" s="36" t="str">
        <f>INDEX('veh fuel category'!$A$2:$A$10,MATCH(I55,'veh fuel category'!$B$2:$B$10,0))</f>
        <v>natural gas vehicle</v>
      </c>
    </row>
    <row r="56" spans="1:12" x14ac:dyDescent="0.35">
      <c r="A56" s="31" t="s">
        <v>127</v>
      </c>
      <c r="B56" s="31">
        <v>1</v>
      </c>
      <c r="C56" s="31" t="s">
        <v>99</v>
      </c>
      <c r="D56" s="31" t="s">
        <v>103</v>
      </c>
      <c r="E56" s="31" t="s">
        <v>106</v>
      </c>
      <c r="F56" s="31" t="s">
        <v>80</v>
      </c>
      <c r="G56" s="31">
        <v>1223</v>
      </c>
      <c r="H56" s="31" t="str">
        <f>INDEX(category!$C$2:$C$53,MATCH(fleet!A56,category!$A$2:$A$53,0))</f>
        <v xml:space="preserve"> Light-duty trucks (GVWR &lt;6000 lbs  ETW ≤3750 lbs)</v>
      </c>
      <c r="I56" s="31" t="str">
        <f t="shared" si="0"/>
        <v>Diesel_ICE</v>
      </c>
      <c r="J56" s="36" t="str">
        <f>INDEX(category!D:D,MATCH($A56,category!$A:$A,0))</f>
        <v>LDVs</v>
      </c>
      <c r="K56" s="36" t="str">
        <f>INDEX(category!E:E,MATCH($A56,category!$A:$A,0))</f>
        <v>passenger</v>
      </c>
      <c r="L56" s="36" t="str">
        <f>INDEX('veh fuel category'!$A$2:$A$10,MATCH(I56,'veh fuel category'!$B$2:$B$10,0))</f>
        <v>diesel vehicle</v>
      </c>
    </row>
    <row r="57" spans="1:12" x14ac:dyDescent="0.35">
      <c r="A57" s="31" t="s">
        <v>127</v>
      </c>
      <c r="B57" s="31">
        <v>1</v>
      </c>
      <c r="C57" s="31" t="s">
        <v>100</v>
      </c>
      <c r="D57" s="31" t="s">
        <v>50</v>
      </c>
      <c r="E57" s="31" t="s">
        <v>107</v>
      </c>
      <c r="F57" s="31" t="s">
        <v>80</v>
      </c>
      <c r="G57" s="31">
        <v>335</v>
      </c>
      <c r="H57" s="31" t="str">
        <f>INDEX(category!$C$2:$C$53,MATCH(fleet!A57,category!$A$2:$A$53,0))</f>
        <v xml:space="preserve"> Light-duty trucks (GVWR &lt;6000 lbs  ETW ≤3750 lbs)</v>
      </c>
      <c r="I57" s="31" t="str">
        <f t="shared" si="0"/>
        <v>Electric_BEV</v>
      </c>
      <c r="J57" s="36" t="str">
        <f>INDEX(category!D:D,MATCH($A57,category!$A:$A,0))</f>
        <v>LDVs</v>
      </c>
      <c r="K57" s="36" t="str">
        <f>INDEX(category!E:E,MATCH($A57,category!$A:$A,0))</f>
        <v>passenger</v>
      </c>
      <c r="L57" s="36" t="str">
        <f>INDEX('veh fuel category'!$A$2:$A$10,MATCH(I57,'veh fuel category'!$B$2:$B$10,0))</f>
        <v>battery electric vehicle</v>
      </c>
    </row>
    <row r="58" spans="1:12" x14ac:dyDescent="0.35">
      <c r="A58" s="31" t="s">
        <v>127</v>
      </c>
      <c r="B58" s="31">
        <v>1</v>
      </c>
      <c r="C58" s="31" t="s">
        <v>100</v>
      </c>
      <c r="D58" s="31" t="s">
        <v>50</v>
      </c>
      <c r="E58" s="31" t="s">
        <v>110</v>
      </c>
      <c r="F58" s="31" t="s">
        <v>80</v>
      </c>
      <c r="G58" s="31">
        <v>1240</v>
      </c>
      <c r="H58" s="31" t="str">
        <f>INDEX(category!$C$2:$C$53,MATCH(fleet!A58,category!$A$2:$A$53,0))</f>
        <v xml:space="preserve"> Light-duty trucks (GVWR &lt;6000 lbs  ETW ≤3750 lbs)</v>
      </c>
      <c r="I58" s="31" t="str">
        <f t="shared" si="0"/>
        <v>Electric_BEV</v>
      </c>
      <c r="J58" s="36" t="str">
        <f>INDEX(category!D:D,MATCH($A58,category!$A:$A,0))</f>
        <v>LDVs</v>
      </c>
      <c r="K58" s="36" t="str">
        <f>INDEX(category!E:E,MATCH($A58,category!$A:$A,0))</f>
        <v>passenger</v>
      </c>
      <c r="L58" s="36" t="str">
        <f>INDEX('veh fuel category'!$A$2:$A$10,MATCH(I58,'veh fuel category'!$B$2:$B$10,0))</f>
        <v>battery electric vehicle</v>
      </c>
    </row>
    <row r="59" spans="1:12" x14ac:dyDescent="0.35">
      <c r="A59" s="31" t="s">
        <v>127</v>
      </c>
      <c r="B59" s="31">
        <v>1</v>
      </c>
      <c r="C59" s="31" t="s">
        <v>98</v>
      </c>
      <c r="D59" s="31" t="s">
        <v>103</v>
      </c>
      <c r="E59" s="31" t="s">
        <v>106</v>
      </c>
      <c r="F59" s="31" t="s">
        <v>80</v>
      </c>
      <c r="G59" s="31">
        <v>1498486</v>
      </c>
      <c r="H59" s="31" t="str">
        <f>INDEX(category!$C$2:$C$53,MATCH(fleet!A59,category!$A$2:$A$53,0))</f>
        <v xml:space="preserve"> Light-duty trucks (GVWR &lt;6000 lbs  ETW ≤3750 lbs)</v>
      </c>
      <c r="I59" s="31" t="str">
        <f t="shared" si="0"/>
        <v>Gasoline_ICE</v>
      </c>
      <c r="J59" s="36" t="str">
        <f>INDEX(category!D:D,MATCH($A59,category!$A:$A,0))</f>
        <v>LDVs</v>
      </c>
      <c r="K59" s="36" t="str">
        <f>INDEX(category!E:E,MATCH($A59,category!$A:$A,0))</f>
        <v>passenger</v>
      </c>
      <c r="L59" s="36" t="str">
        <f>INDEX('veh fuel category'!$A$2:$A$10,MATCH(I59,'veh fuel category'!$B$2:$B$10,0))</f>
        <v>gasoline vehicle</v>
      </c>
    </row>
    <row r="60" spans="1:12" x14ac:dyDescent="0.35">
      <c r="A60" s="31" t="s">
        <v>127</v>
      </c>
      <c r="B60" s="31">
        <v>1</v>
      </c>
      <c r="C60" s="31" t="s">
        <v>98</v>
      </c>
      <c r="D60" s="31" t="s">
        <v>49</v>
      </c>
      <c r="E60" s="31" t="s">
        <v>108</v>
      </c>
      <c r="F60" s="31" t="s">
        <v>80</v>
      </c>
      <c r="G60" s="31">
        <v>17</v>
      </c>
      <c r="H60" s="31" t="str">
        <f>INDEX(category!$C$2:$C$53,MATCH(fleet!A60,category!$A$2:$A$53,0))</f>
        <v xml:space="preserve"> Light-duty trucks (GVWR &lt;6000 lbs  ETW ≤3750 lbs)</v>
      </c>
      <c r="I60" s="31" t="str">
        <f t="shared" si="0"/>
        <v>Gasoline_PHEV</v>
      </c>
      <c r="J60" s="36" t="str">
        <f>INDEX(category!D:D,MATCH($A60,category!$A:$A,0))</f>
        <v>LDVs</v>
      </c>
      <c r="K60" s="36" t="str">
        <f>INDEX(category!E:E,MATCH($A60,category!$A:$A,0))</f>
        <v>passenger</v>
      </c>
      <c r="L60" s="36" t="str">
        <f>INDEX('veh fuel category'!$A$2:$A$10,MATCH(I60,'veh fuel category'!$B$2:$B$10,0))</f>
        <v>plugin hybrid vehicle</v>
      </c>
    </row>
    <row r="61" spans="1:12" x14ac:dyDescent="0.35">
      <c r="A61" s="31" t="s">
        <v>127</v>
      </c>
      <c r="B61" s="31">
        <v>1</v>
      </c>
      <c r="C61" s="31" t="s">
        <v>102</v>
      </c>
      <c r="D61" s="31" t="s">
        <v>51</v>
      </c>
      <c r="E61" s="31" t="s">
        <v>111</v>
      </c>
      <c r="F61" s="31" t="s">
        <v>80</v>
      </c>
      <c r="G61" s="31">
        <v>61</v>
      </c>
      <c r="H61" s="31" t="str">
        <f>INDEX(category!$C$2:$C$53,MATCH(fleet!A61,category!$A$2:$A$53,0))</f>
        <v xml:space="preserve"> Light-duty trucks (GVWR &lt;6000 lbs  ETW ≤3750 lbs)</v>
      </c>
      <c r="I61" s="31" t="str">
        <f t="shared" si="0"/>
        <v>Hydrogen_FCEV</v>
      </c>
      <c r="J61" s="36" t="str">
        <f>INDEX(category!D:D,MATCH($A61,category!$A:$A,0))</f>
        <v>LDVs</v>
      </c>
      <c r="K61" s="36" t="str">
        <f>INDEX(category!E:E,MATCH($A61,category!$A:$A,0))</f>
        <v>passenger</v>
      </c>
      <c r="L61" s="36" t="str">
        <f>INDEX('veh fuel category'!$A$2:$A$10,MATCH(I61,'veh fuel category'!$B$2:$B$10,0))</f>
        <v>hydrogen vehicle</v>
      </c>
    </row>
    <row r="62" spans="1:12" x14ac:dyDescent="0.35">
      <c r="A62" s="31" t="s">
        <v>127</v>
      </c>
      <c r="B62" s="31">
        <v>1</v>
      </c>
      <c r="C62" s="31" t="s">
        <v>101</v>
      </c>
      <c r="D62" s="31" t="s">
        <v>103</v>
      </c>
      <c r="E62" s="31" t="s">
        <v>106</v>
      </c>
      <c r="F62" s="31" t="s">
        <v>80</v>
      </c>
      <c r="G62" s="31">
        <v>1</v>
      </c>
      <c r="H62" s="31" t="str">
        <f>INDEX(category!$C$2:$C$53,MATCH(fleet!A62,category!$A$2:$A$53,0))</f>
        <v xml:space="preserve"> Light-duty trucks (GVWR &lt;6000 lbs  ETW ≤3750 lbs)</v>
      </c>
      <c r="I62" s="31" t="str">
        <f t="shared" si="0"/>
        <v>Natural Gas_ICE</v>
      </c>
      <c r="J62" s="36" t="str">
        <f>INDEX(category!D:D,MATCH($A62,category!$A:$A,0))</f>
        <v>LDVs</v>
      </c>
      <c r="K62" s="36" t="str">
        <f>INDEX(category!E:E,MATCH($A62,category!$A:$A,0))</f>
        <v>passenger</v>
      </c>
      <c r="L62" s="36" t="str">
        <f>INDEX('veh fuel category'!$A$2:$A$10,MATCH(I62,'veh fuel category'!$B$2:$B$10,0))</f>
        <v>natural gas vehicle</v>
      </c>
    </row>
    <row r="63" spans="1:12" x14ac:dyDescent="0.35">
      <c r="A63" s="31" t="s">
        <v>128</v>
      </c>
      <c r="B63" s="31" t="s">
        <v>107</v>
      </c>
      <c r="C63" s="31" t="s">
        <v>99</v>
      </c>
      <c r="D63" s="31" t="s">
        <v>103</v>
      </c>
      <c r="E63" s="31" t="s">
        <v>106</v>
      </c>
      <c r="F63" s="31" t="s">
        <v>80</v>
      </c>
      <c r="G63" s="31">
        <v>7327</v>
      </c>
      <c r="H63" s="31" t="str">
        <f>INDEX(category!$C$2:$C$53,MATCH(fleet!A63,category!$A$2:$A$53,0))</f>
        <v xml:space="preserve"> Light-duty trucks (GVWR &lt;6000 lbs  ETW 3751–5750 lbs)</v>
      </c>
      <c r="I63" s="31" t="str">
        <f t="shared" si="0"/>
        <v>Diesel_ICE</v>
      </c>
      <c r="J63" s="36" t="str">
        <f>INDEX(category!D:D,MATCH($A63,category!$A:$A,0))</f>
        <v>LDVs</v>
      </c>
      <c r="K63" s="36" t="str">
        <f>INDEX(category!E:E,MATCH($A63,category!$A:$A,0))</f>
        <v>passenger</v>
      </c>
      <c r="L63" s="36" t="str">
        <f>INDEX('veh fuel category'!$A$2:$A$10,MATCH(I63,'veh fuel category'!$B$2:$B$10,0))</f>
        <v>diesel vehicle</v>
      </c>
    </row>
    <row r="64" spans="1:12" x14ac:dyDescent="0.35">
      <c r="A64" s="31" t="s">
        <v>128</v>
      </c>
      <c r="B64" s="31" t="s">
        <v>107</v>
      </c>
      <c r="C64" s="31" t="s">
        <v>100</v>
      </c>
      <c r="D64" s="31" t="s">
        <v>50</v>
      </c>
      <c r="E64" s="31" t="s">
        <v>107</v>
      </c>
      <c r="F64" s="31" t="s">
        <v>80</v>
      </c>
      <c r="G64" s="31">
        <v>240</v>
      </c>
      <c r="H64" s="31" t="str">
        <f>INDEX(category!$C$2:$C$53,MATCH(fleet!A64,category!$A$2:$A$53,0))</f>
        <v xml:space="preserve"> Light-duty trucks (GVWR &lt;6000 lbs  ETW 3751–5750 lbs)</v>
      </c>
      <c r="I64" s="31" t="str">
        <f t="shared" si="0"/>
        <v>Electric_BEV</v>
      </c>
      <c r="J64" s="36" t="str">
        <f>INDEX(category!D:D,MATCH($A64,category!$A:$A,0))</f>
        <v>LDVs</v>
      </c>
      <c r="K64" s="36" t="str">
        <f>INDEX(category!E:E,MATCH($A64,category!$A:$A,0))</f>
        <v>passenger</v>
      </c>
      <c r="L64" s="36" t="str">
        <f>INDEX('veh fuel category'!$A$2:$A$10,MATCH(I64,'veh fuel category'!$B$2:$B$10,0))</f>
        <v>battery electric vehicle</v>
      </c>
    </row>
    <row r="65" spans="1:12" x14ac:dyDescent="0.35">
      <c r="A65" s="31" t="s">
        <v>128</v>
      </c>
      <c r="B65" s="31" t="s">
        <v>107</v>
      </c>
      <c r="C65" s="31" t="s">
        <v>100</v>
      </c>
      <c r="D65" s="31" t="s">
        <v>50</v>
      </c>
      <c r="E65" s="31" t="s">
        <v>111</v>
      </c>
      <c r="F65" s="31" t="s">
        <v>80</v>
      </c>
      <c r="G65" s="31">
        <v>4183</v>
      </c>
      <c r="H65" s="31" t="str">
        <f>INDEX(category!$C$2:$C$53,MATCH(fleet!A65,category!$A$2:$A$53,0))</f>
        <v xml:space="preserve"> Light-duty trucks (GVWR &lt;6000 lbs  ETW 3751–5750 lbs)</v>
      </c>
      <c r="I65" s="31" t="str">
        <f t="shared" si="0"/>
        <v>Electric_BEV</v>
      </c>
      <c r="J65" s="36" t="str">
        <f>INDEX(category!D:D,MATCH($A65,category!$A:$A,0))</f>
        <v>LDVs</v>
      </c>
      <c r="K65" s="36" t="str">
        <f>INDEX(category!E:E,MATCH($A65,category!$A:$A,0))</f>
        <v>passenger</v>
      </c>
      <c r="L65" s="36" t="str">
        <f>INDEX('veh fuel category'!$A$2:$A$10,MATCH(I65,'veh fuel category'!$B$2:$B$10,0))</f>
        <v>battery electric vehicle</v>
      </c>
    </row>
    <row r="66" spans="1:12" x14ac:dyDescent="0.35">
      <c r="A66" s="31" t="s">
        <v>128</v>
      </c>
      <c r="B66" s="31" t="s">
        <v>107</v>
      </c>
      <c r="C66" s="31" t="s">
        <v>98</v>
      </c>
      <c r="D66" s="31" t="s">
        <v>103</v>
      </c>
      <c r="E66" s="31" t="s">
        <v>106</v>
      </c>
      <c r="F66" s="31" t="s">
        <v>80</v>
      </c>
      <c r="G66" s="31">
        <v>169553</v>
      </c>
      <c r="H66" s="31" t="str">
        <f>INDEX(category!$C$2:$C$53,MATCH(fleet!A66,category!$A$2:$A$53,0))</f>
        <v xml:space="preserve"> Light-duty trucks (GVWR &lt;6000 lbs  ETW 3751–5750 lbs)</v>
      </c>
      <c r="I66" s="31" t="str">
        <f t="shared" si="0"/>
        <v>Gasoline_ICE</v>
      </c>
      <c r="J66" s="36" t="str">
        <f>INDEX(category!D:D,MATCH($A66,category!$A:$A,0))</f>
        <v>LDVs</v>
      </c>
      <c r="K66" s="36" t="str">
        <f>INDEX(category!E:E,MATCH($A66,category!$A:$A,0))</f>
        <v>passenger</v>
      </c>
      <c r="L66" s="36" t="str">
        <f>INDEX('veh fuel category'!$A$2:$A$10,MATCH(I66,'veh fuel category'!$B$2:$B$10,0))</f>
        <v>gasoline vehicle</v>
      </c>
    </row>
    <row r="67" spans="1:12" x14ac:dyDescent="0.35">
      <c r="A67" s="31" t="s">
        <v>128</v>
      </c>
      <c r="B67" s="31" t="s">
        <v>107</v>
      </c>
      <c r="C67" s="31" t="s">
        <v>98</v>
      </c>
      <c r="D67" s="31" t="s">
        <v>49</v>
      </c>
      <c r="E67" s="31" t="s">
        <v>108</v>
      </c>
      <c r="F67" s="31" t="s">
        <v>80</v>
      </c>
      <c r="G67" s="31">
        <v>186</v>
      </c>
      <c r="H67" s="31" t="str">
        <f>INDEX(category!$C$2:$C$53,MATCH(fleet!A67,category!$A$2:$A$53,0))</f>
        <v xml:space="preserve"> Light-duty trucks (GVWR &lt;6000 lbs  ETW 3751–5750 lbs)</v>
      </c>
      <c r="I67" s="31" t="str">
        <f t="shared" si="0"/>
        <v>Gasoline_PHEV</v>
      </c>
      <c r="J67" s="36" t="str">
        <f>INDEX(category!D:D,MATCH($A67,category!$A:$A,0))</f>
        <v>LDVs</v>
      </c>
      <c r="K67" s="36" t="str">
        <f>INDEX(category!E:E,MATCH($A67,category!$A:$A,0))</f>
        <v>passenger</v>
      </c>
      <c r="L67" s="36" t="str">
        <f>INDEX('veh fuel category'!$A$2:$A$10,MATCH(I67,'veh fuel category'!$B$2:$B$10,0))</f>
        <v>plugin hybrid vehicle</v>
      </c>
    </row>
    <row r="68" spans="1:12" x14ac:dyDescent="0.35">
      <c r="A68" s="31" t="s">
        <v>128</v>
      </c>
      <c r="B68" s="31" t="s">
        <v>107</v>
      </c>
      <c r="C68" s="31" t="s">
        <v>101</v>
      </c>
      <c r="D68" s="31" t="s">
        <v>103</v>
      </c>
      <c r="E68" s="31" t="s">
        <v>106</v>
      </c>
      <c r="F68" s="31" t="s">
        <v>80</v>
      </c>
      <c r="G68" s="31">
        <v>90</v>
      </c>
      <c r="H68" s="31" t="str">
        <f>INDEX(category!$C$2:$C$53,MATCH(fleet!A68,category!$A$2:$A$53,0))</f>
        <v xml:space="preserve"> Light-duty trucks (GVWR &lt;6000 lbs  ETW 3751–5750 lbs)</v>
      </c>
      <c r="I68" s="31" t="str">
        <f t="shared" si="0"/>
        <v>Natural Gas_ICE</v>
      </c>
      <c r="J68" s="36" t="str">
        <f>INDEX(category!D:D,MATCH($A68,category!$A:$A,0))</f>
        <v>LDVs</v>
      </c>
      <c r="K68" s="36" t="str">
        <f>INDEX(category!E:E,MATCH($A68,category!$A:$A,0))</f>
        <v>passenger</v>
      </c>
      <c r="L68" s="36" t="str">
        <f>INDEX('veh fuel category'!$A$2:$A$10,MATCH(I68,'veh fuel category'!$B$2:$B$10,0))</f>
        <v>natural gas vehicle</v>
      </c>
    </row>
    <row r="69" spans="1:12" x14ac:dyDescent="0.35">
      <c r="A69" s="31" t="s">
        <v>128</v>
      </c>
      <c r="B69" s="31">
        <v>1</v>
      </c>
      <c r="C69" s="31" t="s">
        <v>99</v>
      </c>
      <c r="D69" s="31" t="s">
        <v>103</v>
      </c>
      <c r="E69" s="31" t="s">
        <v>106</v>
      </c>
      <c r="F69" s="31" t="s">
        <v>80</v>
      </c>
      <c r="G69" s="31">
        <v>11222</v>
      </c>
      <c r="H69" s="31" t="str">
        <f>INDEX(category!$C$2:$C$53,MATCH(fleet!A69,category!$A$2:$A$53,0))</f>
        <v xml:space="preserve"> Light-duty trucks (GVWR &lt;6000 lbs  ETW 3751–5750 lbs)</v>
      </c>
      <c r="I69" s="31" t="str">
        <f t="shared" si="0"/>
        <v>Diesel_ICE</v>
      </c>
      <c r="J69" s="36" t="str">
        <f>INDEX(category!D:D,MATCH($A69,category!$A:$A,0))</f>
        <v>LDVs</v>
      </c>
      <c r="K69" s="36" t="str">
        <f>INDEX(category!E:E,MATCH($A69,category!$A:$A,0))</f>
        <v>passenger</v>
      </c>
      <c r="L69" s="36" t="str">
        <f>INDEX('veh fuel category'!$A$2:$A$10,MATCH(I69,'veh fuel category'!$B$2:$B$10,0))</f>
        <v>diesel vehicle</v>
      </c>
    </row>
    <row r="70" spans="1:12" x14ac:dyDescent="0.35">
      <c r="A70" s="31" t="s">
        <v>128</v>
      </c>
      <c r="B70" s="31">
        <v>1</v>
      </c>
      <c r="C70" s="31" t="s">
        <v>100</v>
      </c>
      <c r="D70" s="31" t="s">
        <v>50</v>
      </c>
      <c r="E70" s="31" t="s">
        <v>107</v>
      </c>
      <c r="F70" s="31" t="s">
        <v>80</v>
      </c>
      <c r="G70" s="31">
        <v>141</v>
      </c>
      <c r="H70" s="31" t="str">
        <f>INDEX(category!$C$2:$C$53,MATCH(fleet!A70,category!$A$2:$A$53,0))</f>
        <v xml:space="preserve"> Light-duty trucks (GVWR &lt;6000 lbs  ETW 3751–5750 lbs)</v>
      </c>
      <c r="I70" s="31" t="str">
        <f t="shared" si="0"/>
        <v>Electric_BEV</v>
      </c>
      <c r="J70" s="36" t="str">
        <f>INDEX(category!D:D,MATCH($A70,category!$A:$A,0))</f>
        <v>LDVs</v>
      </c>
      <c r="K70" s="36" t="str">
        <f>INDEX(category!E:E,MATCH($A70,category!$A:$A,0))</f>
        <v>passenger</v>
      </c>
      <c r="L70" s="36" t="str">
        <f>INDEX('veh fuel category'!$A$2:$A$10,MATCH(I70,'veh fuel category'!$B$2:$B$10,0))</f>
        <v>battery electric vehicle</v>
      </c>
    </row>
    <row r="71" spans="1:12" x14ac:dyDescent="0.35">
      <c r="A71" s="31" t="s">
        <v>128</v>
      </c>
      <c r="B71" s="31">
        <v>1</v>
      </c>
      <c r="C71" s="31" t="s">
        <v>100</v>
      </c>
      <c r="D71" s="31" t="s">
        <v>50</v>
      </c>
      <c r="E71" s="31" t="s">
        <v>110</v>
      </c>
      <c r="F71" s="31" t="s">
        <v>80</v>
      </c>
      <c r="G71" s="31">
        <v>227</v>
      </c>
      <c r="H71" s="31" t="str">
        <f>INDEX(category!$C$2:$C$53,MATCH(fleet!A71,category!$A$2:$A$53,0))</f>
        <v xml:space="preserve"> Light-duty trucks (GVWR &lt;6000 lbs  ETW 3751–5750 lbs)</v>
      </c>
      <c r="I71" s="31" t="str">
        <f t="shared" si="0"/>
        <v>Electric_BEV</v>
      </c>
      <c r="J71" s="36" t="str">
        <f>INDEX(category!D:D,MATCH($A71,category!$A:$A,0))</f>
        <v>LDVs</v>
      </c>
      <c r="K71" s="36" t="str">
        <f>INDEX(category!E:E,MATCH($A71,category!$A:$A,0))</f>
        <v>passenger</v>
      </c>
      <c r="L71" s="36" t="str">
        <f>INDEX('veh fuel category'!$A$2:$A$10,MATCH(I71,'veh fuel category'!$B$2:$B$10,0))</f>
        <v>battery electric vehicle</v>
      </c>
    </row>
    <row r="72" spans="1:12" x14ac:dyDescent="0.35">
      <c r="A72" s="31" t="s">
        <v>128</v>
      </c>
      <c r="B72" s="31">
        <v>1</v>
      </c>
      <c r="C72" s="31" t="s">
        <v>98</v>
      </c>
      <c r="D72" s="31" t="s">
        <v>103</v>
      </c>
      <c r="E72" s="31" t="s">
        <v>106</v>
      </c>
      <c r="F72" s="31" t="s">
        <v>80</v>
      </c>
      <c r="G72" s="31">
        <v>5349619</v>
      </c>
      <c r="H72" s="31" t="str">
        <f>INDEX(category!$C$2:$C$53,MATCH(fleet!A72,category!$A$2:$A$53,0))</f>
        <v xml:space="preserve"> Light-duty trucks (GVWR &lt;6000 lbs  ETW 3751–5750 lbs)</v>
      </c>
      <c r="I72" s="31" t="str">
        <f t="shared" si="0"/>
        <v>Gasoline_ICE</v>
      </c>
      <c r="J72" s="36" t="str">
        <f>INDEX(category!D:D,MATCH($A72,category!$A:$A,0))</f>
        <v>LDVs</v>
      </c>
      <c r="K72" s="36" t="str">
        <f>INDEX(category!E:E,MATCH($A72,category!$A:$A,0))</f>
        <v>passenger</v>
      </c>
      <c r="L72" s="36" t="str">
        <f>INDEX('veh fuel category'!$A$2:$A$10,MATCH(I72,'veh fuel category'!$B$2:$B$10,0))</f>
        <v>gasoline vehicle</v>
      </c>
    </row>
    <row r="73" spans="1:12" x14ac:dyDescent="0.35">
      <c r="A73" s="31" t="s">
        <v>128</v>
      </c>
      <c r="B73" s="31">
        <v>1</v>
      </c>
      <c r="C73" s="31" t="s">
        <v>98</v>
      </c>
      <c r="D73" s="31" t="s">
        <v>49</v>
      </c>
      <c r="E73" s="31" t="s">
        <v>108</v>
      </c>
      <c r="F73" s="31" t="s">
        <v>80</v>
      </c>
      <c r="G73" s="31">
        <v>1654</v>
      </c>
      <c r="H73" s="31" t="str">
        <f>INDEX(category!$C$2:$C$53,MATCH(fleet!A73,category!$A$2:$A$53,0))</f>
        <v xml:space="preserve"> Light-duty trucks (GVWR &lt;6000 lbs  ETW 3751–5750 lbs)</v>
      </c>
      <c r="I73" s="31" t="str">
        <f t="shared" si="0"/>
        <v>Gasoline_PHEV</v>
      </c>
      <c r="J73" s="36" t="str">
        <f>INDEX(category!D:D,MATCH($A73,category!$A:$A,0))</f>
        <v>LDVs</v>
      </c>
      <c r="K73" s="36" t="str">
        <f>INDEX(category!E:E,MATCH($A73,category!$A:$A,0))</f>
        <v>passenger</v>
      </c>
      <c r="L73" s="36" t="str">
        <f>INDEX('veh fuel category'!$A$2:$A$10,MATCH(I73,'veh fuel category'!$B$2:$B$10,0))</f>
        <v>plugin hybrid vehicle</v>
      </c>
    </row>
    <row r="74" spans="1:12" x14ac:dyDescent="0.35">
      <c r="A74" s="31" t="s">
        <v>128</v>
      </c>
      <c r="B74" s="31">
        <v>1</v>
      </c>
      <c r="C74" s="31" t="s">
        <v>102</v>
      </c>
      <c r="D74" s="31" t="s">
        <v>51</v>
      </c>
      <c r="E74" s="31" t="s">
        <v>111</v>
      </c>
      <c r="F74" s="31" t="s">
        <v>80</v>
      </c>
      <c r="G74" s="31">
        <v>1</v>
      </c>
      <c r="H74" s="31" t="str">
        <f>INDEX(category!$C$2:$C$53,MATCH(fleet!A74,category!$A$2:$A$53,0))</f>
        <v xml:space="preserve"> Light-duty trucks (GVWR &lt;6000 lbs  ETW 3751–5750 lbs)</v>
      </c>
      <c r="I74" s="31" t="str">
        <f t="shared" si="0"/>
        <v>Hydrogen_FCEV</v>
      </c>
      <c r="J74" s="36" t="str">
        <f>INDEX(category!D:D,MATCH($A74,category!$A:$A,0))</f>
        <v>LDVs</v>
      </c>
      <c r="K74" s="36" t="str">
        <f>INDEX(category!E:E,MATCH($A74,category!$A:$A,0))</f>
        <v>passenger</v>
      </c>
      <c r="L74" s="36" t="str">
        <f>INDEX('veh fuel category'!$A$2:$A$10,MATCH(I74,'veh fuel category'!$B$2:$B$10,0))</f>
        <v>hydrogen vehicle</v>
      </c>
    </row>
    <row r="75" spans="1:12" x14ac:dyDescent="0.35">
      <c r="A75" s="31" t="s">
        <v>128</v>
      </c>
      <c r="B75" s="31">
        <v>1</v>
      </c>
      <c r="C75" s="31" t="s">
        <v>101</v>
      </c>
      <c r="D75" s="31" t="s">
        <v>103</v>
      </c>
      <c r="E75" s="31" t="s">
        <v>106</v>
      </c>
      <c r="F75" s="31" t="s">
        <v>80</v>
      </c>
      <c r="G75" s="31">
        <v>19</v>
      </c>
      <c r="H75" s="31" t="str">
        <f>INDEX(category!$C$2:$C$53,MATCH(fleet!A75,category!$A$2:$A$53,0))</f>
        <v xml:space="preserve"> Light-duty trucks (GVWR &lt;6000 lbs  ETW 3751–5750 lbs)</v>
      </c>
      <c r="I75" s="31" t="str">
        <f t="shared" si="0"/>
        <v>Natural Gas_ICE</v>
      </c>
      <c r="J75" s="36" t="str">
        <f>INDEX(category!D:D,MATCH($A75,category!$A:$A,0))</f>
        <v>LDVs</v>
      </c>
      <c r="K75" s="36" t="str">
        <f>INDEX(category!E:E,MATCH($A75,category!$A:$A,0))</f>
        <v>passenger</v>
      </c>
      <c r="L75" s="36" t="str">
        <f>INDEX('veh fuel category'!$A$2:$A$10,MATCH(I75,'veh fuel category'!$B$2:$B$10,0))</f>
        <v>natural gas vehicle</v>
      </c>
    </row>
    <row r="76" spans="1:12" x14ac:dyDescent="0.35">
      <c r="A76" s="31" t="s">
        <v>129</v>
      </c>
      <c r="B76" s="31" t="s">
        <v>107</v>
      </c>
      <c r="C76" s="31" t="s">
        <v>99</v>
      </c>
      <c r="D76" s="31" t="s">
        <v>103</v>
      </c>
      <c r="E76" s="31" t="s">
        <v>106</v>
      </c>
      <c r="F76" s="31" t="s">
        <v>80</v>
      </c>
      <c r="G76" s="31">
        <v>4177</v>
      </c>
      <c r="H76" s="31" t="str">
        <f>INDEX(category!$C$2:$C$53,MATCH(fleet!A76,category!$A$2:$A$53,0))</f>
        <v xml:space="preserve"> Medium-duty vehicles (GVWR 6000–8500 lbs)</v>
      </c>
      <c r="I76" s="31" t="str">
        <f t="shared" si="0"/>
        <v>Diesel_ICE</v>
      </c>
      <c r="J76" s="36" t="str">
        <f>INDEX(category!D:D,MATCH($A76,category!$A:$A,0))</f>
        <v>LDVs</v>
      </c>
      <c r="K76" s="36" t="str">
        <f>INDEX(category!E:E,MATCH($A76,category!$A:$A,0))</f>
        <v>freight</v>
      </c>
      <c r="L76" s="36" t="str">
        <f>INDEX('veh fuel category'!$A$2:$A$10,MATCH(I76,'veh fuel category'!$B$2:$B$10,0))</f>
        <v>diesel vehicle</v>
      </c>
    </row>
    <row r="77" spans="1:12" x14ac:dyDescent="0.35">
      <c r="A77" s="31" t="s">
        <v>129</v>
      </c>
      <c r="B77" s="31" t="s">
        <v>107</v>
      </c>
      <c r="C77" s="31" t="s">
        <v>100</v>
      </c>
      <c r="D77" s="31" t="s">
        <v>50</v>
      </c>
      <c r="E77" s="31" t="s">
        <v>107</v>
      </c>
      <c r="F77" s="31" t="s">
        <v>80</v>
      </c>
      <c r="G77" s="31">
        <v>389</v>
      </c>
      <c r="H77" s="31" t="str">
        <f>INDEX(category!$C$2:$C$53,MATCH(fleet!A77,category!$A$2:$A$53,0))</f>
        <v xml:space="preserve"> Medium-duty vehicles (GVWR 6000–8500 lbs)</v>
      </c>
      <c r="I77" s="31" t="str">
        <f t="shared" si="0"/>
        <v>Electric_BEV</v>
      </c>
      <c r="J77" s="36" t="str">
        <f>INDEX(category!D:D,MATCH($A77,category!$A:$A,0))</f>
        <v>LDVs</v>
      </c>
      <c r="K77" s="36" t="str">
        <f>INDEX(category!E:E,MATCH($A77,category!$A:$A,0))</f>
        <v>freight</v>
      </c>
      <c r="L77" s="36" t="str">
        <f>INDEX('veh fuel category'!$A$2:$A$10,MATCH(I77,'veh fuel category'!$B$2:$B$10,0))</f>
        <v>battery electric vehicle</v>
      </c>
    </row>
    <row r="78" spans="1:12" x14ac:dyDescent="0.35">
      <c r="A78" s="31" t="s">
        <v>129</v>
      </c>
      <c r="B78" s="31" t="s">
        <v>107</v>
      </c>
      <c r="C78" s="31" t="s">
        <v>100</v>
      </c>
      <c r="D78" s="31" t="s">
        <v>50</v>
      </c>
      <c r="E78" s="31" t="s">
        <v>109</v>
      </c>
      <c r="F78" s="31" t="s">
        <v>80</v>
      </c>
      <c r="G78" s="31">
        <v>1</v>
      </c>
      <c r="H78" s="31" t="str">
        <f>INDEX(category!$C$2:$C$53,MATCH(fleet!A78,category!$A$2:$A$53,0))</f>
        <v xml:space="preserve"> Medium-duty vehicles (GVWR 6000–8500 lbs)</v>
      </c>
      <c r="I78" s="31" t="str">
        <f t="shared" si="0"/>
        <v>Electric_BEV</v>
      </c>
      <c r="J78" s="36" t="str">
        <f>INDEX(category!D:D,MATCH($A78,category!$A:$A,0))</f>
        <v>LDVs</v>
      </c>
      <c r="K78" s="36" t="str">
        <f>INDEX(category!E:E,MATCH($A78,category!$A:$A,0))</f>
        <v>freight</v>
      </c>
      <c r="L78" s="36" t="str">
        <f>INDEX('veh fuel category'!$A$2:$A$10,MATCH(I78,'veh fuel category'!$B$2:$B$10,0))</f>
        <v>battery electric vehicle</v>
      </c>
    </row>
    <row r="79" spans="1:12" x14ac:dyDescent="0.35">
      <c r="A79" s="31" t="s">
        <v>129</v>
      </c>
      <c r="B79" s="31" t="s">
        <v>107</v>
      </c>
      <c r="C79" s="31" t="s">
        <v>98</v>
      </c>
      <c r="D79" s="31" t="s">
        <v>103</v>
      </c>
      <c r="E79" s="31" t="s">
        <v>106</v>
      </c>
      <c r="F79" s="31" t="s">
        <v>80</v>
      </c>
      <c r="G79" s="31">
        <v>311862</v>
      </c>
      <c r="H79" s="31" t="str">
        <f>INDEX(category!$C$2:$C$53,MATCH(fleet!A79,category!$A$2:$A$53,0))</f>
        <v xml:space="preserve"> Medium-duty vehicles (GVWR 6000–8500 lbs)</v>
      </c>
      <c r="I79" s="31" t="str">
        <f t="shared" ref="I79:I120" si="1">C79&amp;"_"&amp;D79</f>
        <v>Gasoline_ICE</v>
      </c>
      <c r="J79" s="36" t="str">
        <f>INDEX(category!D:D,MATCH($A79,category!$A:$A,0))</f>
        <v>LDVs</v>
      </c>
      <c r="K79" s="36" t="str">
        <f>INDEX(category!E:E,MATCH($A79,category!$A:$A,0))</f>
        <v>freight</v>
      </c>
      <c r="L79" s="36" t="str">
        <f>INDEX('veh fuel category'!$A$2:$A$10,MATCH(I79,'veh fuel category'!$B$2:$B$10,0))</f>
        <v>gasoline vehicle</v>
      </c>
    </row>
    <row r="80" spans="1:12" x14ac:dyDescent="0.35">
      <c r="A80" s="31" t="s">
        <v>129</v>
      </c>
      <c r="B80" s="31" t="s">
        <v>107</v>
      </c>
      <c r="C80" s="31" t="s">
        <v>98</v>
      </c>
      <c r="D80" s="31" t="s">
        <v>49</v>
      </c>
      <c r="E80" s="31" t="s">
        <v>108</v>
      </c>
      <c r="F80" s="31" t="s">
        <v>80</v>
      </c>
      <c r="G80" s="31">
        <v>592</v>
      </c>
      <c r="H80" s="31" t="str">
        <f>INDEX(category!$C$2:$C$53,MATCH(fleet!A80,category!$A$2:$A$53,0))</f>
        <v xml:space="preserve"> Medium-duty vehicles (GVWR 6000–8500 lbs)</v>
      </c>
      <c r="I80" s="31" t="str">
        <f t="shared" si="1"/>
        <v>Gasoline_PHEV</v>
      </c>
      <c r="J80" s="36" t="str">
        <f>INDEX(category!D:D,MATCH($A80,category!$A:$A,0))</f>
        <v>LDVs</v>
      </c>
      <c r="K80" s="36" t="str">
        <f>INDEX(category!E:E,MATCH($A80,category!$A:$A,0))</f>
        <v>freight</v>
      </c>
      <c r="L80" s="36" t="str">
        <f>INDEX('veh fuel category'!$A$2:$A$10,MATCH(I80,'veh fuel category'!$B$2:$B$10,0))</f>
        <v>plugin hybrid vehicle</v>
      </c>
    </row>
    <row r="81" spans="1:12" x14ac:dyDescent="0.35">
      <c r="A81" s="31" t="s">
        <v>129</v>
      </c>
      <c r="B81" s="31" t="s">
        <v>107</v>
      </c>
      <c r="C81" s="31" t="s">
        <v>101</v>
      </c>
      <c r="D81" s="31" t="s">
        <v>103</v>
      </c>
      <c r="E81" s="31" t="s">
        <v>106</v>
      </c>
      <c r="F81" s="31" t="s">
        <v>80</v>
      </c>
      <c r="G81" s="31">
        <v>56</v>
      </c>
      <c r="H81" s="31" t="str">
        <f>INDEX(category!$C$2:$C$53,MATCH(fleet!A81,category!$A$2:$A$53,0))</f>
        <v xml:space="preserve"> Medium-duty vehicles (GVWR 6000–8500 lbs)</v>
      </c>
      <c r="I81" s="31" t="str">
        <f t="shared" si="1"/>
        <v>Natural Gas_ICE</v>
      </c>
      <c r="J81" s="36" t="str">
        <f>INDEX(category!D:D,MATCH($A81,category!$A:$A,0))</f>
        <v>LDVs</v>
      </c>
      <c r="K81" s="36" t="str">
        <f>INDEX(category!E:E,MATCH($A81,category!$A:$A,0))</f>
        <v>freight</v>
      </c>
      <c r="L81" s="36" t="str">
        <f>INDEX('veh fuel category'!$A$2:$A$10,MATCH(I81,'veh fuel category'!$B$2:$B$10,0))</f>
        <v>natural gas vehicle</v>
      </c>
    </row>
    <row r="82" spans="1:12" x14ac:dyDescent="0.35">
      <c r="A82" s="31" t="s">
        <v>129</v>
      </c>
      <c r="B82" s="31">
        <v>2</v>
      </c>
      <c r="C82" s="31" t="s">
        <v>99</v>
      </c>
      <c r="D82" s="31" t="s">
        <v>103</v>
      </c>
      <c r="E82" s="31" t="s">
        <v>106</v>
      </c>
      <c r="F82" s="31" t="s">
        <v>80</v>
      </c>
      <c r="G82" s="31">
        <v>48618</v>
      </c>
      <c r="H82" s="31" t="str">
        <f>INDEX(category!$C$2:$C$53,MATCH(fleet!A82,category!$A$2:$A$53,0))</f>
        <v xml:space="preserve"> Medium-duty vehicles (GVWR 6000–8500 lbs)</v>
      </c>
      <c r="I82" s="31" t="str">
        <f t="shared" si="1"/>
        <v>Diesel_ICE</v>
      </c>
      <c r="J82" s="36" t="str">
        <f>INDEX(category!D:D,MATCH($A82,category!$A:$A,0))</f>
        <v>LDVs</v>
      </c>
      <c r="K82" s="36" t="str">
        <f>INDEX(category!E:E,MATCH($A82,category!$A:$A,0))</f>
        <v>freight</v>
      </c>
      <c r="L82" s="36" t="str">
        <f>INDEX('veh fuel category'!$A$2:$A$10,MATCH(I82,'veh fuel category'!$B$2:$B$10,0))</f>
        <v>diesel vehicle</v>
      </c>
    </row>
    <row r="83" spans="1:12" x14ac:dyDescent="0.35">
      <c r="A83" s="31" t="s">
        <v>129</v>
      </c>
      <c r="B83" s="31">
        <v>2</v>
      </c>
      <c r="C83" s="31" t="s">
        <v>98</v>
      </c>
      <c r="D83" s="31" t="s">
        <v>103</v>
      </c>
      <c r="E83" s="31" t="s">
        <v>106</v>
      </c>
      <c r="F83" s="31" t="s">
        <v>80</v>
      </c>
      <c r="G83" s="31">
        <v>3891123</v>
      </c>
      <c r="H83" s="31" t="str">
        <f>INDEX(category!$C$2:$C$53,MATCH(fleet!A83,category!$A$2:$A$53,0))</f>
        <v xml:space="preserve"> Medium-duty vehicles (GVWR 6000–8500 lbs)</v>
      </c>
      <c r="I83" s="31" t="str">
        <f t="shared" si="1"/>
        <v>Gasoline_ICE</v>
      </c>
      <c r="J83" s="36" t="str">
        <f>INDEX(category!D:D,MATCH($A83,category!$A:$A,0))</f>
        <v>LDVs</v>
      </c>
      <c r="K83" s="36" t="str">
        <f>INDEX(category!E:E,MATCH($A83,category!$A:$A,0))</f>
        <v>freight</v>
      </c>
      <c r="L83" s="36" t="str">
        <f>INDEX('veh fuel category'!$A$2:$A$10,MATCH(I83,'veh fuel category'!$B$2:$B$10,0))</f>
        <v>gasoline vehicle</v>
      </c>
    </row>
    <row r="84" spans="1:12" x14ac:dyDescent="0.35">
      <c r="A84" s="31" t="s">
        <v>129</v>
      </c>
      <c r="B84" s="31">
        <v>2</v>
      </c>
      <c r="C84" s="31" t="s">
        <v>98</v>
      </c>
      <c r="D84" s="31" t="s">
        <v>49</v>
      </c>
      <c r="E84" s="31" t="s">
        <v>108</v>
      </c>
      <c r="F84" s="31" t="s">
        <v>80</v>
      </c>
      <c r="G84" s="31">
        <v>8730</v>
      </c>
      <c r="H84" s="31" t="str">
        <f>INDEX(category!$C$2:$C$53,MATCH(fleet!A84,category!$A$2:$A$53,0))</f>
        <v xml:space="preserve"> Medium-duty vehicles (GVWR 6000–8500 lbs)</v>
      </c>
      <c r="I84" s="31" t="str">
        <f t="shared" si="1"/>
        <v>Gasoline_PHEV</v>
      </c>
      <c r="J84" s="36" t="str">
        <f>INDEX(category!D:D,MATCH($A84,category!$A:$A,0))</f>
        <v>LDVs</v>
      </c>
      <c r="K84" s="36" t="str">
        <f>INDEX(category!E:E,MATCH($A84,category!$A:$A,0))</f>
        <v>freight</v>
      </c>
      <c r="L84" s="36" t="str">
        <f>INDEX('veh fuel category'!$A$2:$A$10,MATCH(I84,'veh fuel category'!$B$2:$B$10,0))</f>
        <v>plugin hybrid vehicle</v>
      </c>
    </row>
    <row r="85" spans="1:12" x14ac:dyDescent="0.35">
      <c r="A85" s="31" t="s">
        <v>129</v>
      </c>
      <c r="B85" s="31">
        <v>2</v>
      </c>
      <c r="C85" s="31" t="s">
        <v>101</v>
      </c>
      <c r="D85" s="31" t="s">
        <v>103</v>
      </c>
      <c r="E85" s="31" t="s">
        <v>106</v>
      </c>
      <c r="F85" s="31" t="s">
        <v>80</v>
      </c>
      <c r="G85" s="31">
        <v>1837</v>
      </c>
      <c r="H85" s="31" t="str">
        <f>INDEX(category!$C$2:$C$53,MATCH(fleet!A85,category!$A$2:$A$53,0))</f>
        <v xml:space="preserve"> Medium-duty vehicles (GVWR 6000–8500 lbs)</v>
      </c>
      <c r="I85" s="31" t="str">
        <f t="shared" si="1"/>
        <v>Natural Gas_ICE</v>
      </c>
      <c r="J85" s="36" t="str">
        <f>INDEX(category!D:D,MATCH($A85,category!$A:$A,0))</f>
        <v>LDVs</v>
      </c>
      <c r="K85" s="36" t="str">
        <f>INDEX(category!E:E,MATCH($A85,category!$A:$A,0))</f>
        <v>freight</v>
      </c>
      <c r="L85" s="36" t="str">
        <f>INDEX('veh fuel category'!$A$2:$A$10,MATCH(I85,'veh fuel category'!$B$2:$B$10,0))</f>
        <v>natural gas vehicle</v>
      </c>
    </row>
    <row r="86" spans="1:12" x14ac:dyDescent="0.35">
      <c r="A86" s="31" t="s">
        <v>130</v>
      </c>
      <c r="B86" s="31" t="s">
        <v>107</v>
      </c>
      <c r="C86" s="31" t="s">
        <v>99</v>
      </c>
      <c r="D86" s="31" t="s">
        <v>103</v>
      </c>
      <c r="E86" s="31" t="s">
        <v>106</v>
      </c>
      <c r="F86" s="31" t="s">
        <v>80</v>
      </c>
      <c r="G86" s="31">
        <v>5498</v>
      </c>
      <c r="H86" s="31" t="str">
        <f>INDEX(category!$C$2:$C$53,MATCH(fleet!A86,category!$A$2:$A$53,0))</f>
        <v xml:space="preserve"> Light-heavy duty trucks (GVWR 8501–10000 lbs)</v>
      </c>
      <c r="I86" s="31" t="str">
        <f t="shared" si="1"/>
        <v>Diesel_ICE</v>
      </c>
      <c r="J86" s="36" t="str">
        <f>INDEX(category!D:D,MATCH($A86,category!$A:$A,0))</f>
        <v>LDVs</v>
      </c>
      <c r="K86" s="36" t="str">
        <f>INDEX(category!E:E,MATCH($A86,category!$A:$A,0))</f>
        <v>freight</v>
      </c>
      <c r="L86" s="36" t="str">
        <f>INDEX('veh fuel category'!$A$2:$A$10,MATCH(I86,'veh fuel category'!$B$2:$B$10,0))</f>
        <v>diesel vehicle</v>
      </c>
    </row>
    <row r="87" spans="1:12" x14ac:dyDescent="0.35">
      <c r="A87" s="31" t="s">
        <v>130</v>
      </c>
      <c r="B87" s="31" t="s">
        <v>107</v>
      </c>
      <c r="C87" s="31" t="s">
        <v>100</v>
      </c>
      <c r="D87" s="31" t="s">
        <v>50</v>
      </c>
      <c r="E87" s="31" t="s">
        <v>107</v>
      </c>
      <c r="F87" s="31" t="s">
        <v>80</v>
      </c>
      <c r="G87" s="31">
        <v>189</v>
      </c>
      <c r="H87" s="31" t="str">
        <f>INDEX(category!$C$2:$C$53,MATCH(fleet!A87,category!$A$2:$A$53,0))</f>
        <v xml:space="preserve"> Light-heavy duty trucks (GVWR 8501–10000 lbs)</v>
      </c>
      <c r="I87" s="31" t="str">
        <f t="shared" si="1"/>
        <v>Electric_BEV</v>
      </c>
      <c r="J87" s="36" t="str">
        <f>INDEX(category!D:D,MATCH($A87,category!$A:$A,0))</f>
        <v>LDVs</v>
      </c>
      <c r="K87" s="36" t="str">
        <f>INDEX(category!E:E,MATCH($A87,category!$A:$A,0))</f>
        <v>freight</v>
      </c>
      <c r="L87" s="36" t="str">
        <f>INDEX('veh fuel category'!$A$2:$A$10,MATCH(I87,'veh fuel category'!$B$2:$B$10,0))</f>
        <v>battery electric vehicle</v>
      </c>
    </row>
    <row r="88" spans="1:12" x14ac:dyDescent="0.35">
      <c r="A88" s="31" t="s">
        <v>130</v>
      </c>
      <c r="B88" s="31" t="s">
        <v>107</v>
      </c>
      <c r="C88" s="31" t="s">
        <v>98</v>
      </c>
      <c r="D88" s="31" t="s">
        <v>103</v>
      </c>
      <c r="E88" s="31" t="s">
        <v>106</v>
      </c>
      <c r="F88" s="31" t="s">
        <v>80</v>
      </c>
      <c r="G88" s="31">
        <v>22757</v>
      </c>
      <c r="H88" s="31" t="str">
        <f>INDEX(category!$C$2:$C$53,MATCH(fleet!A88,category!$A$2:$A$53,0))</f>
        <v xml:space="preserve"> Light-heavy duty trucks (GVWR 8501–10000 lbs)</v>
      </c>
      <c r="I88" s="31" t="str">
        <f t="shared" si="1"/>
        <v>Gasoline_ICE</v>
      </c>
      <c r="J88" s="36" t="str">
        <f>INDEX(category!D:D,MATCH($A88,category!$A:$A,0))</f>
        <v>LDVs</v>
      </c>
      <c r="K88" s="36" t="str">
        <f>INDEX(category!E:E,MATCH($A88,category!$A:$A,0))</f>
        <v>freight</v>
      </c>
      <c r="L88" s="36" t="str">
        <f>INDEX('veh fuel category'!$A$2:$A$10,MATCH(I88,'veh fuel category'!$B$2:$B$10,0))</f>
        <v>gasoline vehicle</v>
      </c>
    </row>
    <row r="89" spans="1:12" x14ac:dyDescent="0.35">
      <c r="A89" s="31" t="s">
        <v>130</v>
      </c>
      <c r="B89" s="31" t="s">
        <v>107</v>
      </c>
      <c r="C89" s="31" t="s">
        <v>98</v>
      </c>
      <c r="D89" s="31" t="s">
        <v>49</v>
      </c>
      <c r="E89" s="31" t="s">
        <v>108</v>
      </c>
      <c r="F89" s="31" t="s">
        <v>80</v>
      </c>
      <c r="G89" s="31">
        <v>739</v>
      </c>
      <c r="H89" s="31" t="str">
        <f>INDEX(category!$C$2:$C$53,MATCH(fleet!A89,category!$A$2:$A$53,0))</f>
        <v xml:space="preserve"> Light-heavy duty trucks (GVWR 8501–10000 lbs)</v>
      </c>
      <c r="I89" s="31" t="str">
        <f t="shared" si="1"/>
        <v>Gasoline_PHEV</v>
      </c>
      <c r="J89" s="36" t="str">
        <f>INDEX(category!D:D,MATCH($A89,category!$A:$A,0))</f>
        <v>LDVs</v>
      </c>
      <c r="K89" s="36" t="str">
        <f>INDEX(category!E:E,MATCH($A89,category!$A:$A,0))</f>
        <v>freight</v>
      </c>
      <c r="L89" s="36" t="str">
        <f>INDEX('veh fuel category'!$A$2:$A$10,MATCH(I89,'veh fuel category'!$B$2:$B$10,0))</f>
        <v>plugin hybrid vehicle</v>
      </c>
    </row>
    <row r="90" spans="1:12" x14ac:dyDescent="0.35">
      <c r="A90" s="31" t="s">
        <v>130</v>
      </c>
      <c r="B90" s="31" t="s">
        <v>107</v>
      </c>
      <c r="C90" s="31" t="s">
        <v>101</v>
      </c>
      <c r="D90" s="31" t="s">
        <v>103</v>
      </c>
      <c r="E90" s="31" t="s">
        <v>106</v>
      </c>
      <c r="F90" s="31" t="s">
        <v>80</v>
      </c>
      <c r="G90" s="31">
        <v>14</v>
      </c>
      <c r="H90" s="31" t="str">
        <f>INDEX(category!$C$2:$C$53,MATCH(fleet!A90,category!$A$2:$A$53,0))</f>
        <v xml:space="preserve"> Light-heavy duty trucks (GVWR 8501–10000 lbs)</v>
      </c>
      <c r="I90" s="31" t="str">
        <f t="shared" si="1"/>
        <v>Natural Gas_ICE</v>
      </c>
      <c r="J90" s="36" t="str">
        <f>INDEX(category!D:D,MATCH($A90,category!$A:$A,0))</f>
        <v>LDVs</v>
      </c>
      <c r="K90" s="36" t="str">
        <f>INDEX(category!E:E,MATCH($A90,category!$A:$A,0))</f>
        <v>freight</v>
      </c>
      <c r="L90" s="36" t="str">
        <f>INDEX('veh fuel category'!$A$2:$A$10,MATCH(I90,'veh fuel category'!$B$2:$B$10,0))</f>
        <v>natural gas vehicle</v>
      </c>
    </row>
    <row r="91" spans="1:12" x14ac:dyDescent="0.35">
      <c r="A91" s="31" t="s">
        <v>130</v>
      </c>
      <c r="B91" s="31">
        <v>2</v>
      </c>
      <c r="C91" s="31" t="s">
        <v>99</v>
      </c>
      <c r="D91" s="31" t="s">
        <v>103</v>
      </c>
      <c r="E91" s="31" t="s">
        <v>106</v>
      </c>
      <c r="F91" s="31" t="s">
        <v>80</v>
      </c>
      <c r="G91" s="31">
        <v>380197</v>
      </c>
      <c r="H91" s="31" t="str">
        <f>INDEX(category!$C$2:$C$53,MATCH(fleet!A91,category!$A$2:$A$53,0))</f>
        <v xml:space="preserve"> Light-heavy duty trucks (GVWR 8501–10000 lbs)</v>
      </c>
      <c r="I91" s="31" t="str">
        <f t="shared" si="1"/>
        <v>Diesel_ICE</v>
      </c>
      <c r="J91" s="36" t="str">
        <f>INDEX(category!D:D,MATCH($A91,category!$A:$A,0))</f>
        <v>LDVs</v>
      </c>
      <c r="K91" s="36" t="str">
        <f>INDEX(category!E:E,MATCH($A91,category!$A:$A,0))</f>
        <v>freight</v>
      </c>
      <c r="L91" s="36" t="str">
        <f>INDEX('veh fuel category'!$A$2:$A$10,MATCH(I91,'veh fuel category'!$B$2:$B$10,0))</f>
        <v>diesel vehicle</v>
      </c>
    </row>
    <row r="92" spans="1:12" x14ac:dyDescent="0.35">
      <c r="A92" s="31" t="s">
        <v>130</v>
      </c>
      <c r="B92" s="31">
        <v>2</v>
      </c>
      <c r="C92" s="31" t="s">
        <v>98</v>
      </c>
      <c r="D92" s="31" t="s">
        <v>103</v>
      </c>
      <c r="E92" s="31" t="s">
        <v>106</v>
      </c>
      <c r="F92" s="31" t="s">
        <v>80</v>
      </c>
      <c r="G92" s="31">
        <v>508079</v>
      </c>
      <c r="H92" s="31" t="str">
        <f>INDEX(category!$C$2:$C$53,MATCH(fleet!A92,category!$A$2:$A$53,0))</f>
        <v xml:space="preserve"> Light-heavy duty trucks (GVWR 8501–10000 lbs)</v>
      </c>
      <c r="I92" s="31" t="str">
        <f t="shared" si="1"/>
        <v>Gasoline_ICE</v>
      </c>
      <c r="J92" s="36" t="str">
        <f>INDEX(category!D:D,MATCH($A92,category!$A:$A,0))</f>
        <v>LDVs</v>
      </c>
      <c r="K92" s="36" t="str">
        <f>INDEX(category!E:E,MATCH($A92,category!$A:$A,0))</f>
        <v>freight</v>
      </c>
      <c r="L92" s="36" t="str">
        <f>INDEX('veh fuel category'!$A$2:$A$10,MATCH(I92,'veh fuel category'!$B$2:$B$10,0))</f>
        <v>gasoline vehicle</v>
      </c>
    </row>
    <row r="93" spans="1:12" x14ac:dyDescent="0.35">
      <c r="A93" s="31" t="s">
        <v>130</v>
      </c>
      <c r="B93" s="31">
        <v>2</v>
      </c>
      <c r="C93" s="31" t="s">
        <v>98</v>
      </c>
      <c r="D93" s="31" t="s">
        <v>49</v>
      </c>
      <c r="E93" s="31" t="s">
        <v>108</v>
      </c>
      <c r="F93" s="31" t="s">
        <v>80</v>
      </c>
      <c r="G93" s="31">
        <v>302</v>
      </c>
      <c r="H93" s="31" t="str">
        <f>INDEX(category!$C$2:$C$53,MATCH(fleet!A93,category!$A$2:$A$53,0))</f>
        <v xml:space="preserve"> Light-heavy duty trucks (GVWR 8501–10000 lbs)</v>
      </c>
      <c r="I93" s="31" t="str">
        <f t="shared" si="1"/>
        <v>Gasoline_PHEV</v>
      </c>
      <c r="J93" s="36" t="str">
        <f>INDEX(category!D:D,MATCH($A93,category!$A:$A,0))</f>
        <v>LDVs</v>
      </c>
      <c r="K93" s="36" t="str">
        <f>INDEX(category!E:E,MATCH($A93,category!$A:$A,0))</f>
        <v>freight</v>
      </c>
      <c r="L93" s="36" t="str">
        <f>INDEX('veh fuel category'!$A$2:$A$10,MATCH(I93,'veh fuel category'!$B$2:$B$10,0))</f>
        <v>plugin hybrid vehicle</v>
      </c>
    </row>
    <row r="94" spans="1:12" x14ac:dyDescent="0.35">
      <c r="A94" s="31" t="s">
        <v>130</v>
      </c>
      <c r="B94" s="31">
        <v>2</v>
      </c>
      <c r="C94" s="31" t="s">
        <v>101</v>
      </c>
      <c r="D94" s="31" t="s">
        <v>103</v>
      </c>
      <c r="E94" s="31" t="s">
        <v>106</v>
      </c>
      <c r="F94" s="31" t="s">
        <v>80</v>
      </c>
      <c r="G94" s="31">
        <v>663</v>
      </c>
      <c r="H94" s="31" t="str">
        <f>INDEX(category!$C$2:$C$53,MATCH(fleet!A94,category!$A$2:$A$53,0))</f>
        <v xml:space="preserve"> Light-heavy duty trucks (GVWR 8501–10000 lbs)</v>
      </c>
      <c r="I94" s="31" t="str">
        <f t="shared" si="1"/>
        <v>Natural Gas_ICE</v>
      </c>
      <c r="J94" s="36" t="str">
        <f>INDEX(category!D:D,MATCH($A94,category!$A:$A,0))</f>
        <v>LDVs</v>
      </c>
      <c r="K94" s="36" t="str">
        <f>INDEX(category!E:E,MATCH($A94,category!$A:$A,0))</f>
        <v>freight</v>
      </c>
      <c r="L94" s="36" t="str">
        <f>INDEX('veh fuel category'!$A$2:$A$10,MATCH(I94,'veh fuel category'!$B$2:$B$10,0))</f>
        <v>natural gas vehicle</v>
      </c>
    </row>
    <row r="95" spans="1:12" x14ac:dyDescent="0.35">
      <c r="A95" s="31" t="s">
        <v>131</v>
      </c>
      <c r="B95" s="31">
        <v>3</v>
      </c>
      <c r="C95" s="31" t="s">
        <v>99</v>
      </c>
      <c r="D95" s="31" t="s">
        <v>103</v>
      </c>
      <c r="E95" s="31" t="s">
        <v>106</v>
      </c>
      <c r="F95" s="31" t="s">
        <v>80</v>
      </c>
      <c r="G95" s="31">
        <v>126906</v>
      </c>
      <c r="H95" s="31" t="str">
        <f>INDEX(category!$C$2:$C$53,MATCH(fleet!A95,category!$A$2:$A$53,0))</f>
        <v xml:space="preserve"> Light-heavy duty trucks (GVWR 10001–14000 lbs)</v>
      </c>
      <c r="I95" s="31" t="str">
        <f t="shared" si="1"/>
        <v>Diesel_ICE</v>
      </c>
      <c r="J95" s="36" t="str">
        <f>INDEX(category!D:D,MATCH($A95,category!$A:$A,0))</f>
        <v>LDVs</v>
      </c>
      <c r="K95" s="36" t="str">
        <f>INDEX(category!E:E,MATCH($A95,category!$A:$A,0))</f>
        <v>freight</v>
      </c>
      <c r="L95" s="36" t="str">
        <f>INDEX('veh fuel category'!$A$2:$A$10,MATCH(I95,'veh fuel category'!$B$2:$B$10,0))</f>
        <v>diesel vehicle</v>
      </c>
    </row>
    <row r="96" spans="1:12" x14ac:dyDescent="0.35">
      <c r="A96" s="31" t="s">
        <v>131</v>
      </c>
      <c r="B96" s="31">
        <v>3</v>
      </c>
      <c r="C96" s="31" t="s">
        <v>100</v>
      </c>
      <c r="D96" s="31" t="s">
        <v>50</v>
      </c>
      <c r="E96" s="31" t="s">
        <v>107</v>
      </c>
      <c r="F96" s="31" t="s">
        <v>80</v>
      </c>
      <c r="G96" s="31">
        <v>24</v>
      </c>
      <c r="H96" s="31" t="str">
        <f>INDEX(category!$C$2:$C$53,MATCH(fleet!A96,category!$A$2:$A$53,0))</f>
        <v xml:space="preserve"> Light-heavy duty trucks (GVWR 10001–14000 lbs)</v>
      </c>
      <c r="I96" s="31" t="str">
        <f t="shared" si="1"/>
        <v>Electric_BEV</v>
      </c>
      <c r="J96" s="36" t="str">
        <f>INDEX(category!D:D,MATCH($A96,category!$A:$A,0))</f>
        <v>LDVs</v>
      </c>
      <c r="K96" s="36" t="str">
        <f>INDEX(category!E:E,MATCH($A96,category!$A:$A,0))</f>
        <v>freight</v>
      </c>
      <c r="L96" s="36" t="str">
        <f>INDEX('veh fuel category'!$A$2:$A$10,MATCH(I96,'veh fuel category'!$B$2:$B$10,0))</f>
        <v>battery electric vehicle</v>
      </c>
    </row>
    <row r="97" spans="1:12" x14ac:dyDescent="0.35">
      <c r="A97" s="31" t="s">
        <v>131</v>
      </c>
      <c r="B97" s="31">
        <v>3</v>
      </c>
      <c r="C97" s="31" t="s">
        <v>98</v>
      </c>
      <c r="D97" s="31" t="s">
        <v>103</v>
      </c>
      <c r="E97" s="31" t="s">
        <v>106</v>
      </c>
      <c r="F97" s="31" t="s">
        <v>80</v>
      </c>
      <c r="G97" s="31">
        <v>74235</v>
      </c>
      <c r="H97" s="31" t="str">
        <f>INDEX(category!$C$2:$C$53,MATCH(fleet!A97,category!$A$2:$A$53,0))</f>
        <v xml:space="preserve"> Light-heavy duty trucks (GVWR 10001–14000 lbs)</v>
      </c>
      <c r="I97" s="31" t="str">
        <f t="shared" si="1"/>
        <v>Gasoline_ICE</v>
      </c>
      <c r="J97" s="36" t="str">
        <f>INDEX(category!D:D,MATCH($A97,category!$A:$A,0))</f>
        <v>LDVs</v>
      </c>
      <c r="K97" s="36" t="str">
        <f>INDEX(category!E:E,MATCH($A97,category!$A:$A,0))</f>
        <v>freight</v>
      </c>
      <c r="L97" s="36" t="str">
        <f>INDEX('veh fuel category'!$A$2:$A$10,MATCH(I97,'veh fuel category'!$B$2:$B$10,0))</f>
        <v>gasoline vehicle</v>
      </c>
    </row>
    <row r="98" spans="1:12" x14ac:dyDescent="0.35">
      <c r="A98" s="31" t="s">
        <v>131</v>
      </c>
      <c r="B98" s="31">
        <v>3</v>
      </c>
      <c r="C98" s="31" t="s">
        <v>101</v>
      </c>
      <c r="D98" s="31" t="s">
        <v>103</v>
      </c>
      <c r="E98" s="31" t="s">
        <v>106</v>
      </c>
      <c r="F98" s="31" t="s">
        <v>80</v>
      </c>
      <c r="G98" s="31">
        <v>9</v>
      </c>
      <c r="H98" s="31" t="str">
        <f>INDEX(category!$C$2:$C$53,MATCH(fleet!A98,category!$A$2:$A$53,0))</f>
        <v xml:space="preserve"> Light-heavy duty trucks (GVWR 10001–14000 lbs)</v>
      </c>
      <c r="I98" s="31" t="str">
        <f t="shared" si="1"/>
        <v>Natural Gas_ICE</v>
      </c>
      <c r="J98" s="36" t="str">
        <f>INDEX(category!D:D,MATCH($A98,category!$A:$A,0))</f>
        <v>LDVs</v>
      </c>
      <c r="K98" s="36" t="str">
        <f>INDEX(category!E:E,MATCH($A98,category!$A:$A,0))</f>
        <v>freight</v>
      </c>
      <c r="L98" s="36" t="str">
        <f>INDEX('veh fuel category'!$A$2:$A$10,MATCH(I98,'veh fuel category'!$B$2:$B$10,0))</f>
        <v>natural gas vehicle</v>
      </c>
    </row>
    <row r="99" spans="1:12" x14ac:dyDescent="0.35">
      <c r="A99" s="31" t="s">
        <v>68</v>
      </c>
      <c r="B99" s="31" t="s">
        <v>107</v>
      </c>
      <c r="C99" s="31" t="s">
        <v>99</v>
      </c>
      <c r="D99" s="31" t="s">
        <v>103</v>
      </c>
      <c r="E99" s="31" t="s">
        <v>106</v>
      </c>
      <c r="F99" s="31" t="s">
        <v>80</v>
      </c>
      <c r="G99" s="31">
        <v>3888</v>
      </c>
      <c r="H99" s="31" t="str">
        <f>INDEX(category!$C$2:$C$53,MATCH(fleet!A99,category!$A$2:$A$53,0))</f>
        <v xml:space="preserve"> Medium-heavy duty trucks (GVWR 14001–33000 lbs)</v>
      </c>
      <c r="I99" s="31" t="str">
        <f t="shared" si="1"/>
        <v>Diesel_ICE</v>
      </c>
      <c r="J99" s="36" t="str">
        <f>INDEX(category!D:D,MATCH($A99,category!$A:$A,0))</f>
        <v>LDVs</v>
      </c>
      <c r="K99" s="36" t="str">
        <f>INDEX(category!E:E,MATCH($A99,category!$A:$A,0))</f>
        <v>freight</v>
      </c>
      <c r="L99" s="36" t="str">
        <f>INDEX('veh fuel category'!$A$2:$A$10,MATCH(I99,'veh fuel category'!$B$2:$B$10,0))</f>
        <v>diesel vehicle</v>
      </c>
    </row>
    <row r="100" spans="1:12" x14ac:dyDescent="0.35">
      <c r="A100" s="31" t="s">
        <v>68</v>
      </c>
      <c r="B100" s="31" t="s">
        <v>107</v>
      </c>
      <c r="C100" s="31" t="s">
        <v>100</v>
      </c>
      <c r="D100" s="31" t="s">
        <v>50</v>
      </c>
      <c r="E100" s="31" t="s">
        <v>107</v>
      </c>
      <c r="F100" s="31" t="s">
        <v>80</v>
      </c>
      <c r="G100" s="31">
        <v>126</v>
      </c>
      <c r="H100" s="31" t="str">
        <f>INDEX(category!$C$2:$C$53,MATCH(fleet!A100,category!$A$2:$A$53,0))</f>
        <v xml:space="preserve"> Medium-heavy duty trucks (GVWR 14001–33000 lbs)</v>
      </c>
      <c r="I100" s="31" t="str">
        <f t="shared" si="1"/>
        <v>Electric_BEV</v>
      </c>
      <c r="J100" s="36" t="str">
        <f>INDEX(category!D:D,MATCH($A100,category!$A:$A,0))</f>
        <v>LDVs</v>
      </c>
      <c r="K100" s="36" t="str">
        <f>INDEX(category!E:E,MATCH($A100,category!$A:$A,0))</f>
        <v>freight</v>
      </c>
      <c r="L100" s="36" t="str">
        <f>INDEX('veh fuel category'!$A$2:$A$10,MATCH(I100,'veh fuel category'!$B$2:$B$10,0))</f>
        <v>battery electric vehicle</v>
      </c>
    </row>
    <row r="101" spans="1:12" x14ac:dyDescent="0.35">
      <c r="A101" s="31" t="s">
        <v>68</v>
      </c>
      <c r="B101" s="31" t="s">
        <v>107</v>
      </c>
      <c r="C101" s="31" t="s">
        <v>98</v>
      </c>
      <c r="D101" s="31" t="s">
        <v>103</v>
      </c>
      <c r="E101" s="31" t="s">
        <v>106</v>
      </c>
      <c r="F101" s="31" t="s">
        <v>80</v>
      </c>
      <c r="G101" s="31">
        <v>7550</v>
      </c>
      <c r="H101" s="31" t="str">
        <f>INDEX(category!$C$2:$C$53,MATCH(fleet!A101,category!$A$2:$A$53,0))</f>
        <v xml:space="preserve"> Medium-heavy duty trucks (GVWR 14001–33000 lbs)</v>
      </c>
      <c r="I101" s="31" t="str">
        <f t="shared" si="1"/>
        <v>Gasoline_ICE</v>
      </c>
      <c r="J101" s="36" t="str">
        <f>INDEX(category!D:D,MATCH($A101,category!$A:$A,0))</f>
        <v>LDVs</v>
      </c>
      <c r="K101" s="36" t="str">
        <f>INDEX(category!E:E,MATCH($A101,category!$A:$A,0))</f>
        <v>freight</v>
      </c>
      <c r="L101" s="36" t="str">
        <f>INDEX('veh fuel category'!$A$2:$A$10,MATCH(I101,'veh fuel category'!$B$2:$B$10,0))</f>
        <v>gasoline vehicle</v>
      </c>
    </row>
    <row r="102" spans="1:12" x14ac:dyDescent="0.35">
      <c r="A102" s="31" t="s">
        <v>68</v>
      </c>
      <c r="B102" s="31" t="s">
        <v>107</v>
      </c>
      <c r="C102" s="31" t="s">
        <v>101</v>
      </c>
      <c r="D102" s="31" t="s">
        <v>103</v>
      </c>
      <c r="E102" s="31" t="s">
        <v>106</v>
      </c>
      <c r="F102" s="31" t="s">
        <v>80</v>
      </c>
      <c r="G102" s="31">
        <v>151</v>
      </c>
      <c r="H102" s="31" t="str">
        <f>INDEX(category!$C$2:$C$53,MATCH(fleet!A102,category!$A$2:$A$53,0))</f>
        <v xml:space="preserve"> Medium-heavy duty trucks (GVWR 14001–33000 lbs)</v>
      </c>
      <c r="I102" s="31" t="str">
        <f t="shared" si="1"/>
        <v>Natural Gas_ICE</v>
      </c>
      <c r="J102" s="36" t="str">
        <f>INDEX(category!D:D,MATCH($A102,category!$A:$A,0))</f>
        <v>LDVs</v>
      </c>
      <c r="K102" s="36" t="str">
        <f>INDEX(category!E:E,MATCH($A102,category!$A:$A,0))</f>
        <v>freight</v>
      </c>
      <c r="L102" s="36" t="str">
        <f>INDEX('veh fuel category'!$A$2:$A$10,MATCH(I102,'veh fuel category'!$B$2:$B$10,0))</f>
        <v>natural gas vehicle</v>
      </c>
    </row>
    <row r="103" spans="1:12" x14ac:dyDescent="0.35">
      <c r="A103" s="31" t="s">
        <v>68</v>
      </c>
      <c r="B103" s="31">
        <v>4</v>
      </c>
      <c r="C103" s="31" t="s">
        <v>99</v>
      </c>
      <c r="D103" s="31" t="s">
        <v>103</v>
      </c>
      <c r="E103" s="31" t="s">
        <v>106</v>
      </c>
      <c r="F103" s="31" t="s">
        <v>80</v>
      </c>
      <c r="G103" s="31">
        <v>41519</v>
      </c>
      <c r="H103" s="31" t="str">
        <f>INDEX(category!$C$2:$C$53,MATCH(fleet!A103,category!$A$2:$A$53,0))</f>
        <v xml:space="preserve"> Medium-heavy duty trucks (GVWR 14001–33000 lbs)</v>
      </c>
      <c r="I103" s="31" t="str">
        <f t="shared" si="1"/>
        <v>Diesel_ICE</v>
      </c>
      <c r="J103" s="36" t="str">
        <f>INDEX(category!D:D,MATCH($A103,category!$A:$A,0))</f>
        <v>LDVs</v>
      </c>
      <c r="K103" s="36" t="str">
        <f>INDEX(category!E:E,MATCH($A103,category!$A:$A,0))</f>
        <v>freight</v>
      </c>
      <c r="L103" s="36" t="str">
        <f>INDEX('veh fuel category'!$A$2:$A$10,MATCH(I103,'veh fuel category'!$B$2:$B$10,0))</f>
        <v>diesel vehicle</v>
      </c>
    </row>
    <row r="104" spans="1:12" x14ac:dyDescent="0.35">
      <c r="A104" s="31" t="s">
        <v>68</v>
      </c>
      <c r="B104" s="31">
        <v>4</v>
      </c>
      <c r="C104" s="31" t="s">
        <v>98</v>
      </c>
      <c r="D104" s="31" t="s">
        <v>103</v>
      </c>
      <c r="E104" s="31" t="s">
        <v>106</v>
      </c>
      <c r="F104" s="31" t="s">
        <v>80</v>
      </c>
      <c r="G104" s="31">
        <v>25775</v>
      </c>
      <c r="H104" s="31" t="str">
        <f>INDEX(category!$C$2:$C$53,MATCH(fleet!A104,category!$A$2:$A$53,0))</f>
        <v xml:space="preserve"> Medium-heavy duty trucks (GVWR 14001–33000 lbs)</v>
      </c>
      <c r="I104" s="31" t="str">
        <f t="shared" si="1"/>
        <v>Gasoline_ICE</v>
      </c>
      <c r="J104" s="36" t="str">
        <f>INDEX(category!D:D,MATCH($A104,category!$A:$A,0))</f>
        <v>LDVs</v>
      </c>
      <c r="K104" s="36" t="str">
        <f>INDEX(category!E:E,MATCH($A104,category!$A:$A,0))</f>
        <v>freight</v>
      </c>
      <c r="L104" s="36" t="str">
        <f>INDEX('veh fuel category'!$A$2:$A$10,MATCH(I104,'veh fuel category'!$B$2:$B$10,0))</f>
        <v>gasoline vehicle</v>
      </c>
    </row>
    <row r="105" spans="1:12" x14ac:dyDescent="0.35">
      <c r="A105" s="31" t="s">
        <v>68</v>
      </c>
      <c r="B105" s="31">
        <v>4</v>
      </c>
      <c r="C105" s="31" t="s">
        <v>101</v>
      </c>
      <c r="D105" s="31" t="s">
        <v>103</v>
      </c>
      <c r="E105" s="31" t="s">
        <v>106</v>
      </c>
      <c r="F105" s="31" t="s">
        <v>80</v>
      </c>
      <c r="G105" s="31">
        <v>120</v>
      </c>
      <c r="H105" s="31" t="str">
        <f>INDEX(category!$C$2:$C$53,MATCH(fleet!A105,category!$A$2:$A$53,0))</f>
        <v xml:space="preserve"> Medium-heavy duty trucks (GVWR 14001–33000 lbs)</v>
      </c>
      <c r="I105" s="31" t="str">
        <f t="shared" si="1"/>
        <v>Natural Gas_ICE</v>
      </c>
      <c r="J105" s="36" t="str">
        <f>INDEX(category!D:D,MATCH($A105,category!$A:$A,0))</f>
        <v>LDVs</v>
      </c>
      <c r="K105" s="36" t="str">
        <f>INDEX(category!E:E,MATCH($A105,category!$A:$A,0))</f>
        <v>freight</v>
      </c>
      <c r="L105" s="36" t="str">
        <f>INDEX('veh fuel category'!$A$2:$A$10,MATCH(I105,'veh fuel category'!$B$2:$B$10,0))</f>
        <v>natural gas vehicle</v>
      </c>
    </row>
    <row r="106" spans="1:12" x14ac:dyDescent="0.35">
      <c r="A106" s="31" t="s">
        <v>68</v>
      </c>
      <c r="B106" s="31">
        <v>5</v>
      </c>
      <c r="C106" s="31" t="s">
        <v>99</v>
      </c>
      <c r="D106" s="31" t="s">
        <v>103</v>
      </c>
      <c r="E106" s="31" t="s">
        <v>106</v>
      </c>
      <c r="F106" s="31" t="s">
        <v>80</v>
      </c>
      <c r="G106" s="31">
        <v>61384</v>
      </c>
      <c r="H106" s="31" t="str">
        <f>INDEX(category!$C$2:$C$53,MATCH(fleet!A106,category!$A$2:$A$53,0))</f>
        <v xml:space="preserve"> Medium-heavy duty trucks (GVWR 14001–33000 lbs)</v>
      </c>
      <c r="I106" s="31" t="str">
        <f t="shared" si="1"/>
        <v>Diesel_ICE</v>
      </c>
      <c r="J106" s="36" t="str">
        <f>INDEX(category!D:D,MATCH($A106,category!$A:$A,0))</f>
        <v>LDVs</v>
      </c>
      <c r="K106" s="36" t="str">
        <f>INDEX(category!E:E,MATCH($A106,category!$A:$A,0))</f>
        <v>freight</v>
      </c>
      <c r="L106" s="36" t="str">
        <f>INDEX('veh fuel category'!$A$2:$A$10,MATCH(I106,'veh fuel category'!$B$2:$B$10,0))</f>
        <v>diesel vehicle</v>
      </c>
    </row>
    <row r="107" spans="1:12" x14ac:dyDescent="0.35">
      <c r="A107" s="31" t="s">
        <v>68</v>
      </c>
      <c r="B107" s="31">
        <v>5</v>
      </c>
      <c r="C107" s="31" t="s">
        <v>100</v>
      </c>
      <c r="D107" s="31" t="s">
        <v>50</v>
      </c>
      <c r="E107" s="31" t="s">
        <v>107</v>
      </c>
      <c r="F107" s="31" t="s">
        <v>80</v>
      </c>
      <c r="G107" s="31">
        <v>48</v>
      </c>
      <c r="H107" s="31" t="str">
        <f>INDEX(category!$C$2:$C$53,MATCH(fleet!A107,category!$A$2:$A$53,0))</f>
        <v xml:space="preserve"> Medium-heavy duty trucks (GVWR 14001–33000 lbs)</v>
      </c>
      <c r="I107" s="31" t="str">
        <f t="shared" si="1"/>
        <v>Electric_BEV</v>
      </c>
      <c r="J107" s="36" t="str">
        <f>INDEX(category!D:D,MATCH($A107,category!$A:$A,0))</f>
        <v>LDVs</v>
      </c>
      <c r="K107" s="36" t="str">
        <f>INDEX(category!E:E,MATCH($A107,category!$A:$A,0))</f>
        <v>freight</v>
      </c>
      <c r="L107" s="36" t="str">
        <f>INDEX('veh fuel category'!$A$2:$A$10,MATCH(I107,'veh fuel category'!$B$2:$B$10,0))</f>
        <v>battery electric vehicle</v>
      </c>
    </row>
    <row r="108" spans="1:12" x14ac:dyDescent="0.35">
      <c r="A108" s="31" t="s">
        <v>68</v>
      </c>
      <c r="B108" s="31">
        <v>5</v>
      </c>
      <c r="C108" s="31" t="s">
        <v>98</v>
      </c>
      <c r="D108" s="31" t="s">
        <v>103</v>
      </c>
      <c r="E108" s="31" t="s">
        <v>106</v>
      </c>
      <c r="F108" s="31" t="s">
        <v>80</v>
      </c>
      <c r="G108" s="31">
        <v>15285</v>
      </c>
      <c r="H108" s="31" t="str">
        <f>INDEX(category!$C$2:$C$53,MATCH(fleet!A108,category!$A$2:$A$53,0))</f>
        <v xml:space="preserve"> Medium-heavy duty trucks (GVWR 14001–33000 lbs)</v>
      </c>
      <c r="I108" s="31" t="str">
        <f t="shared" si="1"/>
        <v>Gasoline_ICE</v>
      </c>
      <c r="J108" s="36" t="str">
        <f>INDEX(category!D:D,MATCH($A108,category!$A:$A,0))</f>
        <v>LDVs</v>
      </c>
      <c r="K108" s="36" t="str">
        <f>INDEX(category!E:E,MATCH($A108,category!$A:$A,0))</f>
        <v>freight</v>
      </c>
      <c r="L108" s="36" t="str">
        <f>INDEX('veh fuel category'!$A$2:$A$10,MATCH(I108,'veh fuel category'!$B$2:$B$10,0))</f>
        <v>gasoline vehicle</v>
      </c>
    </row>
    <row r="109" spans="1:12" x14ac:dyDescent="0.35">
      <c r="A109" s="31" t="s">
        <v>68</v>
      </c>
      <c r="B109" s="31">
        <v>5</v>
      </c>
      <c r="C109" s="31" t="s">
        <v>101</v>
      </c>
      <c r="D109" s="31" t="s">
        <v>103</v>
      </c>
      <c r="E109" s="31" t="s">
        <v>106</v>
      </c>
      <c r="F109" s="31" t="s">
        <v>80</v>
      </c>
      <c r="G109" s="31">
        <v>14</v>
      </c>
      <c r="H109" s="31" t="str">
        <f>INDEX(category!$C$2:$C$53,MATCH(fleet!A109,category!$A$2:$A$53,0))</f>
        <v xml:space="preserve"> Medium-heavy duty trucks (GVWR 14001–33000 lbs)</v>
      </c>
      <c r="I109" s="31" t="str">
        <f t="shared" si="1"/>
        <v>Natural Gas_ICE</v>
      </c>
      <c r="J109" s="36" t="str">
        <f>INDEX(category!D:D,MATCH($A109,category!$A:$A,0))</f>
        <v>LDVs</v>
      </c>
      <c r="K109" s="36" t="str">
        <f>INDEX(category!E:E,MATCH($A109,category!$A:$A,0))</f>
        <v>freight</v>
      </c>
      <c r="L109" s="36" t="str">
        <f>INDEX('veh fuel category'!$A$2:$A$10,MATCH(I109,'veh fuel category'!$B$2:$B$10,0))</f>
        <v>natural gas vehicle</v>
      </c>
    </row>
    <row r="110" spans="1:12" x14ac:dyDescent="0.35">
      <c r="A110" s="31" t="s">
        <v>68</v>
      </c>
      <c r="B110" s="31">
        <v>6</v>
      </c>
      <c r="C110" s="31" t="s">
        <v>99</v>
      </c>
      <c r="D110" s="31" t="s">
        <v>103</v>
      </c>
      <c r="E110" s="31" t="s">
        <v>106</v>
      </c>
      <c r="F110" s="31" t="s">
        <v>80</v>
      </c>
      <c r="G110" s="31">
        <v>79118</v>
      </c>
      <c r="H110" s="31" t="str">
        <f>INDEX(category!$C$2:$C$53,MATCH(fleet!A110,category!$A$2:$A$53,0))</f>
        <v xml:space="preserve"> Medium-heavy duty trucks (GVWR 14001–33000 lbs)</v>
      </c>
      <c r="I110" s="31" t="str">
        <f t="shared" si="1"/>
        <v>Diesel_ICE</v>
      </c>
      <c r="J110" s="36" t="str">
        <f>INDEX(category!D:D,MATCH($A110,category!$A:$A,0))</f>
        <v>LDVs</v>
      </c>
      <c r="K110" s="36" t="str">
        <f>INDEX(category!E:E,MATCH($A110,category!$A:$A,0))</f>
        <v>freight</v>
      </c>
      <c r="L110" s="36" t="str">
        <f>INDEX('veh fuel category'!$A$2:$A$10,MATCH(I110,'veh fuel category'!$B$2:$B$10,0))</f>
        <v>diesel vehicle</v>
      </c>
    </row>
    <row r="111" spans="1:12" x14ac:dyDescent="0.35">
      <c r="A111" s="31" t="s">
        <v>68</v>
      </c>
      <c r="B111" s="31">
        <v>6</v>
      </c>
      <c r="C111" s="31" t="s">
        <v>100</v>
      </c>
      <c r="D111" s="31" t="s">
        <v>50</v>
      </c>
      <c r="E111" s="31" t="s">
        <v>107</v>
      </c>
      <c r="F111" s="31" t="s">
        <v>80</v>
      </c>
      <c r="G111" s="31">
        <v>88</v>
      </c>
      <c r="H111" s="31" t="str">
        <f>INDEX(category!$C$2:$C$53,MATCH(fleet!A111,category!$A$2:$A$53,0))</f>
        <v xml:space="preserve"> Medium-heavy duty trucks (GVWR 14001–33000 lbs)</v>
      </c>
      <c r="I111" s="31" t="str">
        <f t="shared" si="1"/>
        <v>Electric_BEV</v>
      </c>
      <c r="J111" s="36" t="str">
        <f>INDEX(category!D:D,MATCH($A111,category!$A:$A,0))</f>
        <v>LDVs</v>
      </c>
      <c r="K111" s="36" t="str">
        <f>INDEX(category!E:E,MATCH($A111,category!$A:$A,0))</f>
        <v>freight</v>
      </c>
      <c r="L111" s="36" t="str">
        <f>INDEX('veh fuel category'!$A$2:$A$10,MATCH(I111,'veh fuel category'!$B$2:$B$10,0))</f>
        <v>battery electric vehicle</v>
      </c>
    </row>
    <row r="112" spans="1:12" x14ac:dyDescent="0.35">
      <c r="A112" s="31" t="s">
        <v>68</v>
      </c>
      <c r="B112" s="31">
        <v>6</v>
      </c>
      <c r="C112" s="31" t="s">
        <v>98</v>
      </c>
      <c r="D112" s="31" t="s">
        <v>103</v>
      </c>
      <c r="E112" s="31" t="s">
        <v>106</v>
      </c>
      <c r="F112" s="31" t="s">
        <v>80</v>
      </c>
      <c r="G112" s="31">
        <v>14590</v>
      </c>
      <c r="H112" s="31" t="str">
        <f>INDEX(category!$C$2:$C$53,MATCH(fleet!A112,category!$A$2:$A$53,0))</f>
        <v xml:space="preserve"> Medium-heavy duty trucks (GVWR 14001–33000 lbs)</v>
      </c>
      <c r="I112" s="31" t="str">
        <f t="shared" si="1"/>
        <v>Gasoline_ICE</v>
      </c>
      <c r="J112" s="36" t="str">
        <f>INDEX(category!D:D,MATCH($A112,category!$A:$A,0))</f>
        <v>LDVs</v>
      </c>
      <c r="K112" s="36" t="str">
        <f>INDEX(category!E:E,MATCH($A112,category!$A:$A,0))</f>
        <v>freight</v>
      </c>
      <c r="L112" s="36" t="str">
        <f>INDEX('veh fuel category'!$A$2:$A$10,MATCH(I112,'veh fuel category'!$B$2:$B$10,0))</f>
        <v>gasoline vehicle</v>
      </c>
    </row>
    <row r="113" spans="1:12" x14ac:dyDescent="0.35">
      <c r="A113" s="31" t="s">
        <v>68</v>
      </c>
      <c r="B113" s="31">
        <v>6</v>
      </c>
      <c r="C113" s="31" t="s">
        <v>101</v>
      </c>
      <c r="D113" s="31" t="s">
        <v>103</v>
      </c>
      <c r="E113" s="31" t="s">
        <v>106</v>
      </c>
      <c r="F113" s="31" t="s">
        <v>80</v>
      </c>
      <c r="G113" s="31">
        <v>567</v>
      </c>
      <c r="H113" s="31" t="str">
        <f>INDEX(category!$C$2:$C$53,MATCH(fleet!A113,category!$A$2:$A$53,0))</f>
        <v xml:space="preserve"> Medium-heavy duty trucks (GVWR 14001–33000 lbs)</v>
      </c>
      <c r="I113" s="31" t="str">
        <f t="shared" si="1"/>
        <v>Natural Gas_ICE</v>
      </c>
      <c r="J113" s="36" t="str">
        <f>INDEX(category!D:D,MATCH($A113,category!$A:$A,0))</f>
        <v>LDVs</v>
      </c>
      <c r="K113" s="36" t="str">
        <f>INDEX(category!E:E,MATCH($A113,category!$A:$A,0))</f>
        <v>freight</v>
      </c>
      <c r="L113" s="36" t="str">
        <f>INDEX('veh fuel category'!$A$2:$A$10,MATCH(I113,'veh fuel category'!$B$2:$B$10,0))</f>
        <v>natural gas vehicle</v>
      </c>
    </row>
    <row r="114" spans="1:12" x14ac:dyDescent="0.35">
      <c r="A114" s="31" t="s">
        <v>68</v>
      </c>
      <c r="B114" s="31">
        <v>7</v>
      </c>
      <c r="C114" s="31" t="s">
        <v>99</v>
      </c>
      <c r="D114" s="31" t="s">
        <v>103</v>
      </c>
      <c r="E114" s="31" t="s">
        <v>106</v>
      </c>
      <c r="F114" s="31" t="s">
        <v>80</v>
      </c>
      <c r="G114" s="31">
        <v>48657</v>
      </c>
      <c r="H114" s="31" t="str">
        <f>INDEX(category!$C$2:$C$53,MATCH(fleet!A114,category!$A$2:$A$53,0))</f>
        <v xml:space="preserve"> Medium-heavy duty trucks (GVWR 14001–33000 lbs)</v>
      </c>
      <c r="I114" s="31" t="str">
        <f t="shared" si="1"/>
        <v>Diesel_ICE</v>
      </c>
      <c r="J114" s="36" t="str">
        <f>INDEX(category!D:D,MATCH($A114,category!$A:$A,0))</f>
        <v>LDVs</v>
      </c>
      <c r="K114" s="36" t="str">
        <f>INDEX(category!E:E,MATCH($A114,category!$A:$A,0))</f>
        <v>freight</v>
      </c>
      <c r="L114" s="36" t="str">
        <f>INDEX('veh fuel category'!$A$2:$A$10,MATCH(I114,'veh fuel category'!$B$2:$B$10,0))</f>
        <v>diesel vehicle</v>
      </c>
    </row>
    <row r="115" spans="1:12" x14ac:dyDescent="0.35">
      <c r="A115" s="31" t="s">
        <v>68</v>
      </c>
      <c r="B115" s="31">
        <v>7</v>
      </c>
      <c r="C115" s="31" t="s">
        <v>98</v>
      </c>
      <c r="D115" s="31" t="s">
        <v>103</v>
      </c>
      <c r="E115" s="31" t="s">
        <v>106</v>
      </c>
      <c r="F115" s="31" t="s">
        <v>80</v>
      </c>
      <c r="G115" s="31">
        <v>3440</v>
      </c>
      <c r="H115" s="31" t="str">
        <f>INDEX(category!$C$2:$C$53,MATCH(fleet!A115,category!$A$2:$A$53,0))</f>
        <v xml:space="preserve"> Medium-heavy duty trucks (GVWR 14001–33000 lbs)</v>
      </c>
      <c r="I115" s="31" t="str">
        <f t="shared" si="1"/>
        <v>Gasoline_ICE</v>
      </c>
      <c r="J115" s="36" t="str">
        <f>INDEX(category!D:D,MATCH($A115,category!$A:$A,0))</f>
        <v>LDVs</v>
      </c>
      <c r="K115" s="36" t="str">
        <f>INDEX(category!E:E,MATCH($A115,category!$A:$A,0))</f>
        <v>freight</v>
      </c>
      <c r="L115" s="36" t="str">
        <f>INDEX('veh fuel category'!$A$2:$A$10,MATCH(I115,'veh fuel category'!$B$2:$B$10,0))</f>
        <v>gasoline vehicle</v>
      </c>
    </row>
    <row r="116" spans="1:12" x14ac:dyDescent="0.35">
      <c r="A116" s="31" t="s">
        <v>68</v>
      </c>
      <c r="B116" s="31">
        <v>7</v>
      </c>
      <c r="C116" s="31" t="s">
        <v>101</v>
      </c>
      <c r="D116" s="31" t="s">
        <v>103</v>
      </c>
      <c r="E116" s="31" t="s">
        <v>106</v>
      </c>
      <c r="F116" s="31" t="s">
        <v>80</v>
      </c>
      <c r="G116" s="31">
        <v>685</v>
      </c>
      <c r="H116" s="31" t="str">
        <f>INDEX(category!$C$2:$C$53,MATCH(fleet!A116,category!$A$2:$A$53,0))</f>
        <v xml:space="preserve"> Medium-heavy duty trucks (GVWR 14001–33000 lbs)</v>
      </c>
      <c r="I116" s="31" t="str">
        <f t="shared" si="1"/>
        <v>Natural Gas_ICE</v>
      </c>
      <c r="J116" s="36" t="str">
        <f>INDEX(category!D:D,MATCH($A116,category!$A:$A,0))</f>
        <v>LDVs</v>
      </c>
      <c r="K116" s="36" t="str">
        <f>INDEX(category!E:E,MATCH($A116,category!$A:$A,0))</f>
        <v>freight</v>
      </c>
      <c r="L116" s="36" t="str">
        <f>INDEX('veh fuel category'!$A$2:$A$10,MATCH(I116,'veh fuel category'!$B$2:$B$10,0))</f>
        <v>natural gas vehicle</v>
      </c>
    </row>
    <row r="117" spans="1:12" x14ac:dyDescent="0.35">
      <c r="A117" s="31" t="s">
        <v>67</v>
      </c>
      <c r="B117" s="31">
        <v>8</v>
      </c>
      <c r="C117" s="31" t="s">
        <v>99</v>
      </c>
      <c r="D117" s="31" t="s">
        <v>103</v>
      </c>
      <c r="E117" s="31" t="s">
        <v>106</v>
      </c>
      <c r="F117" s="31" t="s">
        <v>80</v>
      </c>
      <c r="G117" s="31">
        <v>210806</v>
      </c>
      <c r="H117" s="31" t="str">
        <f>INDEX(category!$C$2:$C$53,MATCH(fleet!A117,category!$A$2:$A$53,0))</f>
        <v xml:space="preserve"> Heavy-heavy duty trucks (GVWR &gt;33000 lbs)</v>
      </c>
      <c r="I117" s="31" t="str">
        <f t="shared" si="1"/>
        <v>Diesel_ICE</v>
      </c>
      <c r="J117" s="36" t="str">
        <f>INDEX(category!D:D,MATCH($A117,category!$A:$A,0))</f>
        <v>HDVs</v>
      </c>
      <c r="K117" s="36" t="str">
        <f>INDEX(category!E:E,MATCH($A117,category!$A:$A,0))</f>
        <v>freight</v>
      </c>
      <c r="L117" s="36" t="str">
        <f>INDEX('veh fuel category'!$A$2:$A$10,MATCH(I117,'veh fuel category'!$B$2:$B$10,0))</f>
        <v>diesel vehicle</v>
      </c>
    </row>
    <row r="118" spans="1:12" x14ac:dyDescent="0.35">
      <c r="A118" s="31" t="s">
        <v>67</v>
      </c>
      <c r="B118" s="31">
        <v>8</v>
      </c>
      <c r="C118" s="31" t="s">
        <v>100</v>
      </c>
      <c r="D118" s="31" t="s">
        <v>50</v>
      </c>
      <c r="E118" s="31" t="s">
        <v>107</v>
      </c>
      <c r="F118" s="31" t="s">
        <v>80</v>
      </c>
      <c r="G118" s="31">
        <v>61</v>
      </c>
      <c r="H118" s="31" t="str">
        <f>INDEX(category!$C$2:$C$53,MATCH(fleet!A118,category!$A$2:$A$53,0))</f>
        <v xml:space="preserve"> Heavy-heavy duty trucks (GVWR &gt;33000 lbs)</v>
      </c>
      <c r="I118" s="31" t="str">
        <f t="shared" si="1"/>
        <v>Electric_BEV</v>
      </c>
      <c r="J118" s="36" t="str">
        <f>INDEX(category!D:D,MATCH($A118,category!$A:$A,0))</f>
        <v>HDVs</v>
      </c>
      <c r="K118" s="36" t="str">
        <f>INDEX(category!E:E,MATCH($A118,category!$A:$A,0))</f>
        <v>freight</v>
      </c>
      <c r="L118" s="36" t="str">
        <f>INDEX('veh fuel category'!$A$2:$A$10,MATCH(I118,'veh fuel category'!$B$2:$B$10,0))</f>
        <v>battery electric vehicle</v>
      </c>
    </row>
    <row r="119" spans="1:12" x14ac:dyDescent="0.35">
      <c r="A119" s="31" t="s">
        <v>67</v>
      </c>
      <c r="B119" s="31">
        <v>8</v>
      </c>
      <c r="C119" s="31" t="s">
        <v>98</v>
      </c>
      <c r="D119" s="31" t="s">
        <v>103</v>
      </c>
      <c r="E119" s="31" t="s">
        <v>106</v>
      </c>
      <c r="F119" s="31" t="s">
        <v>80</v>
      </c>
      <c r="G119" s="31">
        <v>6867</v>
      </c>
      <c r="H119" s="31" t="str">
        <f>INDEX(category!$C$2:$C$53,MATCH(fleet!A119,category!$A$2:$A$53,0))</f>
        <v xml:space="preserve"> Heavy-heavy duty trucks (GVWR &gt;33000 lbs)</v>
      </c>
      <c r="I119" s="31" t="str">
        <f t="shared" si="1"/>
        <v>Gasoline_ICE</v>
      </c>
      <c r="J119" s="36" t="str">
        <f>INDEX(category!D:D,MATCH($A119,category!$A:$A,0))</f>
        <v>HDVs</v>
      </c>
      <c r="K119" s="36" t="str">
        <f>INDEX(category!E:E,MATCH($A119,category!$A:$A,0))</f>
        <v>freight</v>
      </c>
      <c r="L119" s="36" t="str">
        <f>INDEX('veh fuel category'!$A$2:$A$10,MATCH(I119,'veh fuel category'!$B$2:$B$10,0))</f>
        <v>gasoline vehicle</v>
      </c>
    </row>
    <row r="120" spans="1:12" x14ac:dyDescent="0.35">
      <c r="A120" s="31" t="s">
        <v>67</v>
      </c>
      <c r="B120" s="31">
        <v>8</v>
      </c>
      <c r="C120" s="31" t="s">
        <v>101</v>
      </c>
      <c r="D120" s="31" t="s">
        <v>103</v>
      </c>
      <c r="E120" s="31" t="s">
        <v>106</v>
      </c>
      <c r="F120" s="31" t="s">
        <v>80</v>
      </c>
      <c r="G120" s="31">
        <v>9120</v>
      </c>
      <c r="H120" s="31" t="str">
        <f>INDEX(category!$C$2:$C$53,MATCH(fleet!A120,category!$A$2:$A$53,0))</f>
        <v xml:space="preserve"> Heavy-heavy duty trucks (GVWR &gt;33000 lbs)</v>
      </c>
      <c r="I120" s="31" t="str">
        <f t="shared" si="1"/>
        <v>Natural Gas_ICE</v>
      </c>
      <c r="J120" s="36" t="str">
        <f>INDEX(category!D:D,MATCH($A120,category!$A:$A,0))</f>
        <v>HDVs</v>
      </c>
      <c r="K120" s="36" t="str">
        <f>INDEX(category!E:E,MATCH($A120,category!$A:$A,0))</f>
        <v>freight</v>
      </c>
      <c r="L120" s="36" t="str">
        <f>INDEX('veh fuel category'!$A$2:$A$10,MATCH(I120,'veh fuel category'!$B$2:$B$10,0))</f>
        <v>natural gas vehicle</v>
      </c>
    </row>
  </sheetData>
  <autoFilter ref="A14:O120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7B57-6C26-4AEB-B9A4-BE1B23210AD5}">
  <sheetPr>
    <tabColor theme="7"/>
  </sheetPr>
  <dimension ref="A1:AD57"/>
  <sheetViews>
    <sheetView topLeftCell="A31" workbookViewId="0">
      <selection activeCell="D34" sqref="D34"/>
    </sheetView>
  </sheetViews>
  <sheetFormatPr defaultColWidth="9" defaultRowHeight="14.5" x14ac:dyDescent="0.35"/>
  <cols>
    <col min="1" max="1" width="9" style="31"/>
    <col min="2" max="2" width="29.83203125" style="31" customWidth="1"/>
    <col min="3" max="3" width="44.25" style="31" bestFit="1" customWidth="1"/>
    <col min="4" max="4" width="10.58203125" style="36" bestFit="1" customWidth="1"/>
    <col min="5" max="5" width="15.83203125" style="36" customWidth="1"/>
    <col min="6" max="16384" width="9" style="31"/>
  </cols>
  <sheetData>
    <row r="1" spans="1:30" x14ac:dyDescent="0.35">
      <c r="A1" s="44" t="s">
        <v>136</v>
      </c>
      <c r="B1" s="44" t="s">
        <v>137</v>
      </c>
      <c r="C1" s="44" t="s">
        <v>138</v>
      </c>
      <c r="D1" s="35" t="s">
        <v>139</v>
      </c>
      <c r="E1" s="35" t="s">
        <v>140</v>
      </c>
    </row>
    <row r="2" spans="1:30" ht="16" x14ac:dyDescent="0.35">
      <c r="A2" s="31" t="s">
        <v>126</v>
      </c>
      <c r="B2" s="45" t="s">
        <v>48</v>
      </c>
      <c r="C2" s="46" t="s">
        <v>141</v>
      </c>
      <c r="D2" s="36" t="s">
        <v>40</v>
      </c>
      <c r="E2" s="36" t="s">
        <v>134</v>
      </c>
    </row>
    <row r="3" spans="1:30" ht="16" x14ac:dyDescent="0.35">
      <c r="A3" s="31" t="s">
        <v>127</v>
      </c>
      <c r="B3" s="45" t="s">
        <v>52</v>
      </c>
      <c r="C3" s="46" t="s">
        <v>142</v>
      </c>
      <c r="D3" s="36" t="s">
        <v>40</v>
      </c>
      <c r="E3" s="36" t="s">
        <v>134</v>
      </c>
    </row>
    <row r="4" spans="1:30" ht="16" x14ac:dyDescent="0.35">
      <c r="A4" s="31" t="s">
        <v>128</v>
      </c>
      <c r="B4" s="45" t="s">
        <v>53</v>
      </c>
      <c r="C4" s="46" t="s">
        <v>143</v>
      </c>
      <c r="D4" s="36" t="s">
        <v>40</v>
      </c>
      <c r="E4" s="36" t="s">
        <v>134</v>
      </c>
    </row>
    <row r="5" spans="1:30" ht="16" x14ac:dyDescent="0.35">
      <c r="A5" s="31" t="s">
        <v>129</v>
      </c>
      <c r="B5" s="45" t="s">
        <v>54</v>
      </c>
      <c r="C5" s="47" t="s">
        <v>144</v>
      </c>
      <c r="D5" s="36" t="s">
        <v>40</v>
      </c>
      <c r="E5" s="36" t="s">
        <v>135</v>
      </c>
    </row>
    <row r="6" spans="1:30" ht="16" x14ac:dyDescent="0.35">
      <c r="A6" s="31" t="s">
        <v>130</v>
      </c>
      <c r="B6" s="45" t="s">
        <v>64</v>
      </c>
      <c r="C6" s="47" t="s">
        <v>145</v>
      </c>
      <c r="D6" s="36" t="s">
        <v>40</v>
      </c>
      <c r="E6" s="36" t="s">
        <v>135</v>
      </c>
    </row>
    <row r="7" spans="1:30" ht="16" x14ac:dyDescent="0.35">
      <c r="A7" s="31" t="s">
        <v>131</v>
      </c>
      <c r="B7" s="45" t="s">
        <v>65</v>
      </c>
      <c r="C7" s="47" t="s">
        <v>146</v>
      </c>
      <c r="D7" s="36" t="s">
        <v>40</v>
      </c>
      <c r="E7" s="36" t="s">
        <v>135</v>
      </c>
    </row>
    <row r="8" spans="1:30" ht="16" x14ac:dyDescent="0.35">
      <c r="A8" s="31" t="s">
        <v>68</v>
      </c>
      <c r="B8" s="45" t="s">
        <v>147</v>
      </c>
      <c r="C8" s="48" t="s">
        <v>148</v>
      </c>
      <c r="D8" s="36" t="s">
        <v>40</v>
      </c>
      <c r="E8" s="36" t="s">
        <v>135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ht="16" x14ac:dyDescent="0.35">
      <c r="A9" s="31" t="s">
        <v>68</v>
      </c>
      <c r="B9" s="45" t="s">
        <v>149</v>
      </c>
      <c r="C9" s="48" t="s">
        <v>148</v>
      </c>
      <c r="D9" s="36" t="s">
        <v>40</v>
      </c>
      <c r="E9" s="36" t="s">
        <v>135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ht="16" x14ac:dyDescent="0.35">
      <c r="A10" s="31" t="s">
        <v>68</v>
      </c>
      <c r="B10" s="45" t="s">
        <v>150</v>
      </c>
      <c r="C10" s="48" t="s">
        <v>148</v>
      </c>
      <c r="D10" s="36" t="s">
        <v>40</v>
      </c>
      <c r="E10" s="36" t="s">
        <v>135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ht="16" x14ac:dyDescent="0.35">
      <c r="A11" s="31" t="s">
        <v>68</v>
      </c>
      <c r="B11" s="45" t="s">
        <v>151</v>
      </c>
      <c r="C11" s="48" t="s">
        <v>148</v>
      </c>
      <c r="D11" s="36" t="s">
        <v>40</v>
      </c>
      <c r="E11" s="36" t="s">
        <v>135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ht="16" x14ac:dyDescent="0.35">
      <c r="A12" s="31" t="s">
        <v>68</v>
      </c>
      <c r="B12" s="45" t="s">
        <v>152</v>
      </c>
      <c r="C12" s="48" t="s">
        <v>148</v>
      </c>
      <c r="D12" s="36" t="s">
        <v>40</v>
      </c>
      <c r="E12" s="36" t="s">
        <v>135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6" x14ac:dyDescent="0.35">
      <c r="A13" s="31" t="s">
        <v>68</v>
      </c>
      <c r="B13" s="45" t="s">
        <v>153</v>
      </c>
      <c r="C13" s="48" t="s">
        <v>148</v>
      </c>
      <c r="D13" s="36" t="s">
        <v>40</v>
      </c>
      <c r="E13" s="36" t="s">
        <v>135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ht="16" x14ac:dyDescent="0.35">
      <c r="A14" s="31" t="s">
        <v>68</v>
      </c>
      <c r="B14" s="45" t="s">
        <v>154</v>
      </c>
      <c r="C14" s="48" t="s">
        <v>148</v>
      </c>
      <c r="D14" s="36" t="s">
        <v>40</v>
      </c>
      <c r="E14" s="36" t="s">
        <v>135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16" x14ac:dyDescent="0.35">
      <c r="A15" s="31" t="s">
        <v>68</v>
      </c>
      <c r="B15" s="45" t="s">
        <v>155</v>
      </c>
      <c r="C15" s="48" t="s">
        <v>148</v>
      </c>
      <c r="D15" s="36" t="s">
        <v>40</v>
      </c>
      <c r="E15" s="36" t="s">
        <v>135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ht="16" x14ac:dyDescent="0.35">
      <c r="A16" s="31" t="s">
        <v>68</v>
      </c>
      <c r="B16" s="45" t="s">
        <v>156</v>
      </c>
      <c r="C16" s="48" t="s">
        <v>148</v>
      </c>
      <c r="D16" s="36" t="s">
        <v>40</v>
      </c>
      <c r="E16" s="36" t="s">
        <v>135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ht="16" x14ac:dyDescent="0.35">
      <c r="A17" s="31" t="s">
        <v>68</v>
      </c>
      <c r="B17" s="45" t="s">
        <v>157</v>
      </c>
      <c r="C17" s="48" t="s">
        <v>148</v>
      </c>
      <c r="D17" s="36" t="s">
        <v>40</v>
      </c>
      <c r="E17" s="36" t="s">
        <v>135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ht="16" x14ac:dyDescent="0.35">
      <c r="A18" s="31" t="s">
        <v>68</v>
      </c>
      <c r="B18" s="45" t="s">
        <v>158</v>
      </c>
      <c r="C18" s="48" t="s">
        <v>148</v>
      </c>
      <c r="D18" s="36" t="s">
        <v>40</v>
      </c>
      <c r="E18" s="36" t="s">
        <v>135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ht="16" x14ac:dyDescent="0.35">
      <c r="A19" s="31" t="s">
        <v>68</v>
      </c>
      <c r="B19" s="45" t="s">
        <v>159</v>
      </c>
      <c r="C19" s="48" t="s">
        <v>148</v>
      </c>
      <c r="D19" s="36" t="s">
        <v>40</v>
      </c>
      <c r="E19" s="36" t="s">
        <v>135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ht="16" x14ac:dyDescent="0.35">
      <c r="A20" s="31" t="s">
        <v>68</v>
      </c>
      <c r="B20" s="45" t="s">
        <v>160</v>
      </c>
      <c r="C20" s="48" t="s">
        <v>148</v>
      </c>
      <c r="D20" s="36" t="s">
        <v>40</v>
      </c>
      <c r="E20" s="36" t="s">
        <v>135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ht="16" x14ac:dyDescent="0.35">
      <c r="A21" s="31" t="s">
        <v>68</v>
      </c>
      <c r="B21" s="45" t="s">
        <v>161</v>
      </c>
      <c r="C21" s="48" t="s">
        <v>148</v>
      </c>
      <c r="D21" s="36" t="s">
        <v>40</v>
      </c>
      <c r="E21" s="36" t="s">
        <v>135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ht="16" x14ac:dyDescent="0.35">
      <c r="A22" s="31" t="s">
        <v>68</v>
      </c>
      <c r="B22" s="45" t="s">
        <v>162</v>
      </c>
      <c r="C22" s="48" t="s">
        <v>148</v>
      </c>
      <c r="D22" s="36" t="s">
        <v>40</v>
      </c>
      <c r="E22" s="36" t="s">
        <v>135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ht="16" x14ac:dyDescent="0.35">
      <c r="A23" s="31" t="s">
        <v>68</v>
      </c>
      <c r="B23" s="45" t="s">
        <v>163</v>
      </c>
      <c r="C23" s="48" t="s">
        <v>148</v>
      </c>
      <c r="D23" s="36" t="s">
        <v>40</v>
      </c>
      <c r="E23" s="36" t="s">
        <v>135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ht="16" x14ac:dyDescent="0.35">
      <c r="A24" s="31" t="s">
        <v>68</v>
      </c>
      <c r="B24" s="45" t="s">
        <v>164</v>
      </c>
      <c r="C24" s="48" t="s">
        <v>148</v>
      </c>
      <c r="D24" s="36" t="s">
        <v>40</v>
      </c>
      <c r="E24" s="36" t="s">
        <v>135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ht="16" x14ac:dyDescent="0.35">
      <c r="A25" s="31" t="s">
        <v>68</v>
      </c>
      <c r="B25" s="45" t="s">
        <v>165</v>
      </c>
      <c r="C25" s="48" t="s">
        <v>148</v>
      </c>
      <c r="D25" s="36" t="s">
        <v>40</v>
      </c>
      <c r="E25" s="36" t="s">
        <v>135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ht="16" x14ac:dyDescent="0.35">
      <c r="A26" s="31" t="s">
        <v>68</v>
      </c>
      <c r="B26" s="45" t="s">
        <v>166</v>
      </c>
      <c r="C26" s="48" t="s">
        <v>148</v>
      </c>
      <c r="D26" s="36" t="s">
        <v>40</v>
      </c>
      <c r="E26" s="36" t="s">
        <v>135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1:30" ht="16" x14ac:dyDescent="0.35">
      <c r="A27" s="31" t="s">
        <v>68</v>
      </c>
      <c r="B27" s="45" t="s">
        <v>167</v>
      </c>
      <c r="C27" s="48" t="s">
        <v>148</v>
      </c>
      <c r="D27" s="36" t="s">
        <v>40</v>
      </c>
      <c r="E27" s="36" t="s">
        <v>135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1:30" ht="16" x14ac:dyDescent="0.35">
      <c r="A28" s="31" t="s">
        <v>68</v>
      </c>
      <c r="B28" s="45" t="s">
        <v>168</v>
      </c>
      <c r="C28" s="48" t="s">
        <v>148</v>
      </c>
      <c r="D28" s="36" t="s">
        <v>40</v>
      </c>
      <c r="E28" s="36" t="s">
        <v>135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1:30" ht="16" x14ac:dyDescent="0.35">
      <c r="A29" s="31" t="s">
        <v>68</v>
      </c>
      <c r="B29" s="45" t="s">
        <v>169</v>
      </c>
      <c r="C29" s="48" t="s">
        <v>148</v>
      </c>
      <c r="D29" s="36" t="s">
        <v>40</v>
      </c>
      <c r="E29" s="36" t="s">
        <v>135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0" ht="16" x14ac:dyDescent="0.35">
      <c r="A30" s="31" t="s">
        <v>68</v>
      </c>
      <c r="B30" s="45" t="s">
        <v>170</v>
      </c>
      <c r="C30" s="48" t="s">
        <v>148</v>
      </c>
      <c r="D30" s="36" t="s">
        <v>40</v>
      </c>
      <c r="E30" s="36" t="s">
        <v>135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0" ht="16" x14ac:dyDescent="0.35">
      <c r="A31" s="31" t="s">
        <v>68</v>
      </c>
      <c r="B31" s="45" t="s">
        <v>171</v>
      </c>
      <c r="C31" s="48" t="s">
        <v>148</v>
      </c>
      <c r="D31" s="36" t="s">
        <v>40</v>
      </c>
      <c r="E31" s="36" t="s">
        <v>135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ht="16" x14ac:dyDescent="0.35">
      <c r="A32" s="31" t="s">
        <v>68</v>
      </c>
      <c r="B32" s="45" t="s">
        <v>172</v>
      </c>
      <c r="C32" s="48" t="s">
        <v>148</v>
      </c>
      <c r="D32" s="36" t="s">
        <v>40</v>
      </c>
      <c r="E32" s="36" t="s">
        <v>135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1:30" ht="16" x14ac:dyDescent="0.35">
      <c r="A33" s="31" t="s">
        <v>68</v>
      </c>
      <c r="B33" s="45" t="s">
        <v>62</v>
      </c>
      <c r="C33" s="48" t="s">
        <v>148</v>
      </c>
      <c r="D33" s="36" t="s">
        <v>40</v>
      </c>
      <c r="E33" s="36" t="s">
        <v>135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1:30" ht="16" x14ac:dyDescent="0.35">
      <c r="A34" s="31" t="s">
        <v>67</v>
      </c>
      <c r="B34" s="45" t="s">
        <v>173</v>
      </c>
      <c r="C34" s="48" t="s">
        <v>174</v>
      </c>
      <c r="D34" s="36" t="s">
        <v>41</v>
      </c>
      <c r="E34" s="36" t="s">
        <v>135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30" ht="16" x14ac:dyDescent="0.35">
      <c r="A35" s="31" t="s">
        <v>67</v>
      </c>
      <c r="B35" s="45" t="s">
        <v>175</v>
      </c>
      <c r="C35" s="48" t="s">
        <v>174</v>
      </c>
      <c r="D35" s="36" t="s">
        <v>40</v>
      </c>
      <c r="E35" s="36" t="s">
        <v>135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30" ht="16" x14ac:dyDescent="0.35">
      <c r="A36" s="31" t="s">
        <v>67</v>
      </c>
      <c r="B36" s="45" t="s">
        <v>176</v>
      </c>
      <c r="C36" s="48" t="s">
        <v>174</v>
      </c>
      <c r="D36" s="36" t="s">
        <v>41</v>
      </c>
      <c r="E36" s="36" t="s">
        <v>135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30" ht="16" x14ac:dyDescent="0.35">
      <c r="A37" s="31" t="s">
        <v>67</v>
      </c>
      <c r="B37" s="45" t="s">
        <v>177</v>
      </c>
      <c r="C37" s="48" t="s">
        <v>174</v>
      </c>
      <c r="D37" s="36" t="s">
        <v>41</v>
      </c>
      <c r="E37" s="36" t="s">
        <v>135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30" ht="16" x14ac:dyDescent="0.35">
      <c r="A38" s="31" t="s">
        <v>67</v>
      </c>
      <c r="B38" s="45" t="s">
        <v>178</v>
      </c>
      <c r="C38" s="48" t="s">
        <v>174</v>
      </c>
      <c r="D38" s="62" t="s">
        <v>44</v>
      </c>
      <c r="E38" s="36" t="s">
        <v>135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30" ht="16" x14ac:dyDescent="0.35">
      <c r="A39" s="31" t="s">
        <v>67</v>
      </c>
      <c r="B39" s="45" t="s">
        <v>179</v>
      </c>
      <c r="C39" s="48" t="s">
        <v>174</v>
      </c>
      <c r="D39" s="62" t="s">
        <v>44</v>
      </c>
      <c r="E39" s="36" t="s">
        <v>135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30" ht="16" x14ac:dyDescent="0.35">
      <c r="A40" s="31" t="s">
        <v>67</v>
      </c>
      <c r="B40" s="45" t="s">
        <v>180</v>
      </c>
      <c r="C40" s="48" t="s">
        <v>174</v>
      </c>
      <c r="D40" s="62" t="s">
        <v>44</v>
      </c>
      <c r="E40" s="36" t="s">
        <v>135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30" ht="16" x14ac:dyDescent="0.35">
      <c r="A41" s="31" t="s">
        <v>67</v>
      </c>
      <c r="B41" s="45" t="s">
        <v>181</v>
      </c>
      <c r="C41" s="48" t="s">
        <v>174</v>
      </c>
      <c r="D41" s="36" t="s">
        <v>40</v>
      </c>
      <c r="E41" s="36" t="s">
        <v>135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30" ht="16" x14ac:dyDescent="0.35">
      <c r="A42" s="31" t="s">
        <v>67</v>
      </c>
      <c r="B42" s="45" t="s">
        <v>182</v>
      </c>
      <c r="C42" s="48" t="s">
        <v>174</v>
      </c>
      <c r="D42" s="36" t="s">
        <v>40</v>
      </c>
      <c r="E42" s="36" t="s">
        <v>135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30" ht="16" x14ac:dyDescent="0.35">
      <c r="A43" s="31" t="s">
        <v>67</v>
      </c>
      <c r="B43" s="45" t="s">
        <v>183</v>
      </c>
      <c r="C43" s="48" t="s">
        <v>174</v>
      </c>
      <c r="D43" s="36" t="s">
        <v>40</v>
      </c>
      <c r="E43" s="36" t="s">
        <v>135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30" ht="16" x14ac:dyDescent="0.35">
      <c r="A44" s="31" t="s">
        <v>67</v>
      </c>
      <c r="B44" s="45" t="s">
        <v>184</v>
      </c>
      <c r="C44" s="48" t="s">
        <v>174</v>
      </c>
      <c r="D44" s="36" t="s">
        <v>40</v>
      </c>
      <c r="E44" s="36" t="s">
        <v>135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30" ht="16" x14ac:dyDescent="0.35">
      <c r="A45" s="31" t="s">
        <v>67</v>
      </c>
      <c r="B45" s="45" t="s">
        <v>185</v>
      </c>
      <c r="C45" s="48" t="s">
        <v>174</v>
      </c>
      <c r="D45" s="36" t="s">
        <v>40</v>
      </c>
      <c r="E45" s="36" t="s">
        <v>135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30" ht="16" x14ac:dyDescent="0.35">
      <c r="A46" s="31" t="s">
        <v>67</v>
      </c>
      <c r="B46" s="45" t="s">
        <v>58</v>
      </c>
      <c r="C46" s="48" t="s">
        <v>174</v>
      </c>
      <c r="D46" s="62" t="s">
        <v>40</v>
      </c>
      <c r="E46" s="36" t="s">
        <v>135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30" ht="16" x14ac:dyDescent="0.35">
      <c r="A47" s="31" t="s">
        <v>67</v>
      </c>
      <c r="B47" s="45" t="s">
        <v>186</v>
      </c>
      <c r="C47" s="48" t="s">
        <v>174</v>
      </c>
      <c r="D47" s="62" t="s">
        <v>40</v>
      </c>
      <c r="E47" s="36" t="s">
        <v>135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30" ht="16" x14ac:dyDescent="0.35">
      <c r="A48" s="31" t="s">
        <v>122</v>
      </c>
      <c r="B48" s="45" t="s">
        <v>60</v>
      </c>
      <c r="C48" s="48" t="s">
        <v>187</v>
      </c>
      <c r="D48" s="36" t="s">
        <v>41</v>
      </c>
      <c r="E48" s="36" t="s">
        <v>134</v>
      </c>
    </row>
    <row r="49" spans="1:7" ht="16" x14ac:dyDescent="0.35">
      <c r="A49" s="31" t="s">
        <v>123</v>
      </c>
      <c r="B49" s="45" t="s">
        <v>188</v>
      </c>
      <c r="C49" s="48" t="s">
        <v>189</v>
      </c>
      <c r="D49" s="36" t="s">
        <v>41</v>
      </c>
      <c r="E49" s="36" t="s">
        <v>134</v>
      </c>
    </row>
    <row r="50" spans="1:7" ht="16" x14ac:dyDescent="0.35">
      <c r="A50" s="31" t="s">
        <v>121</v>
      </c>
      <c r="B50" s="45" t="s">
        <v>61</v>
      </c>
      <c r="C50" s="48" t="s">
        <v>190</v>
      </c>
      <c r="D50" s="36" t="s">
        <v>41</v>
      </c>
      <c r="E50" s="36" t="s">
        <v>134</v>
      </c>
      <c r="G50" s="45"/>
    </row>
    <row r="51" spans="1:7" ht="16" x14ac:dyDescent="0.35">
      <c r="A51" s="31" t="s">
        <v>121</v>
      </c>
      <c r="B51" s="45" t="s">
        <v>59</v>
      </c>
      <c r="C51" s="48" t="s">
        <v>190</v>
      </c>
      <c r="D51" s="36" t="s">
        <v>41</v>
      </c>
      <c r="E51" s="36" t="s">
        <v>134</v>
      </c>
    </row>
    <row r="52" spans="1:7" x14ac:dyDescent="0.35">
      <c r="A52" s="31" t="s">
        <v>125</v>
      </c>
      <c r="C52" s="31" t="s">
        <v>191</v>
      </c>
      <c r="D52" s="36" t="s">
        <v>192</v>
      </c>
      <c r="E52" s="36" t="s">
        <v>192</v>
      </c>
    </row>
    <row r="53" spans="1:7" ht="16" x14ac:dyDescent="0.35">
      <c r="A53" s="31" t="s">
        <v>124</v>
      </c>
      <c r="B53" s="45" t="s">
        <v>193</v>
      </c>
      <c r="C53" s="49" t="s">
        <v>194</v>
      </c>
      <c r="D53" s="50" t="s">
        <v>44</v>
      </c>
      <c r="E53" s="36" t="s">
        <v>134</v>
      </c>
    </row>
    <row r="54" spans="1:7" x14ac:dyDescent="0.35">
      <c r="B54" s="31" t="s">
        <v>125</v>
      </c>
      <c r="C54" s="31" t="s">
        <v>191</v>
      </c>
      <c r="D54" s="36" t="s">
        <v>192</v>
      </c>
      <c r="E54" s="36" t="s">
        <v>192</v>
      </c>
    </row>
    <row r="55" spans="1:7" x14ac:dyDescent="0.35">
      <c r="B55" s="31" t="s">
        <v>125</v>
      </c>
      <c r="C55" s="31" t="s">
        <v>191</v>
      </c>
      <c r="D55" s="36" t="s">
        <v>192</v>
      </c>
      <c r="E55" s="36" t="s">
        <v>192</v>
      </c>
    </row>
    <row r="56" spans="1:7" x14ac:dyDescent="0.35">
      <c r="B56" s="31" t="s">
        <v>57</v>
      </c>
      <c r="C56" s="31" t="s">
        <v>191</v>
      </c>
      <c r="D56" s="36" t="s">
        <v>192</v>
      </c>
      <c r="E56" s="36" t="s">
        <v>192</v>
      </c>
    </row>
    <row r="57" spans="1:7" x14ac:dyDescent="0.35">
      <c r="B57" s="31" t="s">
        <v>63</v>
      </c>
      <c r="C57" s="31" t="s">
        <v>191</v>
      </c>
      <c r="D57" s="36" t="s">
        <v>192</v>
      </c>
      <c r="E57" s="3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D562-2CAB-4FF7-9E6B-947A1829F251}">
  <sheetPr>
    <tabColor theme="7"/>
  </sheetPr>
  <dimension ref="A1:E10"/>
  <sheetViews>
    <sheetView workbookViewId="0">
      <selection activeCell="A10" sqref="A10"/>
    </sheetView>
  </sheetViews>
  <sheetFormatPr defaultColWidth="9" defaultRowHeight="14.5" x14ac:dyDescent="0.35"/>
  <cols>
    <col min="1" max="1" width="42.75" style="31" customWidth="1"/>
    <col min="2" max="2" width="17" style="31" customWidth="1"/>
    <col min="3" max="3" width="16.33203125" style="31" customWidth="1"/>
    <col min="4" max="4" width="13.08203125" style="31" customWidth="1"/>
    <col min="5" max="5" width="9" style="31"/>
    <col min="6" max="6" width="13.25" style="31" bestFit="1" customWidth="1"/>
    <col min="7" max="16384" width="9" style="31"/>
  </cols>
  <sheetData>
    <row r="1" spans="1:5" x14ac:dyDescent="0.35">
      <c r="A1" s="51" t="s">
        <v>139</v>
      </c>
      <c r="B1" s="51" t="s">
        <v>195</v>
      </c>
      <c r="C1" s="51" t="s">
        <v>196</v>
      </c>
      <c r="D1" s="51" t="s">
        <v>197</v>
      </c>
      <c r="E1" s="31" t="s">
        <v>198</v>
      </c>
    </row>
    <row r="2" spans="1:5" x14ac:dyDescent="0.35">
      <c r="A2" s="52" t="s">
        <v>32</v>
      </c>
      <c r="B2" s="31" t="s">
        <v>199</v>
      </c>
      <c r="C2" s="31" t="s">
        <v>200</v>
      </c>
      <c r="D2" s="32">
        <v>3412.14</v>
      </c>
    </row>
    <row r="3" spans="1:5" x14ac:dyDescent="0.35">
      <c r="A3" s="52" t="s">
        <v>33</v>
      </c>
      <c r="B3" s="31" t="s">
        <v>201</v>
      </c>
      <c r="C3" s="31" t="s">
        <v>101</v>
      </c>
      <c r="D3" s="53">
        <v>138700</v>
      </c>
    </row>
    <row r="4" spans="1:5" x14ac:dyDescent="0.35">
      <c r="A4" s="52" t="s">
        <v>34</v>
      </c>
      <c r="B4" s="31" t="s">
        <v>202</v>
      </c>
      <c r="C4" s="31" t="s">
        <v>98</v>
      </c>
      <c r="D4" s="32">
        <v>125000</v>
      </c>
    </row>
    <row r="5" spans="1:5" x14ac:dyDescent="0.35">
      <c r="A5" s="52" t="s">
        <v>34</v>
      </c>
      <c r="B5" s="31" t="s">
        <v>203</v>
      </c>
      <c r="C5" s="31" t="s">
        <v>98</v>
      </c>
      <c r="D5" s="32">
        <v>125000</v>
      </c>
    </row>
    <row r="6" spans="1:5" x14ac:dyDescent="0.35">
      <c r="A6" s="52" t="s">
        <v>35</v>
      </c>
      <c r="B6" s="31" t="s">
        <v>204</v>
      </c>
      <c r="C6" s="31" t="s">
        <v>99</v>
      </c>
      <c r="D6" s="32">
        <v>138700</v>
      </c>
    </row>
    <row r="7" spans="1:5" x14ac:dyDescent="0.35">
      <c r="A7" s="52" t="s">
        <v>36</v>
      </c>
      <c r="B7" s="31" t="s">
        <v>205</v>
      </c>
      <c r="C7" s="31" t="s">
        <v>206</v>
      </c>
      <c r="D7" s="32">
        <f>D4</f>
        <v>125000</v>
      </c>
    </row>
    <row r="8" spans="1:5" x14ac:dyDescent="0.35">
      <c r="A8" s="52" t="s">
        <v>36</v>
      </c>
      <c r="B8" s="31" t="s">
        <v>207</v>
      </c>
      <c r="C8" s="31" t="s">
        <v>206</v>
      </c>
      <c r="D8" s="32">
        <f>D5</f>
        <v>125000</v>
      </c>
    </row>
    <row r="9" spans="1:5" x14ac:dyDescent="0.35">
      <c r="A9" s="52" t="s">
        <v>37</v>
      </c>
      <c r="B9" s="31" t="s">
        <v>208</v>
      </c>
    </row>
    <row r="10" spans="1:5" x14ac:dyDescent="0.35">
      <c r="A10" s="52" t="s">
        <v>38</v>
      </c>
      <c r="B10" s="31" t="s">
        <v>209</v>
      </c>
      <c r="D10" s="53"/>
      <c r="E10" s="3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DF2F-07E6-47C0-B7D6-CA980D797B59}">
  <sheetPr>
    <tabColor theme="7"/>
  </sheetPr>
  <dimension ref="A1:BP82"/>
  <sheetViews>
    <sheetView workbookViewId="0">
      <selection activeCell="B1" sqref="B1"/>
    </sheetView>
  </sheetViews>
  <sheetFormatPr defaultRowHeight="14.5" x14ac:dyDescent="0.35"/>
  <cols>
    <col min="1" max="1" width="26.08203125" style="66" bestFit="1" customWidth="1"/>
    <col min="2" max="2" width="14.5" style="66" customWidth="1"/>
    <col min="3" max="3" width="26.5" style="66" customWidth="1"/>
    <col min="4" max="4" width="15.75" style="66" customWidth="1"/>
    <col min="5" max="5" width="13.1640625" style="66" customWidth="1"/>
    <col min="6" max="6" width="23.75" style="66" customWidth="1"/>
    <col min="7" max="7" width="28.83203125" style="66" customWidth="1"/>
    <col min="8" max="16384" width="8.6640625" style="66"/>
  </cols>
  <sheetData>
    <row r="1" spans="1:11" x14ac:dyDescent="0.35">
      <c r="B1" s="66" t="s">
        <v>32</v>
      </c>
      <c r="C1" s="66" t="s">
        <v>33</v>
      </c>
      <c r="D1" s="66" t="s">
        <v>34</v>
      </c>
      <c r="E1" s="66" t="s">
        <v>35</v>
      </c>
    </row>
    <row r="2" spans="1:11" x14ac:dyDescent="0.35">
      <c r="A2" s="64" t="s">
        <v>216</v>
      </c>
      <c r="B2" s="66">
        <f>C9</f>
        <v>61</v>
      </c>
      <c r="C2" s="68">
        <f>D9-F15</f>
        <v>9064.4181195899455</v>
      </c>
      <c r="D2" s="66">
        <f>E9</f>
        <v>6867</v>
      </c>
      <c r="E2" s="68">
        <f>E14+E17</f>
        <v>104710.61864992611</v>
      </c>
    </row>
    <row r="3" spans="1:11" x14ac:dyDescent="0.35">
      <c r="A3" s="64" t="s">
        <v>220</v>
      </c>
      <c r="B3" s="66">
        <v>0</v>
      </c>
      <c r="C3" s="68">
        <f>F15</f>
        <v>55.581880410054801</v>
      </c>
      <c r="D3" s="66">
        <v>0</v>
      </c>
      <c r="E3" s="68">
        <f>E15</f>
        <v>106095.38135007391</v>
      </c>
    </row>
    <row r="7" spans="1:11" x14ac:dyDescent="0.35">
      <c r="A7" s="66" t="s">
        <v>312</v>
      </c>
    </row>
    <row r="8" spans="1:11" ht="29" x14ac:dyDescent="0.35">
      <c r="B8" s="14" t="s">
        <v>39</v>
      </c>
      <c r="C8" s="17" t="s">
        <v>32</v>
      </c>
      <c r="D8" s="17" t="s">
        <v>33</v>
      </c>
      <c r="E8" s="17" t="s">
        <v>34</v>
      </c>
      <c r="F8" s="17" t="s">
        <v>35</v>
      </c>
      <c r="G8" s="17" t="s">
        <v>36</v>
      </c>
      <c r="H8" s="17" t="s">
        <v>37</v>
      </c>
      <c r="I8" s="17" t="s">
        <v>38</v>
      </c>
      <c r="K8" s="66" t="s">
        <v>313</v>
      </c>
    </row>
    <row r="9" spans="1:11" x14ac:dyDescent="0.35">
      <c r="A9" s="31" t="s">
        <v>135</v>
      </c>
      <c r="B9" s="39" t="s">
        <v>41</v>
      </c>
      <c r="C9" s="31">
        <f>SUMIFS(fleet!$G:$G,fleet!$J:$J,$B9,fleet!$L:$L,'syvbt calcs'!C$2,fleet!$K:$K,$A9)</f>
        <v>61</v>
      </c>
      <c r="D9" s="31">
        <f>SUMIFS(fleet!$G:$G,fleet!$J:$J,$B9,fleet!$L:$L,'syvbt calcs'!D$2,fleet!$K:$K,$A9)</f>
        <v>9120</v>
      </c>
      <c r="E9" s="31">
        <f>SUMIFS(fleet!$G:$G,fleet!$J:$J,$B9,fleet!$L:$L,'syvbt calcs'!E$2,fleet!$K:$K,$A9)</f>
        <v>6867</v>
      </c>
      <c r="F9" s="31">
        <f>SUMIFS(fleet!$G:$G,fleet!$J:$J,$B9,fleet!$L:$L,'syvbt calcs'!F$2,fleet!$K:$K,$A9)</f>
        <v>210806</v>
      </c>
      <c r="G9" s="31">
        <f>SUMIFS(fleet!$G:$G,fleet!$J:$J,$B9,fleet!$L:$L,'syvbt calcs'!G$2,fleet!$K:$K,$A9)</f>
        <v>0</v>
      </c>
      <c r="H9" s="31">
        <f>SUMIFS(fleet!$G:$G,fleet!$J:$J,$B9,fleet!$L:$L,'syvbt calcs'!H$2,fleet!$K:$K,$A9)</f>
        <v>0</v>
      </c>
      <c r="I9" s="31">
        <f>SUMIFS(fleet!$G:$G,fleet!$J:$J,$B9,fleet!$L:$L,'syvbt calcs'!I$2,fleet!$K:$K,$A9)</f>
        <v>0</v>
      </c>
      <c r="J9" s="31"/>
      <c r="K9" s="32">
        <f>SUM(C9:I9)</f>
        <v>226854</v>
      </c>
    </row>
    <row r="11" spans="1:11" x14ac:dyDescent="0.35">
      <c r="A11" s="64" t="s">
        <v>215</v>
      </c>
      <c r="B11"/>
      <c r="C11"/>
      <c r="D11"/>
    </row>
    <row r="12" spans="1:11" x14ac:dyDescent="0.35">
      <c r="A12"/>
      <c r="B12"/>
      <c r="C12"/>
      <c r="D12"/>
    </row>
    <row r="13" spans="1:11" x14ac:dyDescent="0.35">
      <c r="A13" s="65" t="s">
        <v>221</v>
      </c>
      <c r="B13" s="65" t="s">
        <v>217</v>
      </c>
      <c r="C13" s="67" t="s">
        <v>222</v>
      </c>
      <c r="D13" s="66" t="s">
        <v>223</v>
      </c>
      <c r="E13" s="67" t="s">
        <v>310</v>
      </c>
      <c r="F13" s="75" t="s">
        <v>311</v>
      </c>
    </row>
    <row r="14" spans="1:11" x14ac:dyDescent="0.35">
      <c r="A14" s="64" t="s">
        <v>216</v>
      </c>
      <c r="B14" s="64" t="s">
        <v>218</v>
      </c>
      <c r="C14" s="68">
        <f>B35</f>
        <v>95439.755097751578</v>
      </c>
      <c r="D14" s="68">
        <f>B25*C25+B26*C26+B27*C27+B28*C28+B29*C29+B30*C30+B31*C31</f>
        <v>27378.437191972749</v>
      </c>
      <c r="E14" s="69">
        <f>C14-F14</f>
        <v>93403.642955299714</v>
      </c>
      <c r="F14" s="69">
        <f>D27+D29+D31</f>
        <v>2036.1121424518669</v>
      </c>
    </row>
    <row r="15" spans="1:11" x14ac:dyDescent="0.35">
      <c r="A15" s="64" t="s">
        <v>220</v>
      </c>
      <c r="B15" s="64" t="s">
        <v>219</v>
      </c>
      <c r="C15" s="70">
        <f>B34</f>
        <v>106150.96323048396</v>
      </c>
      <c r="D15" s="68">
        <f>B21*C21+B22*C22+B23*C23+B24*C24</f>
        <v>76376.406089215772</v>
      </c>
      <c r="E15" s="69">
        <f>C15-F15</f>
        <v>106095.38135007391</v>
      </c>
      <c r="F15" s="69">
        <f>D22</f>
        <v>55.581880410054801</v>
      </c>
    </row>
    <row r="16" spans="1:11" x14ac:dyDescent="0.35">
      <c r="A16" s="77" t="s">
        <v>314</v>
      </c>
      <c r="B16" s="77"/>
      <c r="C16" s="23"/>
      <c r="D16" s="23"/>
      <c r="E16" s="68">
        <f>SUM(E14:E15)</f>
        <v>199499.0243053736</v>
      </c>
    </row>
    <row r="17" spans="1:5" x14ac:dyDescent="0.35">
      <c r="A17" s="77" t="s">
        <v>315</v>
      </c>
      <c r="B17" s="77"/>
      <c r="C17" s="23"/>
      <c r="D17" s="23"/>
      <c r="E17" s="68">
        <f>F9-E16</f>
        <v>11306.975694626395</v>
      </c>
    </row>
    <row r="18" spans="1:5" x14ac:dyDescent="0.35">
      <c r="A18" s="77"/>
      <c r="B18" s="77"/>
      <c r="C18" s="23"/>
      <c r="D18" s="23"/>
      <c r="E18" s="68"/>
    </row>
    <row r="20" spans="1:5" x14ac:dyDescent="0.35">
      <c r="A20" s="66" t="s">
        <v>225</v>
      </c>
      <c r="B20" s="66" t="s">
        <v>226</v>
      </c>
      <c r="C20" s="71" t="s">
        <v>227</v>
      </c>
      <c r="D20" s="66" t="s">
        <v>305</v>
      </c>
    </row>
    <row r="21" spans="1:5" x14ac:dyDescent="0.35">
      <c r="A21" s="66" t="str">
        <f t="shared" ref="A21:A31" si="0">C52</f>
        <v>T7 CAIRP Class 8</v>
      </c>
      <c r="B21" s="72">
        <f>G52/$C$15</f>
        <v>0.42656490780497142</v>
      </c>
      <c r="C21" s="70">
        <f>H52/G52</f>
        <v>68463.588060502603</v>
      </c>
      <c r="D21" s="70">
        <f>G52</f>
        <v>45280.275843820302</v>
      </c>
      <c r="E21" s="66" t="s">
        <v>228</v>
      </c>
    </row>
    <row r="22" spans="1:5" x14ac:dyDescent="0.35">
      <c r="A22" s="66" t="str">
        <f t="shared" si="0"/>
        <v>T7 CAIRP Class 8</v>
      </c>
      <c r="B22" s="73">
        <f>G53/$C$15</f>
        <v>5.236116443839583E-4</v>
      </c>
      <c r="C22" s="70">
        <f>H53/G53</f>
        <v>73703.607711027988</v>
      </c>
      <c r="D22" s="74">
        <f>G53</f>
        <v>55.581880410054801</v>
      </c>
      <c r="E22" s="66" t="s">
        <v>228</v>
      </c>
    </row>
    <row r="23" spans="1:5" x14ac:dyDescent="0.35">
      <c r="A23" s="66" t="str">
        <f t="shared" si="0"/>
        <v>T7 NNOOS Class 8</v>
      </c>
      <c r="B23" s="72">
        <f>G54/$C$15</f>
        <v>0.413458100855987</v>
      </c>
      <c r="C23" s="70">
        <f>H54/G54</f>
        <v>83620.73137062251</v>
      </c>
      <c r="D23" s="70">
        <f>G54</f>
        <v>43888.975661309603</v>
      </c>
      <c r="E23" s="66" t="s">
        <v>228</v>
      </c>
    </row>
    <row r="24" spans="1:5" x14ac:dyDescent="0.35">
      <c r="A24" s="66" t="str">
        <f t="shared" si="0"/>
        <v>T7 NOOS Class 8</v>
      </c>
      <c r="B24" s="72">
        <f>G55/$C$15</f>
        <v>0.15945337969465764</v>
      </c>
      <c r="C24" s="70">
        <f>H55/G55</f>
        <v>78768.986473191093</v>
      </c>
      <c r="D24" s="70">
        <f>G55</f>
        <v>16926.129844944</v>
      </c>
      <c r="E24" s="66" t="s">
        <v>228</v>
      </c>
    </row>
    <row r="25" spans="1:5" x14ac:dyDescent="0.35">
      <c r="A25" s="66" t="str">
        <f t="shared" si="0"/>
        <v>T7 Other Port Class 8</v>
      </c>
      <c r="B25" s="72">
        <f>D25/$C$14</f>
        <v>1.5341486465722125E-2</v>
      </c>
      <c r="C25" s="70">
        <f>H56/G56</f>
        <v>51194.563231255786</v>
      </c>
      <c r="D25" s="70">
        <f>G56</f>
        <v>1464.1877111239901</v>
      </c>
      <c r="E25" s="70" t="s">
        <v>229</v>
      </c>
    </row>
    <row r="26" spans="1:5" x14ac:dyDescent="0.35">
      <c r="A26" s="66" t="str">
        <f t="shared" si="0"/>
        <v>T7 POAK Class 8</v>
      </c>
      <c r="B26" s="72">
        <f>D26/$C$14</f>
        <v>4.1153876696270582E-2</v>
      </c>
      <c r="C26" s="70">
        <f>H57/G57</f>
        <v>32466.463386892738</v>
      </c>
      <c r="D26" s="70">
        <f>G57</f>
        <v>3927.7159132151301</v>
      </c>
      <c r="E26" s="70" t="s">
        <v>229</v>
      </c>
    </row>
    <row r="27" spans="1:5" x14ac:dyDescent="0.35">
      <c r="A27" s="66" t="str">
        <f t="shared" si="0"/>
        <v>T7 POAK Class 8</v>
      </c>
      <c r="B27" s="72">
        <f>D27/$C$14</f>
        <v>6.6297724589874449E-5</v>
      </c>
      <c r="C27" s="70">
        <f>H58/G58</f>
        <v>32888.056446033945</v>
      </c>
      <c r="D27" s="74">
        <f>G58</f>
        <v>6.3274385983958004</v>
      </c>
      <c r="E27" s="70" t="s">
        <v>229</v>
      </c>
    </row>
    <row r="28" spans="1:5" x14ac:dyDescent="0.35">
      <c r="A28" s="66" t="str">
        <f t="shared" si="0"/>
        <v>T7 POLA Class 8</v>
      </c>
      <c r="B28" s="72">
        <f>D28/$C$14</f>
        <v>0.14268378660875056</v>
      </c>
      <c r="C28" s="70">
        <f>H59/G59</f>
        <v>40355.561711458147</v>
      </c>
      <c r="D28" s="70">
        <f>G59</f>
        <v>13617.705650358999</v>
      </c>
      <c r="E28" s="70" t="s">
        <v>229</v>
      </c>
    </row>
    <row r="29" spans="1:5" x14ac:dyDescent="0.35">
      <c r="A29" s="66" t="str">
        <f t="shared" si="0"/>
        <v>T7 POLA Class 8</v>
      </c>
      <c r="B29" s="72">
        <f>D29/$C$14</f>
        <v>7.2118201575058971E-3</v>
      </c>
      <c r="C29" s="70">
        <f>H60/G60</f>
        <v>40133.040039909916</v>
      </c>
      <c r="D29" s="74">
        <f>G60</f>
        <v>688.29434964139102</v>
      </c>
      <c r="E29" s="70" t="s">
        <v>229</v>
      </c>
    </row>
    <row r="30" spans="1:5" x14ac:dyDescent="0.35">
      <c r="A30" s="66" t="str">
        <f t="shared" si="0"/>
        <v>T7 Tractor Class 8</v>
      </c>
      <c r="B30" s="72">
        <f>D30/$C$14</f>
        <v>0.77948684596272833</v>
      </c>
      <c r="C30" s="70">
        <f t="shared" ref="C30:C31" si="1">H61/G61</f>
        <v>24142.509266401237</v>
      </c>
      <c r="D30" s="70">
        <f>G61</f>
        <v>74394.033680601598</v>
      </c>
      <c r="E30" s="70" t="s">
        <v>229</v>
      </c>
    </row>
    <row r="31" spans="1:5" x14ac:dyDescent="0.35">
      <c r="A31" s="66" t="str">
        <f t="shared" si="0"/>
        <v>T7 Tractor Class 8</v>
      </c>
      <c r="B31" s="72">
        <f>D31/$C$14</f>
        <v>1.4055886384432724E-2</v>
      </c>
      <c r="C31" s="70">
        <f t="shared" si="1"/>
        <v>27636.125077573481</v>
      </c>
      <c r="D31" s="74">
        <f>G62</f>
        <v>1341.4903542120801</v>
      </c>
      <c r="E31" s="70" t="s">
        <v>229</v>
      </c>
    </row>
    <row r="32" spans="1:5" x14ac:dyDescent="0.35">
      <c r="C32" s="70"/>
      <c r="D32" s="70"/>
      <c r="E32" s="70"/>
    </row>
    <row r="33" spans="1:5" x14ac:dyDescent="0.35">
      <c r="B33" s="66" t="s">
        <v>230</v>
      </c>
      <c r="C33" s="70"/>
      <c r="D33" s="70"/>
      <c r="E33" s="70"/>
    </row>
    <row r="34" spans="1:5" x14ac:dyDescent="0.35">
      <c r="A34" s="66" t="s">
        <v>231</v>
      </c>
      <c r="B34" s="68">
        <f>SUM(D21:D24)</f>
        <v>106150.96323048396</v>
      </c>
      <c r="C34" s="70"/>
      <c r="D34" s="70"/>
      <c r="E34" s="70"/>
    </row>
    <row r="35" spans="1:5" x14ac:dyDescent="0.35">
      <c r="A35" s="66" t="s">
        <v>232</v>
      </c>
      <c r="B35" s="68">
        <f>SUM(D25:D31)</f>
        <v>95439.755097751578</v>
      </c>
      <c r="C35" s="70"/>
      <c r="D35" s="70"/>
      <c r="E35" s="70"/>
    </row>
    <row r="37" spans="1:5" x14ac:dyDescent="0.35">
      <c r="A37" s="76" t="s">
        <v>306</v>
      </c>
    </row>
    <row r="38" spans="1:5" x14ac:dyDescent="0.35">
      <c r="A38" s="66" t="s">
        <v>307</v>
      </c>
    </row>
    <row r="39" spans="1:5" x14ac:dyDescent="0.35">
      <c r="A39" s="66" t="s">
        <v>308</v>
      </c>
    </row>
    <row r="40" spans="1:5" x14ac:dyDescent="0.35">
      <c r="A40" s="66" t="s">
        <v>309</v>
      </c>
    </row>
    <row r="42" spans="1:5" x14ac:dyDescent="0.35">
      <c r="A42" s="66" t="s">
        <v>233</v>
      </c>
    </row>
    <row r="43" spans="1:5" x14ac:dyDescent="0.35">
      <c r="A43" s="66" t="s">
        <v>234</v>
      </c>
    </row>
    <row r="44" spans="1:5" x14ac:dyDescent="0.35">
      <c r="A44" s="66" t="s">
        <v>235</v>
      </c>
    </row>
    <row r="45" spans="1:5" x14ac:dyDescent="0.35">
      <c r="A45" s="66" t="s">
        <v>236</v>
      </c>
    </row>
    <row r="46" spans="1:5" x14ac:dyDescent="0.35">
      <c r="A46" s="66" t="s">
        <v>237</v>
      </c>
    </row>
    <row r="47" spans="1:5" x14ac:dyDescent="0.35">
      <c r="A47" s="66" t="s">
        <v>238</v>
      </c>
    </row>
    <row r="48" spans="1:5" x14ac:dyDescent="0.35">
      <c r="A48" s="66" t="s">
        <v>239</v>
      </c>
    </row>
    <row r="51" spans="1:68" x14ac:dyDescent="0.35">
      <c r="A51" s="66" t="s">
        <v>55</v>
      </c>
      <c r="B51" s="66" t="s">
        <v>45</v>
      </c>
      <c r="C51" s="66" t="s">
        <v>56</v>
      </c>
      <c r="D51" s="66" t="s">
        <v>46</v>
      </c>
      <c r="E51" s="66" t="s">
        <v>240</v>
      </c>
      <c r="F51" s="66" t="s">
        <v>241</v>
      </c>
      <c r="G51" s="66" t="s">
        <v>242</v>
      </c>
      <c r="H51" s="66" t="s">
        <v>243</v>
      </c>
      <c r="I51" s="66" t="s">
        <v>244</v>
      </c>
      <c r="J51" s="66" t="s">
        <v>245</v>
      </c>
      <c r="K51" s="66" t="s">
        <v>246</v>
      </c>
      <c r="L51" s="66" t="s">
        <v>247</v>
      </c>
      <c r="M51" s="66" t="s">
        <v>248</v>
      </c>
      <c r="N51" s="66" t="s">
        <v>249</v>
      </c>
      <c r="O51" s="66" t="s">
        <v>250</v>
      </c>
      <c r="P51" s="66" t="s">
        <v>251</v>
      </c>
      <c r="Q51" s="66" t="s">
        <v>252</v>
      </c>
      <c r="R51" s="66" t="s">
        <v>253</v>
      </c>
      <c r="S51" s="66" t="s">
        <v>254</v>
      </c>
      <c r="T51" s="66" t="s">
        <v>255</v>
      </c>
      <c r="U51" s="66" t="s">
        <v>256</v>
      </c>
      <c r="V51" s="66" t="s">
        <v>257</v>
      </c>
      <c r="W51" s="66" t="s">
        <v>258</v>
      </c>
      <c r="X51" s="66" t="s">
        <v>259</v>
      </c>
      <c r="Y51" s="66" t="s">
        <v>260</v>
      </c>
      <c r="Z51" s="66" t="s">
        <v>261</v>
      </c>
      <c r="AA51" s="66" t="s">
        <v>262</v>
      </c>
      <c r="AB51" s="66" t="s">
        <v>263</v>
      </c>
      <c r="AC51" s="66" t="s">
        <v>264</v>
      </c>
      <c r="AD51" s="66" t="s">
        <v>265</v>
      </c>
      <c r="AE51" s="66" t="s">
        <v>266</v>
      </c>
      <c r="AF51" s="66" t="s">
        <v>267</v>
      </c>
      <c r="AG51" s="66" t="s">
        <v>268</v>
      </c>
      <c r="AH51" s="66" t="s">
        <v>269</v>
      </c>
      <c r="AI51" s="66" t="s">
        <v>270</v>
      </c>
      <c r="AJ51" s="66" t="s">
        <v>271</v>
      </c>
      <c r="AK51" s="66" t="s">
        <v>272</v>
      </c>
      <c r="AL51" s="66" t="s">
        <v>273</v>
      </c>
      <c r="AM51" s="66" t="s">
        <v>274</v>
      </c>
      <c r="AN51" s="66" t="s">
        <v>275</v>
      </c>
      <c r="AO51" s="66" t="s">
        <v>276</v>
      </c>
      <c r="AP51" s="66" t="s">
        <v>277</v>
      </c>
      <c r="AQ51" s="66" t="s">
        <v>278</v>
      </c>
      <c r="AR51" s="66" t="s">
        <v>279</v>
      </c>
      <c r="AS51" s="66" t="s">
        <v>280</v>
      </c>
      <c r="AT51" s="66" t="s">
        <v>281</v>
      </c>
      <c r="AU51" s="66" t="s">
        <v>282</v>
      </c>
      <c r="AV51" s="66" t="s">
        <v>283</v>
      </c>
      <c r="AW51" s="66" t="s">
        <v>284</v>
      </c>
      <c r="AX51" s="66" t="s">
        <v>285</v>
      </c>
      <c r="AY51" s="66" t="s">
        <v>286</v>
      </c>
      <c r="AZ51" s="66" t="s">
        <v>287</v>
      </c>
      <c r="BA51" s="66" t="s">
        <v>288</v>
      </c>
      <c r="BB51" s="66" t="s">
        <v>289</v>
      </c>
      <c r="BC51" s="66" t="s">
        <v>290</v>
      </c>
      <c r="BD51" s="66" t="s">
        <v>291</v>
      </c>
      <c r="BE51" s="66" t="s">
        <v>292</v>
      </c>
      <c r="BF51" s="66" t="s">
        <v>293</v>
      </c>
      <c r="BG51" s="66" t="s">
        <v>294</v>
      </c>
      <c r="BH51" s="66" t="s">
        <v>295</v>
      </c>
      <c r="BI51" s="66" t="s">
        <v>296</v>
      </c>
      <c r="BJ51" s="66" t="s">
        <v>297</v>
      </c>
      <c r="BK51" s="66" t="s">
        <v>298</v>
      </c>
      <c r="BL51" s="66" t="s">
        <v>299</v>
      </c>
      <c r="BM51" s="66" t="s">
        <v>300</v>
      </c>
      <c r="BN51" s="66" t="s">
        <v>301</v>
      </c>
      <c r="BO51" s="66" t="s">
        <v>302</v>
      </c>
      <c r="BP51" s="66" t="s">
        <v>303</v>
      </c>
    </row>
    <row r="52" spans="1:68" x14ac:dyDescent="0.35">
      <c r="A52" s="66" t="s">
        <v>304</v>
      </c>
      <c r="B52" s="66">
        <v>2018</v>
      </c>
      <c r="C52" s="66" t="s">
        <v>173</v>
      </c>
      <c r="D52" s="66" t="s">
        <v>112</v>
      </c>
      <c r="E52" s="66" t="s">
        <v>112</v>
      </c>
      <c r="F52" s="66" t="s">
        <v>99</v>
      </c>
      <c r="G52" s="66">
        <v>45280.275843820302</v>
      </c>
      <c r="H52" s="66">
        <v>3100050152.6372399</v>
      </c>
      <c r="I52" s="66">
        <v>3100050152.6372399</v>
      </c>
      <c r="J52" s="66">
        <v>0</v>
      </c>
      <c r="K52" s="66">
        <v>324648710.53398901</v>
      </c>
      <c r="L52" s="66">
        <v>0</v>
      </c>
      <c r="M52" s="66">
        <v>14944.6599425522</v>
      </c>
      <c r="N52" s="66">
        <v>2120.5102234430001</v>
      </c>
      <c r="O52" s="66">
        <v>526.12304826917898</v>
      </c>
      <c r="P52" s="66">
        <v>17591.2932142643</v>
      </c>
      <c r="Q52" s="66">
        <v>285.35418431028501</v>
      </c>
      <c r="R52" s="66">
        <v>4.8978949914633798</v>
      </c>
      <c r="S52" s="66">
        <v>0</v>
      </c>
      <c r="T52" s="66">
        <v>290.25207930174798</v>
      </c>
      <c r="U52" s="66">
        <v>30.7549831288229</v>
      </c>
      <c r="V52" s="66">
        <v>94.546071915468701</v>
      </c>
      <c r="W52" s="66">
        <v>415.55313434604</v>
      </c>
      <c r="X52" s="66">
        <v>298.25663428435701</v>
      </c>
      <c r="Y52" s="66">
        <v>5.1193560688902204</v>
      </c>
      <c r="Z52" s="66">
        <v>0</v>
      </c>
      <c r="AA52" s="66">
        <v>303.375990353247</v>
      </c>
      <c r="AB52" s="66">
        <v>123.019932515291</v>
      </c>
      <c r="AC52" s="66">
        <v>270.13163404419601</v>
      </c>
      <c r="AD52" s="66">
        <v>696.52755691273501</v>
      </c>
      <c r="AE52" s="66">
        <v>5423280.5256082201</v>
      </c>
      <c r="AF52" s="66">
        <v>402043.41920721298</v>
      </c>
      <c r="AG52" s="66">
        <v>0</v>
      </c>
      <c r="AH52" s="66">
        <v>5825323.9448154401</v>
      </c>
      <c r="AI52" s="66">
        <v>18.835398969126601</v>
      </c>
      <c r="AJ52" s="66">
        <v>7.6355226329051797</v>
      </c>
      <c r="AK52" s="66">
        <v>0</v>
      </c>
      <c r="AL52" s="66">
        <v>26.470921602031801</v>
      </c>
      <c r="AM52" s="66">
        <v>853.25209870543495</v>
      </c>
      <c r="AN52" s="66">
        <v>63.254037770946901</v>
      </c>
      <c r="AO52" s="66">
        <v>0</v>
      </c>
      <c r="AP52" s="66">
        <v>916.50613647638204</v>
      </c>
      <c r="AQ52" s="66">
        <v>405.52097472844599</v>
      </c>
      <c r="AR52" s="66">
        <v>164.39070845975201</v>
      </c>
      <c r="AS52" s="66">
        <v>0</v>
      </c>
      <c r="AT52" s="66">
        <v>569.91168318819905</v>
      </c>
      <c r="AU52" s="66">
        <v>0</v>
      </c>
      <c r="AV52" s="66">
        <v>0</v>
      </c>
      <c r="AW52" s="66">
        <v>0</v>
      </c>
      <c r="AX52" s="66">
        <v>569.91168318819905</v>
      </c>
      <c r="AY52" s="66">
        <v>461.654760949148</v>
      </c>
      <c r="AZ52" s="66">
        <v>187.14630794885099</v>
      </c>
      <c r="BA52" s="66">
        <v>0</v>
      </c>
      <c r="BB52" s="66">
        <v>648.80106889799902</v>
      </c>
      <c r="BC52" s="66">
        <v>0</v>
      </c>
      <c r="BD52" s="66">
        <v>0</v>
      </c>
      <c r="BE52" s="66">
        <v>0</v>
      </c>
      <c r="BF52" s="66">
        <v>648.80106889799902</v>
      </c>
      <c r="BG52" s="66">
        <v>1497.6377364326199</v>
      </c>
      <c r="BH52" s="66">
        <v>1891.5393690657099</v>
      </c>
      <c r="BI52" s="66">
        <v>0</v>
      </c>
      <c r="BJ52" s="66">
        <v>3389.1771054983301</v>
      </c>
      <c r="BK52" s="66">
        <v>51.283822624429497</v>
      </c>
      <c r="BL52" s="66">
        <v>3.8018176084722302</v>
      </c>
      <c r="BM52" s="66">
        <v>0</v>
      </c>
      <c r="BN52" s="66">
        <v>55.085640232901802</v>
      </c>
      <c r="BO52" s="66">
        <v>602.40108229626003</v>
      </c>
      <c r="BP52" s="66">
        <v>519650.38713707897</v>
      </c>
    </row>
    <row r="53" spans="1:68" x14ac:dyDescent="0.35">
      <c r="A53" s="66" t="s">
        <v>304</v>
      </c>
      <c r="B53" s="66">
        <v>2018</v>
      </c>
      <c r="C53" s="66" t="s">
        <v>173</v>
      </c>
      <c r="D53" s="66" t="s">
        <v>112</v>
      </c>
      <c r="E53" s="66" t="s">
        <v>112</v>
      </c>
      <c r="F53" s="66" t="s">
        <v>101</v>
      </c>
      <c r="G53" s="66">
        <v>55.581880410054801</v>
      </c>
      <c r="H53" s="66">
        <v>4096585.1095839501</v>
      </c>
      <c r="I53" s="66">
        <v>4096585.1095839501</v>
      </c>
      <c r="J53" s="66">
        <v>0</v>
      </c>
      <c r="K53" s="66">
        <v>398508.74288879498</v>
      </c>
      <c r="L53" s="66">
        <v>0</v>
      </c>
      <c r="M53" s="66">
        <v>1.71864214930931</v>
      </c>
      <c r="N53" s="66">
        <v>1.27275043679807</v>
      </c>
      <c r="O53" s="66">
        <v>0</v>
      </c>
      <c r="P53" s="66">
        <v>2.99139258610739</v>
      </c>
      <c r="Q53" s="66">
        <v>5.9752130250664299E-3</v>
      </c>
      <c r="R53" s="66">
        <v>3.1772772420322298E-3</v>
      </c>
      <c r="S53" s="66">
        <v>0</v>
      </c>
      <c r="T53" s="66">
        <v>9.1524902670986601E-3</v>
      </c>
      <c r="U53" s="66">
        <v>4.0641408921978601E-2</v>
      </c>
      <c r="V53" s="66">
        <v>0.12156540286560499</v>
      </c>
      <c r="W53" s="66">
        <v>0.171359302054683</v>
      </c>
      <c r="X53" s="66">
        <v>6.4985893484299099E-3</v>
      </c>
      <c r="Y53" s="66">
        <v>3.45557889826863E-3</v>
      </c>
      <c r="Z53" s="66">
        <v>0</v>
      </c>
      <c r="AA53" s="66">
        <v>9.9541682466985498E-3</v>
      </c>
      <c r="AB53" s="66">
        <v>0.16256563568791399</v>
      </c>
      <c r="AC53" s="66">
        <v>0.34732972247315902</v>
      </c>
      <c r="AD53" s="66">
        <v>0.51984952640777204</v>
      </c>
      <c r="AE53" s="66">
        <v>5440.8302539978904</v>
      </c>
      <c r="AF53" s="66">
        <v>971.16889829929801</v>
      </c>
      <c r="AG53" s="66">
        <v>0</v>
      </c>
      <c r="AH53" s="66">
        <v>6411.9991522971904</v>
      </c>
      <c r="AI53" s="66">
        <v>4.1066703444151997</v>
      </c>
      <c r="AJ53" s="66">
        <v>3.5259384160590002</v>
      </c>
      <c r="AK53" s="66">
        <v>0</v>
      </c>
      <c r="AL53" s="66">
        <v>7.6326087604742003</v>
      </c>
      <c r="AM53" s="66">
        <v>1.1091488398193701</v>
      </c>
      <c r="AN53" s="66">
        <v>0.197979133060772</v>
      </c>
      <c r="AO53" s="66">
        <v>0</v>
      </c>
      <c r="AP53" s="66">
        <v>1.3071279728801399</v>
      </c>
      <c r="AQ53" s="66">
        <v>5.8676216205057502E-2</v>
      </c>
      <c r="AR53" s="66">
        <v>5.0378702811573597E-2</v>
      </c>
      <c r="AS53" s="66">
        <v>0</v>
      </c>
      <c r="AT53" s="66">
        <v>0.109054919016631</v>
      </c>
      <c r="AU53" s="66">
        <v>0</v>
      </c>
      <c r="AV53" s="66">
        <v>0</v>
      </c>
      <c r="AW53" s="66">
        <v>0</v>
      </c>
      <c r="AX53" s="66">
        <v>0.109054919016631</v>
      </c>
      <c r="AY53" s="66">
        <v>4.1911583003612503</v>
      </c>
      <c r="AZ53" s="66">
        <v>3.59847877225525</v>
      </c>
      <c r="BA53" s="66">
        <v>0</v>
      </c>
      <c r="BB53" s="66">
        <v>7.7896370726165003</v>
      </c>
      <c r="BC53" s="66">
        <v>0</v>
      </c>
      <c r="BD53" s="66">
        <v>0</v>
      </c>
      <c r="BE53" s="66">
        <v>0</v>
      </c>
      <c r="BF53" s="66">
        <v>7.7896370726165003</v>
      </c>
      <c r="BG53" s="66">
        <v>31.865501544779999</v>
      </c>
      <c r="BH53" s="66">
        <v>5.9747785796702697</v>
      </c>
      <c r="BI53" s="66">
        <v>0</v>
      </c>
      <c r="BJ53" s="66">
        <v>37.840280124450203</v>
      </c>
      <c r="BK53" s="66">
        <v>0</v>
      </c>
      <c r="BL53" s="66">
        <v>0</v>
      </c>
      <c r="BM53" s="66">
        <v>0</v>
      </c>
      <c r="BN53" s="66">
        <v>0</v>
      </c>
      <c r="BO53" s="66">
        <v>4.7866534567469596</v>
      </c>
      <c r="BP53" s="66">
        <v>741.12930629829702</v>
      </c>
    </row>
    <row r="54" spans="1:68" x14ac:dyDescent="0.35">
      <c r="A54" s="66" t="s">
        <v>304</v>
      </c>
      <c r="B54" s="66">
        <v>2018</v>
      </c>
      <c r="C54" s="66" t="s">
        <v>176</v>
      </c>
      <c r="D54" s="66" t="s">
        <v>112</v>
      </c>
      <c r="E54" s="66" t="s">
        <v>112</v>
      </c>
      <c r="F54" s="66" t="s">
        <v>99</v>
      </c>
      <c r="G54" s="66">
        <v>43888.975661309603</v>
      </c>
      <c r="H54" s="66">
        <v>3670028243.9061599</v>
      </c>
      <c r="I54" s="66">
        <v>3670028243.9061599</v>
      </c>
      <c r="J54" s="66">
        <v>0</v>
      </c>
      <c r="K54" s="66">
        <v>314673422.13743103</v>
      </c>
      <c r="L54" s="66">
        <v>0</v>
      </c>
      <c r="M54" s="66">
        <v>16046.947440350699</v>
      </c>
      <c r="N54" s="66">
        <v>2275.60688276684</v>
      </c>
      <c r="O54" s="66">
        <v>584.92907173527999</v>
      </c>
      <c r="P54" s="66">
        <v>18907.483394852901</v>
      </c>
      <c r="Q54" s="66">
        <v>464.56856880633899</v>
      </c>
      <c r="R54" s="66">
        <v>9.0489660116821202</v>
      </c>
      <c r="S54" s="66">
        <v>0</v>
      </c>
      <c r="T54" s="66">
        <v>473.61753481802202</v>
      </c>
      <c r="U54" s="66">
        <v>36.409622801624003</v>
      </c>
      <c r="V54" s="66">
        <v>111.62264953334</v>
      </c>
      <c r="W54" s="66">
        <v>621.649807152986</v>
      </c>
      <c r="X54" s="66">
        <v>485.57429799527</v>
      </c>
      <c r="Y54" s="66">
        <v>9.4581201005384106</v>
      </c>
      <c r="Z54" s="66">
        <v>0</v>
      </c>
      <c r="AA54" s="66">
        <v>495.032418095808</v>
      </c>
      <c r="AB54" s="66">
        <v>145.63849120649601</v>
      </c>
      <c r="AC54" s="66">
        <v>318.92185580954299</v>
      </c>
      <c r="AD54" s="66">
        <v>959.59276511184703</v>
      </c>
      <c r="AE54" s="66">
        <v>6484228.0073366296</v>
      </c>
      <c r="AF54" s="66">
        <v>448508.04785490199</v>
      </c>
      <c r="AG54" s="66">
        <v>0</v>
      </c>
      <c r="AH54" s="66">
        <v>6932736.0551915299</v>
      </c>
      <c r="AI54" s="66">
        <v>28.410252784300798</v>
      </c>
      <c r="AJ54" s="66">
        <v>9.5701483766915594</v>
      </c>
      <c r="AK54" s="66">
        <v>0</v>
      </c>
      <c r="AL54" s="66">
        <v>37.9804011609924</v>
      </c>
      <c r="AM54" s="66">
        <v>1020.17240849329</v>
      </c>
      <c r="AN54" s="66">
        <v>70.564380970418995</v>
      </c>
      <c r="AO54" s="66">
        <v>0</v>
      </c>
      <c r="AP54" s="66">
        <v>1090.73678946371</v>
      </c>
      <c r="AQ54" s="66">
        <v>611.66495173557996</v>
      </c>
      <c r="AR54" s="66">
        <v>206.04267020693601</v>
      </c>
      <c r="AS54" s="66">
        <v>0</v>
      </c>
      <c r="AT54" s="66">
        <v>817.70762194251597</v>
      </c>
      <c r="AU54" s="66">
        <v>0</v>
      </c>
      <c r="AV54" s="66">
        <v>0</v>
      </c>
      <c r="AW54" s="66">
        <v>0</v>
      </c>
      <c r="AX54" s="66">
        <v>817.70762194251597</v>
      </c>
      <c r="AY54" s="66">
        <v>696.33398682658401</v>
      </c>
      <c r="AZ54" s="66">
        <v>234.563895797014</v>
      </c>
      <c r="BA54" s="66">
        <v>0</v>
      </c>
      <c r="BB54" s="66">
        <v>930.897882623599</v>
      </c>
      <c r="BC54" s="66">
        <v>0</v>
      </c>
      <c r="BD54" s="66">
        <v>0</v>
      </c>
      <c r="BE54" s="66">
        <v>0</v>
      </c>
      <c r="BF54" s="66">
        <v>930.897882623599</v>
      </c>
      <c r="BG54" s="66">
        <v>2436.9772550559401</v>
      </c>
      <c r="BH54" s="66">
        <v>2397.7372694995402</v>
      </c>
      <c r="BI54" s="66">
        <v>0</v>
      </c>
      <c r="BJ54" s="66">
        <v>4834.7145245554802</v>
      </c>
      <c r="BK54" s="66">
        <v>61.316392802180502</v>
      </c>
      <c r="BL54" s="66">
        <v>4.2411981204384297</v>
      </c>
      <c r="BM54" s="66">
        <v>0</v>
      </c>
      <c r="BN54" s="66">
        <v>65.5575909226189</v>
      </c>
      <c r="BO54" s="66">
        <v>746.71265412363596</v>
      </c>
      <c r="BP54" s="66">
        <v>618437.53396852606</v>
      </c>
    </row>
    <row r="55" spans="1:68" x14ac:dyDescent="0.35">
      <c r="A55" s="66" t="s">
        <v>304</v>
      </c>
      <c r="B55" s="66">
        <v>2018</v>
      </c>
      <c r="C55" s="66" t="s">
        <v>177</v>
      </c>
      <c r="D55" s="66" t="s">
        <v>112</v>
      </c>
      <c r="E55" s="66" t="s">
        <v>112</v>
      </c>
      <c r="F55" s="66" t="s">
        <v>99</v>
      </c>
      <c r="G55" s="66">
        <v>16926.129844944</v>
      </c>
      <c r="H55" s="66">
        <v>1333254092.79987</v>
      </c>
      <c r="I55" s="66">
        <v>1333254092.79987</v>
      </c>
      <c r="J55" s="66">
        <v>0</v>
      </c>
      <c r="K55" s="66">
        <v>121356288.717086</v>
      </c>
      <c r="L55" s="66">
        <v>0</v>
      </c>
      <c r="M55" s="66">
        <v>6741.5163378901898</v>
      </c>
      <c r="N55" s="66">
        <v>980.15003145836499</v>
      </c>
      <c r="O55" s="66">
        <v>196.75534000474099</v>
      </c>
      <c r="P55" s="66">
        <v>7918.4217093532998</v>
      </c>
      <c r="Q55" s="66">
        <v>138.56166372193999</v>
      </c>
      <c r="R55" s="66">
        <v>2.4679468083723402</v>
      </c>
      <c r="S55" s="66">
        <v>0</v>
      </c>
      <c r="T55" s="66">
        <v>141.029610530312</v>
      </c>
      <c r="U55" s="66">
        <v>13.226949601319101</v>
      </c>
      <c r="V55" s="66">
        <v>40.773006135228002</v>
      </c>
      <c r="W55" s="66">
        <v>195.02956626685901</v>
      </c>
      <c r="X55" s="66">
        <v>144.82680729717001</v>
      </c>
      <c r="Y55" s="66">
        <v>2.57953641169517</v>
      </c>
      <c r="Z55" s="66">
        <v>0</v>
      </c>
      <c r="AA55" s="66">
        <v>147.40634370886499</v>
      </c>
      <c r="AB55" s="66">
        <v>52.907798405276701</v>
      </c>
      <c r="AC55" s="66">
        <v>116.494303243508</v>
      </c>
      <c r="AD55" s="66">
        <v>316.80844535764999</v>
      </c>
      <c r="AE55" s="66">
        <v>2332344.57112021</v>
      </c>
      <c r="AF55" s="66">
        <v>186502.06684650099</v>
      </c>
      <c r="AG55" s="66">
        <v>0</v>
      </c>
      <c r="AH55" s="66">
        <v>2518846.6379667101</v>
      </c>
      <c r="AI55" s="66">
        <v>9.5340093970232793</v>
      </c>
      <c r="AJ55" s="66">
        <v>3.5848599997242898</v>
      </c>
      <c r="AK55" s="66">
        <v>0</v>
      </c>
      <c r="AL55" s="66">
        <v>13.118869396747501</v>
      </c>
      <c r="AM55" s="66">
        <v>366.95094248132301</v>
      </c>
      <c r="AN55" s="66">
        <v>29.342623749272398</v>
      </c>
      <c r="AO55" s="66">
        <v>0</v>
      </c>
      <c r="AP55" s="66">
        <v>396.29356623059601</v>
      </c>
      <c r="AQ55" s="66">
        <v>205.264607884773</v>
      </c>
      <c r="AR55" s="66">
        <v>77.181052747332501</v>
      </c>
      <c r="AS55" s="66">
        <v>0</v>
      </c>
      <c r="AT55" s="66">
        <v>282.44566063210601</v>
      </c>
      <c r="AU55" s="66">
        <v>0</v>
      </c>
      <c r="AV55" s="66">
        <v>0</v>
      </c>
      <c r="AW55" s="66">
        <v>0</v>
      </c>
      <c r="AX55" s="66">
        <v>282.44566063210601</v>
      </c>
      <c r="AY55" s="66">
        <v>233.67813107033999</v>
      </c>
      <c r="AZ55" s="66">
        <v>87.864753431640295</v>
      </c>
      <c r="BA55" s="66">
        <v>0</v>
      </c>
      <c r="BB55" s="66">
        <v>321.54288450197998</v>
      </c>
      <c r="BC55" s="66">
        <v>0</v>
      </c>
      <c r="BD55" s="66">
        <v>0</v>
      </c>
      <c r="BE55" s="66">
        <v>0</v>
      </c>
      <c r="BF55" s="66">
        <v>321.54288450197998</v>
      </c>
      <c r="BG55" s="66">
        <v>753.05083146035997</v>
      </c>
      <c r="BH55" s="66">
        <v>878.66674751781295</v>
      </c>
      <c r="BI55" s="66">
        <v>0</v>
      </c>
      <c r="BJ55" s="66">
        <v>1631.71757897817</v>
      </c>
      <c r="BK55" s="66">
        <v>22.055201592391398</v>
      </c>
      <c r="BL55" s="66">
        <v>1.7636076301202901</v>
      </c>
      <c r="BM55" s="66">
        <v>0</v>
      </c>
      <c r="BN55" s="66">
        <v>23.8188092225117</v>
      </c>
      <c r="BO55" s="66">
        <v>256.790196699864</v>
      </c>
      <c r="BP55" s="66">
        <v>224694.73680056399</v>
      </c>
    </row>
    <row r="56" spans="1:68" x14ac:dyDescent="0.35">
      <c r="A56" s="66" t="s">
        <v>304</v>
      </c>
      <c r="B56" s="66">
        <v>2018</v>
      </c>
      <c r="C56" s="66" t="s">
        <v>178</v>
      </c>
      <c r="D56" s="66" t="s">
        <v>112</v>
      </c>
      <c r="E56" s="66" t="s">
        <v>112</v>
      </c>
      <c r="F56" s="66" t="s">
        <v>99</v>
      </c>
      <c r="G56" s="66">
        <v>1464.1877111239901</v>
      </c>
      <c r="H56" s="66">
        <v>74958450.359564796</v>
      </c>
      <c r="I56" s="66">
        <v>74958450.359564796</v>
      </c>
      <c r="J56" s="66">
        <v>0</v>
      </c>
      <c r="K56" s="66">
        <v>7473682.6176444003</v>
      </c>
      <c r="L56" s="66">
        <v>0</v>
      </c>
      <c r="M56" s="66">
        <v>392.10312967901302</v>
      </c>
      <c r="N56" s="66">
        <v>33.195595270692102</v>
      </c>
      <c r="O56" s="66">
        <v>8.5305562084846507</v>
      </c>
      <c r="P56" s="66">
        <v>433.82928115818999</v>
      </c>
      <c r="Q56" s="66">
        <v>2.7369394325815102</v>
      </c>
      <c r="R56" s="66">
        <v>1.5885477936943799E-2</v>
      </c>
      <c r="S56" s="66">
        <v>0</v>
      </c>
      <c r="T56" s="66">
        <v>2.7528249105184499</v>
      </c>
      <c r="U56" s="66">
        <v>0.74364792912619404</v>
      </c>
      <c r="V56" s="66">
        <v>2.7369079671850201</v>
      </c>
      <c r="W56" s="66">
        <v>6.2333808068296799</v>
      </c>
      <c r="X56" s="66">
        <v>2.8606916887339899</v>
      </c>
      <c r="Y56" s="66">
        <v>1.6603748758488E-2</v>
      </c>
      <c r="Z56" s="66">
        <v>0</v>
      </c>
      <c r="AA56" s="66">
        <v>2.8772954374924802</v>
      </c>
      <c r="AB56" s="66">
        <v>2.9745917165047699</v>
      </c>
      <c r="AC56" s="66">
        <v>7.8197370491000804</v>
      </c>
      <c r="AD56" s="66">
        <v>13.6716242030973</v>
      </c>
      <c r="AE56" s="66">
        <v>142109.69590598601</v>
      </c>
      <c r="AF56" s="66">
        <v>5073.4970254474101</v>
      </c>
      <c r="AG56" s="66">
        <v>0</v>
      </c>
      <c r="AH56" s="66">
        <v>147183.192931433</v>
      </c>
      <c r="AI56" s="66">
        <v>0.48511221391613502</v>
      </c>
      <c r="AJ56" s="66">
        <v>8.1404036688099396E-2</v>
      </c>
      <c r="AK56" s="66">
        <v>0</v>
      </c>
      <c r="AL56" s="66">
        <v>0.56651625060423405</v>
      </c>
      <c r="AM56" s="66">
        <v>22.3583116723572</v>
      </c>
      <c r="AN56" s="66">
        <v>0.79822018505179304</v>
      </c>
      <c r="AO56" s="66">
        <v>0</v>
      </c>
      <c r="AP56" s="66">
        <v>23.156531857409</v>
      </c>
      <c r="AQ56" s="66">
        <v>10.4443329372739</v>
      </c>
      <c r="AR56" s="66">
        <v>1.752606587134</v>
      </c>
      <c r="AS56" s="66">
        <v>0</v>
      </c>
      <c r="AT56" s="66">
        <v>12.196939524407901</v>
      </c>
      <c r="AU56" s="66">
        <v>0</v>
      </c>
      <c r="AV56" s="66">
        <v>0</v>
      </c>
      <c r="AW56" s="66">
        <v>0</v>
      </c>
      <c r="AX56" s="66">
        <v>12.196939524407901</v>
      </c>
      <c r="AY56" s="66">
        <v>11.8900780130037</v>
      </c>
      <c r="AZ56" s="66">
        <v>1.99520918878007</v>
      </c>
      <c r="BA56" s="66">
        <v>0</v>
      </c>
      <c r="BB56" s="66">
        <v>13.8852872017838</v>
      </c>
      <c r="BC56" s="66">
        <v>0</v>
      </c>
      <c r="BD56" s="66">
        <v>0</v>
      </c>
      <c r="BE56" s="66">
        <v>0</v>
      </c>
      <c r="BF56" s="66">
        <v>13.8852872017838</v>
      </c>
      <c r="BG56" s="66">
        <v>32.803533523972099</v>
      </c>
      <c r="BH56" s="66">
        <v>16.251709935573899</v>
      </c>
      <c r="BI56" s="66">
        <v>0</v>
      </c>
      <c r="BJ56" s="66">
        <v>49.055243459545999</v>
      </c>
      <c r="BK56" s="66">
        <v>1.3438228768807501</v>
      </c>
      <c r="BL56" s="66">
        <v>4.7976187163844997E-2</v>
      </c>
      <c r="BM56" s="66">
        <v>0</v>
      </c>
      <c r="BN56" s="66">
        <v>1.3917990640446001</v>
      </c>
      <c r="BO56" s="66">
        <v>11.4348771129228</v>
      </c>
      <c r="BP56" s="66">
        <v>13129.5364706647</v>
      </c>
    </row>
    <row r="57" spans="1:68" x14ac:dyDescent="0.35">
      <c r="A57" s="66" t="s">
        <v>304</v>
      </c>
      <c r="B57" s="66">
        <v>2018</v>
      </c>
      <c r="C57" s="66" t="s">
        <v>179</v>
      </c>
      <c r="D57" s="66" t="s">
        <v>112</v>
      </c>
      <c r="E57" s="66" t="s">
        <v>112</v>
      </c>
      <c r="F57" s="66" t="s">
        <v>99</v>
      </c>
      <c r="G57" s="66">
        <v>3927.7159132151301</v>
      </c>
      <c r="H57" s="66">
        <v>127519044.890515</v>
      </c>
      <c r="I57" s="66">
        <v>127519044.890515</v>
      </c>
      <c r="J57" s="66">
        <v>0</v>
      </c>
      <c r="K57" s="66">
        <v>20048318.890142199</v>
      </c>
      <c r="L57" s="66">
        <v>0</v>
      </c>
      <c r="M57" s="66">
        <v>749.46205368479798</v>
      </c>
      <c r="N57" s="66">
        <v>91.981655928586804</v>
      </c>
      <c r="O57" s="66">
        <v>22.675104597098699</v>
      </c>
      <c r="P57" s="66">
        <v>864.11881421048304</v>
      </c>
      <c r="Q57" s="66">
        <v>6.2268640246733202</v>
      </c>
      <c r="R57" s="66">
        <v>7.0754980622534894E-2</v>
      </c>
      <c r="S57" s="66">
        <v>0</v>
      </c>
      <c r="T57" s="66">
        <v>6.2976190052958501</v>
      </c>
      <c r="U57" s="66">
        <v>1.2650911698694201</v>
      </c>
      <c r="V57" s="66">
        <v>4.7791755262492304</v>
      </c>
      <c r="W57" s="66">
        <v>12.341885701414499</v>
      </c>
      <c r="X57" s="66">
        <v>6.50841518456917</v>
      </c>
      <c r="Y57" s="66">
        <v>7.3954206875709402E-2</v>
      </c>
      <c r="Z57" s="66">
        <v>0</v>
      </c>
      <c r="AA57" s="66">
        <v>6.58236939144488</v>
      </c>
      <c r="AB57" s="66">
        <v>5.0603646794776802</v>
      </c>
      <c r="AC57" s="66">
        <v>13.654787217854899</v>
      </c>
      <c r="AD57" s="66">
        <v>25.297521288777499</v>
      </c>
      <c r="AE57" s="66">
        <v>243237.28227101601</v>
      </c>
      <c r="AF57" s="66">
        <v>13619.0842034087</v>
      </c>
      <c r="AG57" s="66">
        <v>0</v>
      </c>
      <c r="AH57" s="66">
        <v>256856.36647442501</v>
      </c>
      <c r="AI57" s="66">
        <v>1.0430042149504599</v>
      </c>
      <c r="AJ57" s="66">
        <v>0.22545368851286399</v>
      </c>
      <c r="AK57" s="66">
        <v>0</v>
      </c>
      <c r="AL57" s="66">
        <v>1.2684579034633201</v>
      </c>
      <c r="AM57" s="66">
        <v>38.268852330458202</v>
      </c>
      <c r="AN57" s="66">
        <v>2.1427090345287398</v>
      </c>
      <c r="AO57" s="66">
        <v>0</v>
      </c>
      <c r="AP57" s="66">
        <v>40.411561364987001</v>
      </c>
      <c r="AQ57" s="66">
        <v>22.455594733399</v>
      </c>
      <c r="AR57" s="66">
        <v>4.8539560893675899</v>
      </c>
      <c r="AS57" s="66">
        <v>0</v>
      </c>
      <c r="AT57" s="66">
        <v>27.3095508227666</v>
      </c>
      <c r="AU57" s="66">
        <v>0</v>
      </c>
      <c r="AV57" s="66">
        <v>0</v>
      </c>
      <c r="AW57" s="66">
        <v>0</v>
      </c>
      <c r="AX57" s="66">
        <v>27.3095508227666</v>
      </c>
      <c r="AY57" s="66">
        <v>25.563985255165299</v>
      </c>
      <c r="AZ57" s="66">
        <v>5.5258595183522203</v>
      </c>
      <c r="BA57" s="66">
        <v>0</v>
      </c>
      <c r="BB57" s="66">
        <v>31.089844773517498</v>
      </c>
      <c r="BC57" s="66">
        <v>0</v>
      </c>
      <c r="BD57" s="66">
        <v>0</v>
      </c>
      <c r="BE57" s="66">
        <v>0</v>
      </c>
      <c r="BF57" s="66">
        <v>31.089844773517498</v>
      </c>
      <c r="BG57" s="66">
        <v>70.097377922907796</v>
      </c>
      <c r="BH57" s="66">
        <v>44.186952448043002</v>
      </c>
      <c r="BI57" s="66">
        <v>0</v>
      </c>
      <c r="BJ57" s="66">
        <v>114.28433037095</v>
      </c>
      <c r="BK57" s="66">
        <v>2.3001092384458799</v>
      </c>
      <c r="BL57" s="66">
        <v>0.12878527955484101</v>
      </c>
      <c r="BM57" s="66">
        <v>0</v>
      </c>
      <c r="BN57" s="66">
        <v>2.4288945180007202</v>
      </c>
      <c r="BO57" s="66">
        <v>17.662127087198702</v>
      </c>
      <c r="BP57" s="66">
        <v>22912.976435559802</v>
      </c>
    </row>
    <row r="58" spans="1:68" x14ac:dyDescent="0.35">
      <c r="A58" s="66" t="s">
        <v>304</v>
      </c>
      <c r="B58" s="66">
        <v>2018</v>
      </c>
      <c r="C58" s="66" t="s">
        <v>179</v>
      </c>
      <c r="D58" s="66" t="s">
        <v>112</v>
      </c>
      <c r="E58" s="66" t="s">
        <v>112</v>
      </c>
      <c r="F58" s="66" t="s">
        <v>101</v>
      </c>
      <c r="G58" s="66">
        <v>6.3274385983958004</v>
      </c>
      <c r="H58" s="66">
        <v>208097.15778285501</v>
      </c>
      <c r="I58" s="66">
        <v>208097.15778285501</v>
      </c>
      <c r="J58" s="66">
        <v>0</v>
      </c>
      <c r="K58" s="66">
        <v>32297.2713865636</v>
      </c>
      <c r="L58" s="66">
        <v>0</v>
      </c>
      <c r="M58" s="66">
        <v>0.162270387115765</v>
      </c>
      <c r="N58" s="66">
        <v>4.8811914913529902E-2</v>
      </c>
      <c r="O58" s="66">
        <v>0</v>
      </c>
      <c r="P58" s="66">
        <v>0.21108230202929501</v>
      </c>
      <c r="Q58" s="66">
        <v>2.84083303964678E-4</v>
      </c>
      <c r="R58" s="66">
        <v>8.6508422915514396E-5</v>
      </c>
      <c r="S58" s="66">
        <v>0</v>
      </c>
      <c r="T58" s="66">
        <v>3.7059172688019203E-4</v>
      </c>
      <c r="U58" s="66">
        <v>2.0644906571566802E-3</v>
      </c>
      <c r="V58" s="66">
        <v>6.8409152399915097E-3</v>
      </c>
      <c r="W58" s="66">
        <v>9.2759976240283908E-3</v>
      </c>
      <c r="X58" s="66">
        <v>3.0896651307107302E-4</v>
      </c>
      <c r="Y58" s="66">
        <v>9.40858030249026E-5</v>
      </c>
      <c r="Z58" s="66">
        <v>0</v>
      </c>
      <c r="AA58" s="66">
        <v>4.0305231609597599E-4</v>
      </c>
      <c r="AB58" s="66">
        <v>8.2579626286267398E-3</v>
      </c>
      <c r="AC58" s="66">
        <v>1.95454721142614E-2</v>
      </c>
      <c r="AD58" s="66">
        <v>2.8206487058984198E-2</v>
      </c>
      <c r="AE58" s="66">
        <v>342.379131344472</v>
      </c>
      <c r="AF58" s="66">
        <v>37.524008807052901</v>
      </c>
      <c r="AG58" s="66">
        <v>0</v>
      </c>
      <c r="AH58" s="66">
        <v>379.90314015152501</v>
      </c>
      <c r="AI58" s="66">
        <v>0.271986780035607</v>
      </c>
      <c r="AJ58" s="66">
        <v>0.14807095280200699</v>
      </c>
      <c r="AK58" s="66">
        <v>0</v>
      </c>
      <c r="AL58" s="66">
        <v>0.42005773283761499</v>
      </c>
      <c r="AM58" s="66">
        <v>6.9796225682661098E-2</v>
      </c>
      <c r="AN58" s="66">
        <v>7.6495146679374498E-3</v>
      </c>
      <c r="AO58" s="66">
        <v>0</v>
      </c>
      <c r="AP58" s="66">
        <v>7.7445740350598494E-2</v>
      </c>
      <c r="AQ58" s="66">
        <v>3.8861544199646101E-3</v>
      </c>
      <c r="AR58" s="66">
        <v>2.1156417515018899E-3</v>
      </c>
      <c r="AS58" s="66">
        <v>0</v>
      </c>
      <c r="AT58" s="66">
        <v>6.0017961714665001E-3</v>
      </c>
      <c r="AU58" s="66">
        <v>0</v>
      </c>
      <c r="AV58" s="66">
        <v>0</v>
      </c>
      <c r="AW58" s="66">
        <v>0</v>
      </c>
      <c r="AX58" s="66">
        <v>6.0017961714665001E-3</v>
      </c>
      <c r="AY58" s="66">
        <v>0.27758245856890101</v>
      </c>
      <c r="AZ58" s="66">
        <v>0.15111726796441999</v>
      </c>
      <c r="BA58" s="66">
        <v>0</v>
      </c>
      <c r="BB58" s="66">
        <v>0.428699726533321</v>
      </c>
      <c r="BC58" s="66">
        <v>0</v>
      </c>
      <c r="BD58" s="66">
        <v>0</v>
      </c>
      <c r="BE58" s="66">
        <v>0</v>
      </c>
      <c r="BF58" s="66">
        <v>0.428699726533321</v>
      </c>
      <c r="BG58" s="66">
        <v>2.5344391630813599</v>
      </c>
      <c r="BH58" s="66">
        <v>0.15070325761238401</v>
      </c>
      <c r="BI58" s="66">
        <v>0</v>
      </c>
      <c r="BJ58" s="66">
        <v>2.6851424206937402</v>
      </c>
      <c r="BK58" s="66">
        <v>0</v>
      </c>
      <c r="BL58" s="66">
        <v>0</v>
      </c>
      <c r="BM58" s="66">
        <v>0</v>
      </c>
      <c r="BN58" s="66">
        <v>0</v>
      </c>
      <c r="BO58" s="66">
        <v>0.243151052155653</v>
      </c>
      <c r="BP58" s="66">
        <v>43.911008724973499</v>
      </c>
    </row>
    <row r="59" spans="1:68" x14ac:dyDescent="0.35">
      <c r="A59" s="66" t="s">
        <v>304</v>
      </c>
      <c r="B59" s="66">
        <v>2018</v>
      </c>
      <c r="C59" s="66" t="s">
        <v>180</v>
      </c>
      <c r="D59" s="66" t="s">
        <v>112</v>
      </c>
      <c r="E59" s="66" t="s">
        <v>112</v>
      </c>
      <c r="F59" s="66" t="s">
        <v>99</v>
      </c>
      <c r="G59" s="66">
        <v>13617.705650358999</v>
      </c>
      <c r="H59" s="66">
        <v>549550160.74153495</v>
      </c>
      <c r="I59" s="66">
        <v>549550160.74153495</v>
      </c>
      <c r="J59" s="66">
        <v>0</v>
      </c>
      <c r="K59" s="66">
        <v>69509127.305240795</v>
      </c>
      <c r="L59" s="66">
        <v>0</v>
      </c>
      <c r="M59" s="66">
        <v>2931.25123581564</v>
      </c>
      <c r="N59" s="66">
        <v>307.96650766065102</v>
      </c>
      <c r="O59" s="66">
        <v>80.0297648894052</v>
      </c>
      <c r="P59" s="66">
        <v>3319.2475083657</v>
      </c>
      <c r="Q59" s="66">
        <v>20.717325760643</v>
      </c>
      <c r="R59" s="66">
        <v>0.117819658304537</v>
      </c>
      <c r="S59" s="66">
        <v>0</v>
      </c>
      <c r="T59" s="66">
        <v>20.835145418947601</v>
      </c>
      <c r="U59" s="66">
        <v>5.4519782229512002</v>
      </c>
      <c r="V59" s="66">
        <v>19.1361844019786</v>
      </c>
      <c r="W59" s="66">
        <v>45.423308043877398</v>
      </c>
      <c r="X59" s="66">
        <v>21.6540712997678</v>
      </c>
      <c r="Y59" s="66">
        <v>0.123146940436078</v>
      </c>
      <c r="Z59" s="66">
        <v>0</v>
      </c>
      <c r="AA59" s="66">
        <v>21.777218240203901</v>
      </c>
      <c r="AB59" s="66">
        <v>21.807912891804801</v>
      </c>
      <c r="AC59" s="66">
        <v>54.674812577081902</v>
      </c>
      <c r="AD59" s="66">
        <v>98.259943709090706</v>
      </c>
      <c r="AE59" s="66">
        <v>1005930.02904035</v>
      </c>
      <c r="AF59" s="66">
        <v>47121.026026550499</v>
      </c>
      <c r="AG59" s="66">
        <v>0</v>
      </c>
      <c r="AH59" s="66">
        <v>1053051.0550669001</v>
      </c>
      <c r="AI59" s="66">
        <v>2.8690543040121099</v>
      </c>
      <c r="AJ59" s="66">
        <v>0.749548882745392</v>
      </c>
      <c r="AK59" s="66">
        <v>0</v>
      </c>
      <c r="AL59" s="66">
        <v>3.6186031867574999</v>
      </c>
      <c r="AM59" s="66">
        <v>158.26433915351299</v>
      </c>
      <c r="AN59" s="66">
        <v>7.4136150915406498</v>
      </c>
      <c r="AO59" s="66">
        <v>0</v>
      </c>
      <c r="AP59" s="66">
        <v>165.677954245053</v>
      </c>
      <c r="AQ59" s="66">
        <v>61.769952408169601</v>
      </c>
      <c r="AR59" s="66">
        <v>16.137581902870799</v>
      </c>
      <c r="AS59" s="66">
        <v>0</v>
      </c>
      <c r="AT59" s="66">
        <v>77.907534311040394</v>
      </c>
      <c r="AU59" s="66">
        <v>0</v>
      </c>
      <c r="AV59" s="66">
        <v>0</v>
      </c>
      <c r="AW59" s="66">
        <v>0</v>
      </c>
      <c r="AX59" s="66">
        <v>77.907534311040394</v>
      </c>
      <c r="AY59" s="66">
        <v>70.320388808321297</v>
      </c>
      <c r="AZ59" s="66">
        <v>18.3714085828876</v>
      </c>
      <c r="BA59" s="66">
        <v>0</v>
      </c>
      <c r="BB59" s="66">
        <v>88.691797391208894</v>
      </c>
      <c r="BC59" s="66">
        <v>0</v>
      </c>
      <c r="BD59" s="66">
        <v>0</v>
      </c>
      <c r="BE59" s="66">
        <v>0</v>
      </c>
      <c r="BF59" s="66">
        <v>88.691797391208894</v>
      </c>
      <c r="BG59" s="66">
        <v>187.831895137039</v>
      </c>
      <c r="BH59" s="66">
        <v>150.71319201552399</v>
      </c>
      <c r="BI59" s="66">
        <v>0</v>
      </c>
      <c r="BJ59" s="66">
        <v>338.54508715256401</v>
      </c>
      <c r="BK59" s="66">
        <v>9.5123121399122592</v>
      </c>
      <c r="BL59" s="66">
        <v>0.44558756074225497</v>
      </c>
      <c r="BM59" s="66">
        <v>0</v>
      </c>
      <c r="BN59" s="66">
        <v>9.9578997006545205</v>
      </c>
      <c r="BO59" s="66">
        <v>77.069902165819698</v>
      </c>
      <c r="BP59" s="66">
        <v>93937.846826124398</v>
      </c>
    </row>
    <row r="60" spans="1:68" x14ac:dyDescent="0.35">
      <c r="A60" s="66" t="s">
        <v>304</v>
      </c>
      <c r="B60" s="66">
        <v>2018</v>
      </c>
      <c r="C60" s="66" t="s">
        <v>180</v>
      </c>
      <c r="D60" s="66" t="s">
        <v>112</v>
      </c>
      <c r="E60" s="66" t="s">
        <v>112</v>
      </c>
      <c r="F60" s="66" t="s">
        <v>101</v>
      </c>
      <c r="G60" s="66">
        <v>688.29434964139102</v>
      </c>
      <c r="H60" s="66">
        <v>27623344.693401702</v>
      </c>
      <c r="I60" s="66">
        <v>27623344.693401702</v>
      </c>
      <c r="J60" s="66">
        <v>0</v>
      </c>
      <c r="K60" s="66">
        <v>3513274.61476155</v>
      </c>
      <c r="L60" s="66">
        <v>0</v>
      </c>
      <c r="M60" s="66">
        <v>16.942109084237401</v>
      </c>
      <c r="N60" s="66">
        <v>5.3049298769343203</v>
      </c>
      <c r="O60" s="66">
        <v>0</v>
      </c>
      <c r="P60" s="66">
        <v>22.2470389611717</v>
      </c>
      <c r="Q60" s="66">
        <v>3.0939218457339001E-2</v>
      </c>
      <c r="R60" s="66">
        <v>9.5247259177240404E-3</v>
      </c>
      <c r="S60" s="66">
        <v>0</v>
      </c>
      <c r="T60" s="66">
        <v>4.04639443750631E-2</v>
      </c>
      <c r="U60" s="66">
        <v>0.27404572770989599</v>
      </c>
      <c r="V60" s="66">
        <v>0.92645509174831797</v>
      </c>
      <c r="W60" s="66">
        <v>1.2409647638332699</v>
      </c>
      <c r="X60" s="66">
        <v>3.3649222993748298E-2</v>
      </c>
      <c r="Y60" s="66">
        <v>1.0359008479860401E-2</v>
      </c>
      <c r="Z60" s="66">
        <v>0</v>
      </c>
      <c r="AA60" s="66">
        <v>4.4008231473608703E-2</v>
      </c>
      <c r="AB60" s="66">
        <v>1.09618291083958</v>
      </c>
      <c r="AC60" s="66">
        <v>2.6470145478523301</v>
      </c>
      <c r="AD60" s="66">
        <v>3.7872056901655302</v>
      </c>
      <c r="AE60" s="66">
        <v>41209.519612949603</v>
      </c>
      <c r="AF60" s="66">
        <v>4063.40678014579</v>
      </c>
      <c r="AG60" s="66">
        <v>0</v>
      </c>
      <c r="AH60" s="66">
        <v>45272.926393095397</v>
      </c>
      <c r="AI60" s="66">
        <v>28.3511550012005</v>
      </c>
      <c r="AJ60" s="66">
        <v>16.047838666351002</v>
      </c>
      <c r="AK60" s="66">
        <v>0</v>
      </c>
      <c r="AL60" s="66">
        <v>44.398993667551501</v>
      </c>
      <c r="AM60" s="66">
        <v>8.4008301554034404</v>
      </c>
      <c r="AN60" s="66">
        <v>0.82835205391699596</v>
      </c>
      <c r="AO60" s="66">
        <v>0</v>
      </c>
      <c r="AP60" s="66">
        <v>9.2291822093204399</v>
      </c>
      <c r="AQ60" s="66">
        <v>0.405082064299572</v>
      </c>
      <c r="AR60" s="66">
        <v>0.22929194998357699</v>
      </c>
      <c r="AS60" s="66">
        <v>0</v>
      </c>
      <c r="AT60" s="66">
        <v>0.63437401428314999</v>
      </c>
      <c r="AU60" s="66">
        <v>0</v>
      </c>
      <c r="AV60" s="66">
        <v>0</v>
      </c>
      <c r="AW60" s="66">
        <v>0</v>
      </c>
      <c r="AX60" s="66">
        <v>0.63437401428314999</v>
      </c>
      <c r="AY60" s="66">
        <v>28.9344331642551</v>
      </c>
      <c r="AZ60" s="66">
        <v>16.377996427398401</v>
      </c>
      <c r="BA60" s="66">
        <v>0</v>
      </c>
      <c r="BB60" s="66">
        <v>45.312429591653498</v>
      </c>
      <c r="BC60" s="66">
        <v>0</v>
      </c>
      <c r="BD60" s="66">
        <v>0</v>
      </c>
      <c r="BE60" s="66">
        <v>0</v>
      </c>
      <c r="BF60" s="66">
        <v>45.312429591653498</v>
      </c>
      <c r="BG60" s="66">
        <v>307.75777103430499</v>
      </c>
      <c r="BH60" s="66">
        <v>16.651330909160801</v>
      </c>
      <c r="BI60" s="66">
        <v>0</v>
      </c>
      <c r="BJ60" s="66">
        <v>324.409101943466</v>
      </c>
      <c r="BK60" s="66">
        <v>0</v>
      </c>
      <c r="BL60" s="66">
        <v>0</v>
      </c>
      <c r="BM60" s="66">
        <v>0</v>
      </c>
      <c r="BN60" s="66">
        <v>0</v>
      </c>
      <c r="BO60" s="66">
        <v>32.276487568694201</v>
      </c>
      <c r="BP60" s="66">
        <v>5232.8597891014697</v>
      </c>
    </row>
    <row r="61" spans="1:68" x14ac:dyDescent="0.35">
      <c r="A61" s="66" t="s">
        <v>304</v>
      </c>
      <c r="B61" s="66">
        <v>2018</v>
      </c>
      <c r="C61" s="66" t="s">
        <v>184</v>
      </c>
      <c r="D61" s="66" t="s">
        <v>112</v>
      </c>
      <c r="E61" s="66" t="s">
        <v>112</v>
      </c>
      <c r="F61" s="66" t="s">
        <v>99</v>
      </c>
      <c r="G61" s="66">
        <v>74394.033680601598</v>
      </c>
      <c r="H61" s="66">
        <v>1796058647.4988899</v>
      </c>
      <c r="I61" s="66">
        <v>1796058647.4988899</v>
      </c>
      <c r="J61" s="66">
        <v>0</v>
      </c>
      <c r="K61" s="66">
        <v>337254936.52629203</v>
      </c>
      <c r="L61" s="66">
        <v>0</v>
      </c>
      <c r="M61" s="66">
        <v>12078.8074613763</v>
      </c>
      <c r="N61" s="66">
        <v>1194.8215791026801</v>
      </c>
      <c r="O61" s="66">
        <v>685.07930602364195</v>
      </c>
      <c r="P61" s="66">
        <v>13958.708346502701</v>
      </c>
      <c r="Q61" s="66">
        <v>225.06276093388999</v>
      </c>
      <c r="R61" s="66">
        <v>2.4363729591855199</v>
      </c>
      <c r="S61" s="66">
        <v>0</v>
      </c>
      <c r="T61" s="66">
        <v>227.499133893075</v>
      </c>
      <c r="U61" s="66">
        <v>17.818341859974499</v>
      </c>
      <c r="V61" s="66">
        <v>60.488143361127598</v>
      </c>
      <c r="W61" s="66">
        <v>305.80561911417698</v>
      </c>
      <c r="X61" s="66">
        <v>235.23910028211</v>
      </c>
      <c r="Y61" s="66">
        <v>2.5465349331549998</v>
      </c>
      <c r="Z61" s="66">
        <v>0</v>
      </c>
      <c r="AA61" s="66">
        <v>237.78563521526499</v>
      </c>
      <c r="AB61" s="66">
        <v>71.273367439898294</v>
      </c>
      <c r="AC61" s="66">
        <v>172.82326674607901</v>
      </c>
      <c r="AD61" s="66">
        <v>481.88226940124201</v>
      </c>
      <c r="AE61" s="66">
        <v>3149695.3903989499</v>
      </c>
      <c r="AF61" s="66">
        <v>189415.36315441001</v>
      </c>
      <c r="AG61" s="66">
        <v>0</v>
      </c>
      <c r="AH61" s="66">
        <v>3339110.7535533598</v>
      </c>
      <c r="AI61" s="66">
        <v>17.8424642959389</v>
      </c>
      <c r="AJ61" s="66">
        <v>3.6044907667613399</v>
      </c>
      <c r="AK61" s="66">
        <v>0</v>
      </c>
      <c r="AL61" s="66">
        <v>21.446955062700301</v>
      </c>
      <c r="AM61" s="66">
        <v>495.5458581666</v>
      </c>
      <c r="AN61" s="66">
        <v>29.800976618377401</v>
      </c>
      <c r="AO61" s="66">
        <v>0</v>
      </c>
      <c r="AP61" s="66">
        <v>525.34683478497698</v>
      </c>
      <c r="AQ61" s="66">
        <v>384.14336349904102</v>
      </c>
      <c r="AR61" s="66">
        <v>77.603697778456095</v>
      </c>
      <c r="AS61" s="66">
        <v>0</v>
      </c>
      <c r="AT61" s="66">
        <v>461.74706127749698</v>
      </c>
      <c r="AU61" s="66">
        <v>0</v>
      </c>
      <c r="AV61" s="66">
        <v>0</v>
      </c>
      <c r="AW61" s="66">
        <v>0</v>
      </c>
      <c r="AX61" s="66">
        <v>461.74706127749698</v>
      </c>
      <c r="AY61" s="66">
        <v>437.31797785578601</v>
      </c>
      <c r="AZ61" s="66">
        <v>88.345902627290101</v>
      </c>
      <c r="BA61" s="66">
        <v>0</v>
      </c>
      <c r="BB61" s="66">
        <v>525.66388048307601</v>
      </c>
      <c r="BC61" s="66">
        <v>0</v>
      </c>
      <c r="BD61" s="66">
        <v>0</v>
      </c>
      <c r="BE61" s="66">
        <v>0</v>
      </c>
      <c r="BF61" s="66">
        <v>525.66388048307601</v>
      </c>
      <c r="BG61" s="66">
        <v>1400.0663301321499</v>
      </c>
      <c r="BH61" s="66">
        <v>806.37275649557398</v>
      </c>
      <c r="BI61" s="66">
        <v>0</v>
      </c>
      <c r="BJ61" s="66">
        <v>2206.4390866277199</v>
      </c>
      <c r="BK61" s="66">
        <v>29.784264147775598</v>
      </c>
      <c r="BL61" s="66">
        <v>1.7911564486631899</v>
      </c>
      <c r="BM61" s="66">
        <v>0</v>
      </c>
      <c r="BN61" s="66">
        <v>31.5754205964388</v>
      </c>
      <c r="BO61" s="66">
        <v>286.35600023411399</v>
      </c>
      <c r="BP61" s="66">
        <v>297866.73019650602</v>
      </c>
    </row>
    <row r="62" spans="1:68" x14ac:dyDescent="0.35">
      <c r="A62" s="66" t="s">
        <v>304</v>
      </c>
      <c r="B62" s="66">
        <v>2018</v>
      </c>
      <c r="C62" s="66" t="s">
        <v>184</v>
      </c>
      <c r="D62" s="66" t="s">
        <v>112</v>
      </c>
      <c r="E62" s="66" t="s">
        <v>112</v>
      </c>
      <c r="F62" s="66" t="s">
        <v>101</v>
      </c>
      <c r="G62" s="66">
        <v>1341.4903542120801</v>
      </c>
      <c r="H62" s="66">
        <v>37073595.219363399</v>
      </c>
      <c r="I62" s="66">
        <v>37073595.219363399</v>
      </c>
      <c r="J62" s="66">
        <v>0</v>
      </c>
      <c r="K62" s="66">
        <v>6081458.7121708803</v>
      </c>
      <c r="L62" s="66">
        <v>0</v>
      </c>
      <c r="M62" s="66">
        <v>21.928510784933199</v>
      </c>
      <c r="N62" s="66">
        <v>10.3839069473586</v>
      </c>
      <c r="O62" s="66">
        <v>0</v>
      </c>
      <c r="P62" s="66">
        <v>32.312417732291799</v>
      </c>
      <c r="Q62" s="66">
        <v>4.7138790915321298E-2</v>
      </c>
      <c r="R62" s="66">
        <v>2.0429909095031801E-2</v>
      </c>
      <c r="S62" s="66">
        <v>0</v>
      </c>
      <c r="T62" s="66">
        <v>6.7568700010353103E-2</v>
      </c>
      <c r="U62" s="66">
        <v>0.367799790121974</v>
      </c>
      <c r="V62" s="66">
        <v>1.12422368523195</v>
      </c>
      <c r="W62" s="66">
        <v>1.5595921753642801</v>
      </c>
      <c r="X62" s="66">
        <v>5.1267736104984397E-2</v>
      </c>
      <c r="Y62" s="66">
        <v>2.22193901836477E-2</v>
      </c>
      <c r="Z62" s="66">
        <v>0</v>
      </c>
      <c r="AA62" s="66">
        <v>7.3487126288632201E-2</v>
      </c>
      <c r="AB62" s="66">
        <v>1.47119916048789</v>
      </c>
      <c r="AC62" s="66">
        <v>3.21206767209129</v>
      </c>
      <c r="AD62" s="66">
        <v>4.7567539588678196</v>
      </c>
      <c r="AE62" s="66">
        <v>51478.792973601798</v>
      </c>
      <c r="AF62" s="66">
        <v>7526.2913500104896</v>
      </c>
      <c r="AG62" s="66">
        <v>0</v>
      </c>
      <c r="AH62" s="66">
        <v>59005.084323612296</v>
      </c>
      <c r="AI62" s="66">
        <v>39.776177060318297</v>
      </c>
      <c r="AJ62" s="66">
        <v>30.7629924037488</v>
      </c>
      <c r="AK62" s="66">
        <v>0</v>
      </c>
      <c r="AL62" s="66">
        <v>70.539169464067101</v>
      </c>
      <c r="AM62" s="66">
        <v>10.494288708973601</v>
      </c>
      <c r="AN62" s="66">
        <v>1.53428372680306</v>
      </c>
      <c r="AO62" s="66">
        <v>0</v>
      </c>
      <c r="AP62" s="66">
        <v>12.028572435776701</v>
      </c>
      <c r="AQ62" s="66">
        <v>0.56832308640888496</v>
      </c>
      <c r="AR62" s="66">
        <v>0.439542461900226</v>
      </c>
      <c r="AS62" s="66">
        <v>0</v>
      </c>
      <c r="AT62" s="66">
        <v>1.0078655483091099</v>
      </c>
      <c r="AU62" s="66">
        <v>0</v>
      </c>
      <c r="AV62" s="66">
        <v>0</v>
      </c>
      <c r="AW62" s="66">
        <v>0</v>
      </c>
      <c r="AX62" s="66">
        <v>1.0078655483091099</v>
      </c>
      <c r="AY62" s="66">
        <v>40.594506172063198</v>
      </c>
      <c r="AZ62" s="66">
        <v>31.395890135730401</v>
      </c>
      <c r="BA62" s="66">
        <v>0</v>
      </c>
      <c r="BB62" s="66">
        <v>71.990396307793702</v>
      </c>
      <c r="BC62" s="66">
        <v>0</v>
      </c>
      <c r="BD62" s="66">
        <v>0</v>
      </c>
      <c r="BE62" s="66">
        <v>0</v>
      </c>
      <c r="BF62" s="66">
        <v>71.990396307793702</v>
      </c>
      <c r="BG62" s="66">
        <v>383.69936038654402</v>
      </c>
      <c r="BH62" s="66">
        <v>36.557291840440897</v>
      </c>
      <c r="BI62" s="66">
        <v>0</v>
      </c>
      <c r="BJ62" s="66">
        <v>420.25665222698501</v>
      </c>
      <c r="BK62" s="66">
        <v>0</v>
      </c>
      <c r="BL62" s="66">
        <v>0</v>
      </c>
      <c r="BM62" s="66">
        <v>0</v>
      </c>
      <c r="BN62" s="66">
        <v>0</v>
      </c>
      <c r="BO62" s="66">
        <v>43.318629532592801</v>
      </c>
      <c r="BP62" s="66">
        <v>6820.0878032188002</v>
      </c>
    </row>
    <row r="65" spans="1:8" x14ac:dyDescent="0.35">
      <c r="A65" s="80" t="s">
        <v>77</v>
      </c>
      <c r="B65" s="80" t="s">
        <v>78</v>
      </c>
      <c r="C65" s="80"/>
      <c r="D65" s="80"/>
      <c r="E65" s="80"/>
      <c r="F65" s="80"/>
      <c r="G65" s="80"/>
      <c r="H65" s="80"/>
    </row>
    <row r="66" spans="1:8" x14ac:dyDescent="0.35">
      <c r="A66" s="80" t="s">
        <v>79</v>
      </c>
      <c r="B66" s="80" t="s">
        <v>80</v>
      </c>
      <c r="C66" s="80"/>
      <c r="D66" s="80"/>
      <c r="E66" s="80"/>
      <c r="F66" s="80"/>
      <c r="G66" s="80"/>
      <c r="H66" s="80"/>
    </row>
    <row r="67" spans="1:8" x14ac:dyDescent="0.35">
      <c r="A67" s="80" t="s">
        <v>55</v>
      </c>
      <c r="B67" s="80" t="s">
        <v>81</v>
      </c>
      <c r="C67" s="80"/>
      <c r="D67" s="80"/>
      <c r="E67" s="80"/>
      <c r="F67" s="80"/>
      <c r="G67" s="80"/>
      <c r="H67" s="80"/>
    </row>
    <row r="68" spans="1:8" x14ac:dyDescent="0.35">
      <c r="A68" s="80" t="s">
        <v>45</v>
      </c>
      <c r="B68" s="80">
        <v>2018</v>
      </c>
      <c r="C68" s="80"/>
      <c r="D68" s="80"/>
      <c r="E68" s="80"/>
      <c r="F68" s="80"/>
      <c r="G68" s="80"/>
      <c r="H68" s="80"/>
    </row>
    <row r="69" spans="1:8" x14ac:dyDescent="0.35">
      <c r="A69" s="80" t="s">
        <v>56</v>
      </c>
      <c r="B69" s="80" t="s">
        <v>90</v>
      </c>
      <c r="C69" s="80"/>
      <c r="D69" s="80"/>
      <c r="E69" s="80"/>
      <c r="F69" s="80"/>
      <c r="G69" s="80"/>
      <c r="H69" s="80"/>
    </row>
    <row r="70" spans="1:8" x14ac:dyDescent="0.35">
      <c r="A70" s="80" t="s">
        <v>95</v>
      </c>
      <c r="B70" s="80" t="s">
        <v>96</v>
      </c>
      <c r="C70" s="80"/>
      <c r="D70" s="80"/>
      <c r="E70" s="80"/>
      <c r="F70" s="80"/>
      <c r="G70" s="80"/>
      <c r="H70" s="80"/>
    </row>
    <row r="71" spans="1:8" x14ac:dyDescent="0.35">
      <c r="A71" s="80" t="s">
        <v>97</v>
      </c>
      <c r="B71" s="80" t="s">
        <v>98</v>
      </c>
      <c r="C71" s="80" t="s">
        <v>99</v>
      </c>
      <c r="D71" s="80" t="s">
        <v>100</v>
      </c>
      <c r="E71" s="80" t="s">
        <v>101</v>
      </c>
      <c r="F71" s="80" t="s">
        <v>102</v>
      </c>
      <c r="G71" s="80"/>
      <c r="H71" s="80"/>
    </row>
    <row r="72" spans="1:8" x14ac:dyDescent="0.35">
      <c r="A72" s="80" t="s">
        <v>47</v>
      </c>
      <c r="B72" s="80" t="s">
        <v>103</v>
      </c>
      <c r="C72" s="80" t="s">
        <v>50</v>
      </c>
      <c r="D72" s="80" t="s">
        <v>104</v>
      </c>
      <c r="E72" s="80" t="s">
        <v>49</v>
      </c>
      <c r="F72" s="80"/>
      <c r="G72" s="80"/>
      <c r="H72" s="80"/>
    </row>
    <row r="73" spans="1:8" x14ac:dyDescent="0.35">
      <c r="A73" s="80" t="s">
        <v>105</v>
      </c>
      <c r="B73" s="80" t="s">
        <v>106</v>
      </c>
      <c r="C73" s="80" t="s">
        <v>107</v>
      </c>
      <c r="D73" s="80" t="s">
        <v>108</v>
      </c>
      <c r="E73" s="80" t="s">
        <v>109</v>
      </c>
      <c r="F73" s="80" t="s">
        <v>110</v>
      </c>
      <c r="G73" s="80" t="s">
        <v>111</v>
      </c>
      <c r="H73" s="80"/>
    </row>
    <row r="74" spans="1:8" x14ac:dyDescent="0.35">
      <c r="A74" s="80" t="s">
        <v>46</v>
      </c>
      <c r="B74" s="80" t="s">
        <v>112</v>
      </c>
      <c r="C74" s="80"/>
      <c r="D74" s="80"/>
      <c r="E74" s="80"/>
      <c r="F74" s="80"/>
      <c r="G74" s="80"/>
      <c r="H74" s="80"/>
    </row>
    <row r="75" spans="1:8" x14ac:dyDescent="0.35">
      <c r="A75" s="80" t="s">
        <v>113</v>
      </c>
      <c r="B75" s="80" t="s">
        <v>112</v>
      </c>
      <c r="C75" s="80"/>
      <c r="D75" s="80"/>
      <c r="E75" s="80"/>
      <c r="F75" s="80"/>
      <c r="G75" s="80"/>
      <c r="H75" s="80"/>
    </row>
    <row r="76" spans="1:8" x14ac:dyDescent="0.35">
      <c r="A76" s="80" t="s">
        <v>114</v>
      </c>
      <c r="B76" s="80" t="s">
        <v>112</v>
      </c>
      <c r="C76" s="80"/>
      <c r="D76" s="80"/>
      <c r="E76" s="80"/>
      <c r="F76" s="80"/>
      <c r="G76" s="80"/>
      <c r="H76" s="80"/>
    </row>
    <row r="77" spans="1:8" x14ac:dyDescent="0.35">
      <c r="A77" s="80"/>
      <c r="B77" s="80"/>
      <c r="C77" s="80"/>
      <c r="D77" s="80"/>
      <c r="E77" s="80"/>
      <c r="F77" s="80"/>
      <c r="G77" s="80"/>
      <c r="H77" s="80"/>
    </row>
    <row r="78" spans="1:8" x14ac:dyDescent="0.35">
      <c r="A78" s="80" t="s">
        <v>56</v>
      </c>
      <c r="B78" s="80" t="s">
        <v>115</v>
      </c>
      <c r="C78" s="80" t="s">
        <v>97</v>
      </c>
      <c r="D78" s="80" t="s">
        <v>47</v>
      </c>
      <c r="E78" s="80" t="s">
        <v>105</v>
      </c>
      <c r="F78" s="80" t="s">
        <v>55</v>
      </c>
      <c r="G78" s="80" t="s">
        <v>116</v>
      </c>
      <c r="H78" s="80"/>
    </row>
    <row r="79" spans="1:8" x14ac:dyDescent="0.35">
      <c r="A79" s="80" t="s">
        <v>67</v>
      </c>
      <c r="B79" s="80">
        <v>8</v>
      </c>
      <c r="C79" s="80" t="s">
        <v>99</v>
      </c>
      <c r="D79" s="80" t="s">
        <v>103</v>
      </c>
      <c r="E79" s="80" t="s">
        <v>106</v>
      </c>
      <c r="F79" s="80" t="s">
        <v>80</v>
      </c>
      <c r="G79" s="80">
        <v>210806</v>
      </c>
      <c r="H79" s="80"/>
    </row>
    <row r="80" spans="1:8" x14ac:dyDescent="0.35">
      <c r="A80" s="80" t="s">
        <v>67</v>
      </c>
      <c r="B80" s="80">
        <v>8</v>
      </c>
      <c r="C80" s="80" t="s">
        <v>100</v>
      </c>
      <c r="D80" s="80" t="s">
        <v>50</v>
      </c>
      <c r="E80" s="80" t="s">
        <v>107</v>
      </c>
      <c r="F80" s="80" t="s">
        <v>80</v>
      </c>
      <c r="G80" s="80">
        <v>61</v>
      </c>
      <c r="H80" s="80"/>
    </row>
    <row r="81" spans="1:8" x14ac:dyDescent="0.35">
      <c r="A81" s="80" t="s">
        <v>67</v>
      </c>
      <c r="B81" s="80">
        <v>8</v>
      </c>
      <c r="C81" s="80" t="s">
        <v>98</v>
      </c>
      <c r="D81" s="80" t="s">
        <v>103</v>
      </c>
      <c r="E81" s="80" t="s">
        <v>106</v>
      </c>
      <c r="F81" s="80" t="s">
        <v>80</v>
      </c>
      <c r="G81" s="80">
        <v>6867</v>
      </c>
      <c r="H81" s="80"/>
    </row>
    <row r="82" spans="1:8" x14ac:dyDescent="0.35">
      <c r="A82" s="80" t="s">
        <v>67</v>
      </c>
      <c r="B82" s="80">
        <v>8</v>
      </c>
      <c r="C82" s="80" t="s">
        <v>101</v>
      </c>
      <c r="D82" s="80" t="s">
        <v>103</v>
      </c>
      <c r="E82" s="80" t="s">
        <v>106</v>
      </c>
      <c r="F82" s="80" t="s">
        <v>80</v>
      </c>
      <c r="G82" s="80">
        <v>9120</v>
      </c>
      <c r="H82" s="8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284-506F-4A8D-B796-F11DAD26F3EC}">
  <sheetPr>
    <tabColor theme="7"/>
  </sheetPr>
  <dimension ref="A1:L110"/>
  <sheetViews>
    <sheetView tabSelected="1" workbookViewId="0">
      <selection activeCell="B5" sqref="B5"/>
    </sheetView>
  </sheetViews>
  <sheetFormatPr defaultColWidth="9" defaultRowHeight="14.5" x14ac:dyDescent="0.35"/>
  <cols>
    <col min="1" max="1" width="13.83203125" style="31" customWidth="1"/>
    <col min="2" max="2" width="20.58203125" style="31" customWidth="1"/>
    <col min="3" max="3" width="10.1640625" style="31" bestFit="1" customWidth="1"/>
    <col min="4" max="4" width="9.58203125" style="31" bestFit="1" customWidth="1"/>
    <col min="5" max="5" width="12.4140625" style="31" bestFit="1" customWidth="1"/>
    <col min="6" max="6" width="13.33203125" style="31" bestFit="1" customWidth="1"/>
    <col min="7" max="7" width="10.1640625" style="31" bestFit="1" customWidth="1"/>
    <col min="8" max="9" width="9.08203125" style="31" bestFit="1" customWidth="1"/>
    <col min="10" max="10" width="9" style="31"/>
    <col min="11" max="11" width="12.5" style="31" bestFit="1" customWidth="1"/>
    <col min="12" max="12" width="10.08203125" style="31" bestFit="1" customWidth="1"/>
    <col min="13" max="16384" width="9" style="31"/>
  </cols>
  <sheetData>
    <row r="1" spans="1:12" x14ac:dyDescent="0.35">
      <c r="A1" s="37" t="s">
        <v>132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43.5" x14ac:dyDescent="0.35">
      <c r="B2" s="39" t="s">
        <v>39</v>
      </c>
      <c r="C2" s="40" t="s">
        <v>32</v>
      </c>
      <c r="D2" s="40" t="s">
        <v>33</v>
      </c>
      <c r="E2" s="40" t="s">
        <v>34</v>
      </c>
      <c r="F2" s="40" t="s">
        <v>35</v>
      </c>
      <c r="G2" s="40" t="s">
        <v>36</v>
      </c>
      <c r="H2" s="40" t="s">
        <v>37</v>
      </c>
      <c r="I2" s="40" t="s">
        <v>38</v>
      </c>
      <c r="J2" s="40"/>
      <c r="K2" s="40" t="s">
        <v>133</v>
      </c>
      <c r="L2" s="41"/>
    </row>
    <row r="3" spans="1:12" x14ac:dyDescent="0.35">
      <c r="A3" s="31" t="s">
        <v>134</v>
      </c>
      <c r="B3" s="39" t="s">
        <v>40</v>
      </c>
      <c r="C3" s="79">
        <f>F39</f>
        <v>343303</v>
      </c>
      <c r="D3" s="79">
        <f>SUMIFS(fleet!$G:$G,fleet!$J:$J,$B3,fleet!$L:$L,D$2,fleet!$K:$K,$A3)</f>
        <v>7585</v>
      </c>
      <c r="E3" s="79">
        <f>SUMIFS(fleet!$G:$G,fleet!$J:$J,$B3,fleet!$L:$L,E$2,fleet!$K:$K,$A3)</f>
        <v>21087988</v>
      </c>
      <c r="F3" s="79">
        <f>SUMIFS(fleet!$G:$G,fleet!$J:$J,$B3,fleet!$L:$L,F$2,fleet!$K:$K,$A3)</f>
        <v>82093</v>
      </c>
      <c r="G3" s="79">
        <f>F40</f>
        <v>204384</v>
      </c>
      <c r="H3" s="79">
        <f>SUMIFS(fleet!$G:$G,fleet!$J:$J,$B3,fleet!$L:$L,H$2,fleet!$K:$K,$A3)</f>
        <v>0</v>
      </c>
      <c r="I3" s="79">
        <f>SUMIFS(fleet!$G:$G,fleet!$J:$J,$B3,fleet!$L:$L,I$2,fleet!$K:$K,$A3)</f>
        <v>4873</v>
      </c>
      <c r="K3" s="42">
        <f>SUM(C3:I3)</f>
        <v>21730226</v>
      </c>
      <c r="L3" s="41"/>
    </row>
    <row r="4" spans="1:12" x14ac:dyDescent="0.35">
      <c r="A4" s="31" t="s">
        <v>134</v>
      </c>
      <c r="B4" s="39" t="s">
        <v>41</v>
      </c>
      <c r="C4" s="79">
        <f>E110</f>
        <v>1111</v>
      </c>
      <c r="D4" s="79">
        <f>SUMIFS(fleet!$G:$G,fleet!$J:$J,$B4,fleet!$L:$L,D$2,fleet!$K:$K,$A4)</f>
        <v>10830</v>
      </c>
      <c r="E4" s="79">
        <f>SUMIFS(fleet!$G:$G,fleet!$J:$J,$B4,fleet!$L:$L,E$2,fleet!$K:$K,$A4)</f>
        <v>30488</v>
      </c>
      <c r="F4" s="79">
        <f>SUMIFS(fleet!$G:$G,fleet!$J:$J,$B4,fleet!$L:$L,F$2,fleet!$K:$K,$A4)</f>
        <v>43106</v>
      </c>
      <c r="G4" s="79">
        <f>SUMIFS(fleet!$G:$G,fleet!$J:$J,$B4,fleet!$L:$L,G$2,fleet!$K:$K,$A4)</f>
        <v>0</v>
      </c>
      <c r="H4" s="79">
        <f>SUMIFS(fleet!$G:$G,fleet!$J:$J,$B4,fleet!$L:$L,H$2,fleet!$K:$K,$A4)</f>
        <v>0</v>
      </c>
      <c r="I4" s="79">
        <f>SUMIFS(fleet!$G:$G,fleet!$J:$J,$B4,fleet!$L:$L,I$2,fleet!$K:$K,$A4)</f>
        <v>0</v>
      </c>
      <c r="K4" s="42">
        <f t="shared" ref="K4:K8" si="0">SUM(C4:I4)</f>
        <v>85535</v>
      </c>
    </row>
    <row r="5" spans="1:12" x14ac:dyDescent="0.35">
      <c r="A5" s="31" t="s">
        <v>134</v>
      </c>
      <c r="B5" s="39" t="s">
        <v>16</v>
      </c>
      <c r="C5" s="79">
        <f>SUMIFS(fleet!$G:$G,fleet!$J:$J,$B5,fleet!$L:$L,C$2,fleet!$K:$K,$A5)</f>
        <v>0</v>
      </c>
      <c r="D5" s="79">
        <f>SUMIFS(fleet!$G:$G,fleet!$J:$J,$B5,fleet!$L:$L,D$2,fleet!$K:$K,$A5)</f>
        <v>0</v>
      </c>
      <c r="E5" s="79">
        <f>SUMIFS(fleet!$G:$G,fleet!$J:$J,$B5,fleet!$L:$L,E$2,fleet!$K:$K,$A5)</f>
        <v>0</v>
      </c>
      <c r="F5" s="79">
        <f>SUMIFS(fleet!$G:$G,fleet!$J:$J,$B5,fleet!$L:$L,F$2,fleet!$K:$K,$A5)</f>
        <v>0</v>
      </c>
      <c r="G5" s="79">
        <f>SUMIFS(fleet!$G:$G,fleet!$J:$J,$B5,fleet!$L:$L,G$2,fleet!$K:$K,$A5)</f>
        <v>0</v>
      </c>
      <c r="H5" s="79">
        <f>SUMIFS(fleet!$G:$G,fleet!$J:$J,$B5,fleet!$L:$L,H$2,fleet!$K:$K,$A5)</f>
        <v>0</v>
      </c>
      <c r="I5" s="79">
        <f>SUMIFS(fleet!$G:$G,fleet!$J:$J,$B5,fleet!$L:$L,I$2,fleet!$K:$K,$A5)</f>
        <v>0</v>
      </c>
      <c r="K5" s="42">
        <f t="shared" si="0"/>
        <v>0</v>
      </c>
    </row>
    <row r="6" spans="1:12" x14ac:dyDescent="0.35">
      <c r="A6" s="31" t="s">
        <v>134</v>
      </c>
      <c r="B6" s="39" t="s">
        <v>42</v>
      </c>
      <c r="C6" s="79">
        <f>SUMIFS(fleet!$G:$G,fleet!$J:$J,$B6,fleet!$L:$L,C$2,fleet!$K:$K,$A6)</f>
        <v>0</v>
      </c>
      <c r="D6" s="79">
        <f>SUMIFS(fleet!$G:$G,fleet!$J:$J,$B6,fleet!$L:$L,D$2,fleet!$K:$K,$A6)</f>
        <v>0</v>
      </c>
      <c r="E6" s="79">
        <f>SUMIFS(fleet!$G:$G,fleet!$J:$J,$B6,fleet!$L:$L,E$2,fleet!$K:$K,$A6)</f>
        <v>0</v>
      </c>
      <c r="F6" s="79">
        <f>SUMIFS(fleet!$G:$G,fleet!$J:$J,$B6,fleet!$L:$L,F$2,fleet!$K:$K,$A6)</f>
        <v>0</v>
      </c>
      <c r="G6" s="79">
        <f>SUMIFS(fleet!$G:$G,fleet!$J:$J,$B6,fleet!$L:$L,G$2,fleet!$K:$K,$A6)</f>
        <v>0</v>
      </c>
      <c r="H6" s="79">
        <f>SUMIFS(fleet!$G:$G,fleet!$J:$J,$B6,fleet!$L:$L,H$2,fleet!$K:$K,$A6)</f>
        <v>0</v>
      </c>
      <c r="I6" s="79">
        <f>SUMIFS(fleet!$G:$G,fleet!$J:$J,$B6,fleet!$L:$L,I$2,fleet!$K:$K,$A6)</f>
        <v>0</v>
      </c>
      <c r="K6" s="42">
        <f t="shared" si="0"/>
        <v>0</v>
      </c>
    </row>
    <row r="7" spans="1:12" x14ac:dyDescent="0.35">
      <c r="A7" s="31" t="s">
        <v>134</v>
      </c>
      <c r="B7" s="39" t="s">
        <v>43</v>
      </c>
      <c r="C7" s="79">
        <f>SUMIFS(fleet!$G:$G,fleet!$J:$J,$B7,fleet!$L:$L,C$2,fleet!$K:$K,$A7)</f>
        <v>0</v>
      </c>
      <c r="D7" s="79">
        <f>SUMIFS(fleet!$G:$G,fleet!$J:$J,$B7,fleet!$L:$L,D$2,fleet!$K:$K,$A7)</f>
        <v>0</v>
      </c>
      <c r="E7" s="79">
        <f>SUMIFS(fleet!$G:$G,fleet!$J:$J,$B7,fleet!$L:$L,E$2,fleet!$K:$K,$A7)</f>
        <v>0</v>
      </c>
      <c r="F7" s="79">
        <f>SUMIFS(fleet!$G:$G,fleet!$J:$J,$B7,fleet!$L:$L,F$2,fleet!$K:$K,$A7)</f>
        <v>0</v>
      </c>
      <c r="G7" s="79">
        <f>SUMIFS(fleet!$G:$G,fleet!$J:$J,$B7,fleet!$L:$L,G$2,fleet!$K:$K,$A7)</f>
        <v>0</v>
      </c>
      <c r="H7" s="79">
        <f>SUMIFS(fleet!$G:$G,fleet!$J:$J,$B7,fleet!$L:$L,H$2,fleet!$K:$K,$A7)</f>
        <v>0</v>
      </c>
      <c r="I7" s="79">
        <f>SUMIFS(fleet!$G:$G,fleet!$J:$J,$B7,fleet!$L:$L,I$2,fleet!$K:$K,$A7)</f>
        <v>0</v>
      </c>
      <c r="K7" s="42">
        <f t="shared" si="0"/>
        <v>0</v>
      </c>
    </row>
    <row r="8" spans="1:12" x14ac:dyDescent="0.35">
      <c r="A8" s="31" t="s">
        <v>134</v>
      </c>
      <c r="B8" s="39" t="s">
        <v>44</v>
      </c>
      <c r="C8" s="79">
        <f>SUMIFS(fleet!$G:$G,fleet!$J:$J,$B8,fleet!$L:$L,C$2,fleet!$K:$K,$A8)</f>
        <v>1241</v>
      </c>
      <c r="D8" s="79">
        <f>SUMIFS(fleet!$G:$G,fleet!$J:$J,$B8,fleet!$L:$L,D$2,fleet!$K:$K,$A8)</f>
        <v>30</v>
      </c>
      <c r="E8" s="79">
        <f>SUMIFS(fleet!$G:$G,fleet!$J:$J,$B8,fleet!$L:$L,E$2,fleet!$K:$K,$A8)</f>
        <v>714986</v>
      </c>
      <c r="F8" s="79">
        <f>SUMIFS(fleet!$G:$G,fleet!$J:$J,$B8,fleet!$L:$L,F$2,fleet!$K:$K,$A8)</f>
        <v>235</v>
      </c>
      <c r="G8" s="79">
        <f>SUMIFS(fleet!$G:$G,fleet!$J:$J,$B8,fleet!$L:$L,G$2,fleet!$K:$K,$A8)</f>
        <v>0</v>
      </c>
      <c r="H8" s="79">
        <f>SUMIFS(fleet!$G:$G,fleet!$J:$J,$B8,fleet!$L:$L,H$2,fleet!$K:$K,$A8)</f>
        <v>0</v>
      </c>
      <c r="I8" s="79">
        <f>SUMIFS(fleet!$G:$G,fleet!$J:$J,$B8,fleet!$L:$L,I$2,fleet!$K:$K,$A8)</f>
        <v>0</v>
      </c>
      <c r="K8" s="42">
        <f t="shared" si="0"/>
        <v>716492</v>
      </c>
    </row>
    <row r="9" spans="1:12" x14ac:dyDescent="0.35">
      <c r="K9" s="43">
        <f>SUM(K3:K8)</f>
        <v>22532253</v>
      </c>
    </row>
    <row r="10" spans="1:12" ht="43.5" x14ac:dyDescent="0.35">
      <c r="B10" s="39" t="s">
        <v>39</v>
      </c>
      <c r="C10" s="40" t="s">
        <v>32</v>
      </c>
      <c r="D10" s="40" t="s">
        <v>33</v>
      </c>
      <c r="E10" s="40" t="s">
        <v>34</v>
      </c>
      <c r="F10" s="40" t="s">
        <v>35</v>
      </c>
      <c r="G10" s="40" t="s">
        <v>36</v>
      </c>
      <c r="H10" s="40" t="s">
        <v>37</v>
      </c>
      <c r="I10" s="40" t="s">
        <v>38</v>
      </c>
      <c r="J10" s="40"/>
    </row>
    <row r="11" spans="1:12" x14ac:dyDescent="0.35">
      <c r="A11" s="31" t="s">
        <v>135</v>
      </c>
      <c r="B11" s="39" t="s">
        <v>40</v>
      </c>
      <c r="C11" s="79">
        <f>E72</f>
        <v>5821</v>
      </c>
      <c r="D11" s="79">
        <f>SUMIFS(fleet!$G:$G,fleet!$J:$J,$B11,fleet!$L:$L,D$2,fleet!$K:$K,$A11)</f>
        <v>4116</v>
      </c>
      <c r="E11" s="79">
        <f>SUMIFS(fleet!$G:$G,fleet!$J:$J,$B11,fleet!$L:$L,E$2,fleet!$K:$K,$A11)</f>
        <v>4874696</v>
      </c>
      <c r="F11" s="79">
        <f>SUMIFS(fleet!$G:$G,fleet!$J:$J,$B11,fleet!$L:$L,F$2,fleet!$K:$K,$A11)</f>
        <v>799962</v>
      </c>
      <c r="G11" s="79">
        <f>E61+E64</f>
        <v>25437</v>
      </c>
      <c r="H11" s="79">
        <f>SUMIFS(fleet!$G:$G,fleet!$J:$J,$B11,fleet!$L:$L,H$2,fleet!$K:$K,$A11)</f>
        <v>0</v>
      </c>
      <c r="I11" s="79">
        <f>SUMIFS(fleet!$G:$G,fleet!$J:$J,$B11,fleet!$L:$L,I$2,fleet!$K:$K,$A11)</f>
        <v>0</v>
      </c>
      <c r="K11" s="32">
        <f>SUM(C11:I11)</f>
        <v>5710032</v>
      </c>
    </row>
    <row r="12" spans="1:12" x14ac:dyDescent="0.35">
      <c r="A12" s="78" t="s">
        <v>135</v>
      </c>
      <c r="B12" s="51" t="s">
        <v>41</v>
      </c>
      <c r="C12" s="79">
        <f>$E$89</f>
        <v>84</v>
      </c>
      <c r="D12" s="79">
        <f>'class 8 tractors'!C2</f>
        <v>9064.4181195899455</v>
      </c>
      <c r="E12" s="79">
        <f>'class 8 tractors'!D2</f>
        <v>6867</v>
      </c>
      <c r="F12" s="79">
        <f>'class 8 tractors'!E2</f>
        <v>104710.61864992611</v>
      </c>
      <c r="G12" s="79"/>
      <c r="H12" s="79"/>
      <c r="I12" s="79"/>
      <c r="K12" s="32">
        <f>SUM(C12:I12)</f>
        <v>120726.03676951605</v>
      </c>
    </row>
    <row r="13" spans="1:12" x14ac:dyDescent="0.35">
      <c r="A13" s="31" t="s">
        <v>135</v>
      </c>
      <c r="B13" s="39" t="s">
        <v>16</v>
      </c>
      <c r="C13" s="79">
        <f>SUMIFS(fleet!$G:$G,fleet!$J:$J,$B13,fleet!$L:$L,C$2,fleet!$K:$K,$A13)</f>
        <v>0</v>
      </c>
      <c r="D13" s="79">
        <f>SUMIFS(fleet!$G:$G,fleet!$J:$J,$B13,fleet!$L:$L,D$2,fleet!$K:$K,$A13)</f>
        <v>0</v>
      </c>
      <c r="E13" s="79">
        <f>SUMIFS(fleet!$G:$G,fleet!$J:$J,$B13,fleet!$L:$L,E$2,fleet!$K:$K,$A13)</f>
        <v>0</v>
      </c>
      <c r="F13" s="79">
        <f>SUMIFS(fleet!$G:$G,fleet!$J:$J,$B13,fleet!$L:$L,F$2,fleet!$K:$K,$A13)</f>
        <v>0</v>
      </c>
      <c r="G13" s="79">
        <f>SUMIFS(fleet!$G:$G,fleet!$J:$J,$B13,fleet!$L:$L,G$2,fleet!$K:$K,$A13)</f>
        <v>0</v>
      </c>
      <c r="H13" s="79">
        <f>SUMIFS(fleet!$G:$G,fleet!$J:$J,$B13,fleet!$L:$L,H$2,fleet!$K:$K,$A13)</f>
        <v>0</v>
      </c>
      <c r="I13" s="79">
        <f>SUMIFS(fleet!$G:$G,fleet!$J:$J,$B13,fleet!$L:$L,I$2,fleet!$K:$K,$A13)</f>
        <v>0</v>
      </c>
      <c r="K13" s="32">
        <f>SUM(C13:I13)</f>
        <v>0</v>
      </c>
    </row>
    <row r="14" spans="1:12" x14ac:dyDescent="0.35">
      <c r="A14" s="31" t="s">
        <v>135</v>
      </c>
      <c r="B14" s="39" t="s">
        <v>42</v>
      </c>
      <c r="C14" s="79">
        <f>SUMIFS(fleet!$G:$G,fleet!$J:$J,$B14,fleet!$L:$L,C$2,fleet!$K:$K,$A14)</f>
        <v>0</v>
      </c>
      <c r="D14" s="79">
        <f>SUMIFS(fleet!$G:$G,fleet!$J:$J,$B14,fleet!$L:$L,D$2,fleet!$K:$K,$A14)</f>
        <v>0</v>
      </c>
      <c r="E14" s="79">
        <f>SUMIFS(fleet!$G:$G,fleet!$J:$J,$B14,fleet!$L:$L,E$2,fleet!$K:$K,$A14)</f>
        <v>0</v>
      </c>
      <c r="F14" s="79">
        <f>SUMIFS(fleet!$G:$G,fleet!$J:$J,$B14,fleet!$L:$L,F$2,fleet!$K:$K,$A14)</f>
        <v>0</v>
      </c>
      <c r="G14" s="79">
        <f>SUMIFS(fleet!$G:$G,fleet!$J:$J,$B14,fleet!$L:$L,G$2,fleet!$K:$K,$A14)</f>
        <v>0</v>
      </c>
      <c r="H14" s="79">
        <f>SUMIFS(fleet!$G:$G,fleet!$J:$J,$B14,fleet!$L:$L,H$2,fleet!$K:$K,$A14)</f>
        <v>0</v>
      </c>
      <c r="I14" s="79">
        <f>SUMIFS(fleet!$G:$G,fleet!$J:$J,$B14,fleet!$L:$L,I$2,fleet!$K:$K,$A14)</f>
        <v>0</v>
      </c>
      <c r="K14" s="32">
        <f>SUM(C14:I14)</f>
        <v>0</v>
      </c>
    </row>
    <row r="15" spans="1:12" x14ac:dyDescent="0.35">
      <c r="A15" s="31" t="s">
        <v>135</v>
      </c>
      <c r="B15" s="39" t="s">
        <v>43</v>
      </c>
      <c r="C15" s="79">
        <f>SUMIFS(fleet!$G:$G,fleet!$J:$J,$B15,fleet!$L:$L,C$2,fleet!$K:$K,$A15)</f>
        <v>0</v>
      </c>
      <c r="D15" s="79">
        <f>SUMIFS(fleet!$G:$G,fleet!$J:$J,$B15,fleet!$L:$L,D$2,fleet!$K:$K,$A15)</f>
        <v>0</v>
      </c>
      <c r="E15" s="79">
        <f>SUMIFS(fleet!$G:$G,fleet!$J:$J,$B15,fleet!$L:$L,E$2,fleet!$K:$K,$A15)</f>
        <v>0</v>
      </c>
      <c r="F15" s="79">
        <f>SUMIFS(fleet!$G:$G,fleet!$J:$J,$B15,fleet!$L:$L,F$2,fleet!$K:$K,$A15)</f>
        <v>0</v>
      </c>
      <c r="G15" s="79">
        <f>SUMIFS(fleet!$G:$G,fleet!$J:$J,$B15,fleet!$L:$L,G$2,fleet!$K:$K,$A15)</f>
        <v>0</v>
      </c>
      <c r="H15" s="79">
        <f>SUMIFS(fleet!$G:$G,fleet!$J:$J,$B15,fleet!$L:$L,H$2,fleet!$K:$K,$A15)</f>
        <v>0</v>
      </c>
      <c r="I15" s="79">
        <f>SUMIFS(fleet!$G:$G,fleet!$J:$J,$B15,fleet!$L:$L,I$2,fleet!$K:$K,$A15)</f>
        <v>0</v>
      </c>
      <c r="K15" s="32">
        <f>SUM(C15:I15)</f>
        <v>0</v>
      </c>
    </row>
    <row r="16" spans="1:12" x14ac:dyDescent="0.35">
      <c r="A16" s="31" t="s">
        <v>135</v>
      </c>
      <c r="B16" s="39" t="s">
        <v>44</v>
      </c>
      <c r="C16" s="79">
        <f>'class 8 tractors'!B3</f>
        <v>0</v>
      </c>
      <c r="D16" s="79">
        <f>'class 8 tractors'!C3</f>
        <v>55.581880410054801</v>
      </c>
      <c r="E16" s="79">
        <f>'class 8 tractors'!D3</f>
        <v>0</v>
      </c>
      <c r="F16" s="79">
        <f>'class 8 tractors'!E3</f>
        <v>106095.38135007391</v>
      </c>
      <c r="G16" s="79">
        <f>SUMIFS(fleet!$G:$G,fleet!$J:$J,$B16,fleet!$L:$L,G$2,fleet!$K:$K,$A16)</f>
        <v>0</v>
      </c>
      <c r="H16" s="79">
        <f>SUMIFS(fleet!$G:$G,fleet!$J:$J,$B16,fleet!$L:$L,H$2,fleet!$K:$K,$A16)</f>
        <v>0</v>
      </c>
      <c r="I16" s="79">
        <f>SUMIFS(fleet!$G:$G,fleet!$J:$J,$B16,fleet!$L:$L,I$2,fleet!$K:$K,$A16)</f>
        <v>0</v>
      </c>
      <c r="K16" s="32">
        <f>SUM(C16:I16)</f>
        <v>106150.96323048396</v>
      </c>
    </row>
    <row r="17" spans="1:11" x14ac:dyDescent="0.35">
      <c r="C17" s="79"/>
      <c r="D17" s="79"/>
      <c r="E17" s="79"/>
      <c r="F17" s="79"/>
      <c r="G17" s="79"/>
      <c r="H17" s="79"/>
      <c r="I17" s="79"/>
      <c r="K17" s="43">
        <f>SUM(K11:K16)</f>
        <v>5936909</v>
      </c>
    </row>
    <row r="19" spans="1:11" x14ac:dyDescent="0.35">
      <c r="K19" s="41">
        <f>SUM(K17,K9)</f>
        <v>28469162</v>
      </c>
    </row>
    <row r="20" spans="1:11" x14ac:dyDescent="0.35">
      <c r="A20" s="83" t="s">
        <v>320</v>
      </c>
      <c r="B20" s="83"/>
      <c r="C20" s="83"/>
      <c r="D20" s="83"/>
      <c r="E20" s="83"/>
      <c r="F20" s="83"/>
      <c r="G20" s="83"/>
      <c r="H20" s="83"/>
    </row>
    <row r="21" spans="1:11" x14ac:dyDescent="0.35">
      <c r="A21" s="78" t="s">
        <v>319</v>
      </c>
    </row>
    <row r="23" spans="1:11" x14ac:dyDescent="0.35">
      <c r="A23" s="86" t="s">
        <v>316</v>
      </c>
      <c r="B23" s="87"/>
      <c r="C23" s="87"/>
      <c r="D23" s="87"/>
      <c r="E23" s="87"/>
      <c r="F23" s="87"/>
      <c r="G23" s="87"/>
      <c r="H23" s="87"/>
    </row>
    <row r="24" spans="1:11" x14ac:dyDescent="0.35">
      <c r="A24" s="81"/>
      <c r="B24" s="81"/>
      <c r="C24" s="81"/>
      <c r="D24" s="81"/>
      <c r="E24" s="81"/>
      <c r="F24" s="81"/>
      <c r="G24" s="81"/>
      <c r="H24" s="81"/>
    </row>
    <row r="25" spans="1:11" x14ac:dyDescent="0.35">
      <c r="A25" s="82" t="s">
        <v>77</v>
      </c>
      <c r="B25" s="82" t="s">
        <v>78</v>
      </c>
      <c r="C25" s="82"/>
      <c r="D25" s="82"/>
      <c r="E25" s="82"/>
      <c r="F25" s="82"/>
      <c r="G25" s="82"/>
      <c r="H25" s="81"/>
    </row>
    <row r="26" spans="1:11" x14ac:dyDescent="0.35">
      <c r="A26" s="82" t="s">
        <v>79</v>
      </c>
      <c r="B26" s="82" t="s">
        <v>80</v>
      </c>
      <c r="C26" s="82"/>
      <c r="D26" s="82"/>
      <c r="E26" s="82"/>
      <c r="F26" s="82"/>
      <c r="G26" s="82"/>
      <c r="H26" s="81"/>
    </row>
    <row r="27" spans="1:11" x14ac:dyDescent="0.35">
      <c r="A27" s="82" t="s">
        <v>55</v>
      </c>
      <c r="B27" s="82" t="s">
        <v>81</v>
      </c>
      <c r="C27" s="82"/>
      <c r="D27" s="82"/>
      <c r="E27" s="82"/>
      <c r="F27" s="82"/>
      <c r="G27" s="82"/>
      <c r="H27" s="81"/>
    </row>
    <row r="28" spans="1:11" x14ac:dyDescent="0.35">
      <c r="A28" s="82" t="s">
        <v>45</v>
      </c>
      <c r="B28" s="82">
        <v>2020</v>
      </c>
      <c r="C28" s="82"/>
      <c r="D28" s="82"/>
      <c r="E28" s="82"/>
      <c r="F28" s="82"/>
      <c r="G28" s="82"/>
      <c r="H28" s="81"/>
    </row>
    <row r="29" spans="1:11" x14ac:dyDescent="0.35">
      <c r="A29" s="82" t="s">
        <v>56</v>
      </c>
      <c r="B29" s="82" t="s">
        <v>82</v>
      </c>
      <c r="C29" s="82"/>
      <c r="D29" s="82"/>
      <c r="E29" s="82"/>
      <c r="F29" s="82"/>
      <c r="G29" s="82"/>
      <c r="H29" s="81"/>
    </row>
    <row r="30" spans="1:11" x14ac:dyDescent="0.35">
      <c r="A30" s="82" t="s">
        <v>95</v>
      </c>
      <c r="B30" s="82" t="s">
        <v>96</v>
      </c>
      <c r="C30" s="82"/>
      <c r="D30" s="82"/>
      <c r="E30" s="82"/>
      <c r="F30" s="82"/>
      <c r="G30" s="82"/>
      <c r="H30" s="81"/>
    </row>
    <row r="31" spans="1:11" x14ac:dyDescent="0.35">
      <c r="A31" s="82" t="s">
        <v>97</v>
      </c>
      <c r="B31" s="82" t="s">
        <v>98</v>
      </c>
      <c r="C31" s="82" t="s">
        <v>99</v>
      </c>
      <c r="D31" s="82" t="s">
        <v>100</v>
      </c>
      <c r="E31" s="82" t="s">
        <v>101</v>
      </c>
      <c r="F31" s="82" t="s">
        <v>102</v>
      </c>
      <c r="G31" s="82"/>
      <c r="H31" s="81"/>
    </row>
    <row r="32" spans="1:11" x14ac:dyDescent="0.35">
      <c r="A32" s="82" t="s">
        <v>47</v>
      </c>
      <c r="B32" s="82" t="s">
        <v>50</v>
      </c>
      <c r="C32" s="82" t="s">
        <v>104</v>
      </c>
      <c r="D32" s="82" t="s">
        <v>49</v>
      </c>
      <c r="E32" s="82"/>
      <c r="F32" s="82"/>
      <c r="G32" s="82"/>
      <c r="H32" s="81"/>
    </row>
    <row r="33" spans="1:8" x14ac:dyDescent="0.35">
      <c r="A33" s="82" t="s">
        <v>105</v>
      </c>
      <c r="B33" s="82" t="s">
        <v>112</v>
      </c>
      <c r="C33" s="82"/>
      <c r="D33" s="82"/>
      <c r="E33" s="82"/>
      <c r="F33" s="82"/>
      <c r="G33" s="82"/>
      <c r="H33" s="81"/>
    </row>
    <row r="34" spans="1:8" x14ac:dyDescent="0.35">
      <c r="A34" s="82" t="s">
        <v>46</v>
      </c>
      <c r="B34" s="82" t="s">
        <v>112</v>
      </c>
      <c r="C34" s="82"/>
      <c r="D34" s="82"/>
      <c r="E34" s="82"/>
      <c r="F34" s="82"/>
      <c r="G34" s="82"/>
      <c r="H34" s="81"/>
    </row>
    <row r="35" spans="1:8" x14ac:dyDescent="0.35">
      <c r="A35" s="82" t="s">
        <v>113</v>
      </c>
      <c r="B35" s="82" t="s">
        <v>112</v>
      </c>
      <c r="C35" s="82"/>
      <c r="D35" s="82"/>
      <c r="E35" s="82"/>
      <c r="F35" s="82"/>
      <c r="G35" s="82"/>
      <c r="H35" s="81"/>
    </row>
    <row r="36" spans="1:8" x14ac:dyDescent="0.35">
      <c r="A36" s="82" t="s">
        <v>114</v>
      </c>
      <c r="B36" s="82" t="s">
        <v>112</v>
      </c>
      <c r="C36" s="82"/>
      <c r="D36" s="82"/>
      <c r="E36" s="82"/>
      <c r="F36" s="82"/>
      <c r="G36" s="82"/>
      <c r="H36" s="81"/>
    </row>
    <row r="37" spans="1:8" x14ac:dyDescent="0.35">
      <c r="A37" s="82"/>
      <c r="B37" s="82"/>
      <c r="C37" s="82"/>
      <c r="D37" s="82"/>
      <c r="E37" s="82"/>
      <c r="F37" s="82"/>
      <c r="G37" s="82"/>
      <c r="H37" s="81"/>
    </row>
    <row r="38" spans="1:8" x14ac:dyDescent="0.35">
      <c r="A38" s="82" t="s">
        <v>56</v>
      </c>
      <c r="B38" s="82" t="s">
        <v>115</v>
      </c>
      <c r="C38" s="82" t="s">
        <v>97</v>
      </c>
      <c r="D38" s="82" t="s">
        <v>47</v>
      </c>
      <c r="E38" s="82" t="s">
        <v>55</v>
      </c>
      <c r="F38" s="82" t="s">
        <v>116</v>
      </c>
      <c r="G38" s="82"/>
      <c r="H38" s="81"/>
    </row>
    <row r="39" spans="1:8" x14ac:dyDescent="0.35">
      <c r="A39" s="82" t="s">
        <v>126</v>
      </c>
      <c r="B39" s="82" t="s">
        <v>106</v>
      </c>
      <c r="C39" s="82" t="s">
        <v>100</v>
      </c>
      <c r="D39" s="82" t="s">
        <v>50</v>
      </c>
      <c r="E39" s="82" t="s">
        <v>80</v>
      </c>
      <c r="F39" s="82">
        <v>343303</v>
      </c>
      <c r="G39" s="82"/>
      <c r="H39" s="81"/>
    </row>
    <row r="40" spans="1:8" x14ac:dyDescent="0.35">
      <c r="A40" s="82" t="s">
        <v>126</v>
      </c>
      <c r="B40" s="82" t="s">
        <v>106</v>
      </c>
      <c r="C40" s="82" t="s">
        <v>98</v>
      </c>
      <c r="D40" s="82" t="s">
        <v>49</v>
      </c>
      <c r="E40" s="82" t="s">
        <v>80</v>
      </c>
      <c r="F40" s="82">
        <v>204384</v>
      </c>
      <c r="G40" s="82"/>
      <c r="H40" s="81"/>
    </row>
    <row r="41" spans="1:8" x14ac:dyDescent="0.35">
      <c r="A41" s="81"/>
      <c r="B41" s="81"/>
      <c r="C41" s="81"/>
      <c r="D41" s="81"/>
      <c r="E41" s="81"/>
      <c r="F41" s="81"/>
      <c r="G41" s="81"/>
      <c r="H41" s="81"/>
    </row>
    <row r="42" spans="1:8" x14ac:dyDescent="0.35">
      <c r="A42" s="81"/>
      <c r="B42" s="81"/>
      <c r="C42" s="81"/>
      <c r="D42" s="81"/>
      <c r="E42" s="81"/>
      <c r="F42" s="81"/>
      <c r="G42" s="81"/>
      <c r="H42" s="81"/>
    </row>
    <row r="43" spans="1:8" x14ac:dyDescent="0.35">
      <c r="A43" s="83" t="s">
        <v>317</v>
      </c>
      <c r="B43" s="84"/>
      <c r="C43" s="84"/>
      <c r="D43" s="84"/>
      <c r="E43" s="84"/>
      <c r="F43" s="84"/>
      <c r="G43" s="84"/>
      <c r="H43" s="84"/>
    </row>
    <row r="44" spans="1:8" x14ac:dyDescent="0.35">
      <c r="A44" s="81"/>
      <c r="B44" s="81"/>
      <c r="C44" s="81"/>
      <c r="D44" s="81"/>
      <c r="E44" s="81"/>
      <c r="F44" s="81"/>
      <c r="G44" s="81"/>
      <c r="H44" s="81"/>
    </row>
    <row r="45" spans="1:8" x14ac:dyDescent="0.35">
      <c r="A45" s="82" t="s">
        <v>77</v>
      </c>
      <c r="B45" s="82" t="s">
        <v>78</v>
      </c>
      <c r="C45" s="82"/>
      <c r="D45" s="82"/>
      <c r="E45" s="82"/>
      <c r="F45" s="82"/>
      <c r="G45" s="80"/>
      <c r="H45" s="81"/>
    </row>
    <row r="46" spans="1:8" x14ac:dyDescent="0.35">
      <c r="A46" s="82" t="s">
        <v>79</v>
      </c>
      <c r="B46" s="82" t="s">
        <v>80</v>
      </c>
      <c r="C46" s="82"/>
      <c r="D46" s="82"/>
      <c r="E46" s="82"/>
      <c r="F46" s="82"/>
      <c r="G46" s="80"/>
      <c r="H46" s="81"/>
    </row>
    <row r="47" spans="1:8" x14ac:dyDescent="0.35">
      <c r="A47" s="82" t="s">
        <v>55</v>
      </c>
      <c r="B47" s="82" t="s">
        <v>81</v>
      </c>
      <c r="C47" s="82"/>
      <c r="D47" s="82"/>
      <c r="E47" s="82"/>
      <c r="F47" s="82"/>
      <c r="G47" s="80"/>
      <c r="H47" s="81"/>
    </row>
    <row r="48" spans="1:8" x14ac:dyDescent="0.35">
      <c r="A48" s="82" t="s">
        <v>45</v>
      </c>
      <c r="B48" s="82">
        <v>2020</v>
      </c>
      <c r="C48" s="82"/>
      <c r="D48" s="82"/>
      <c r="E48" s="82"/>
      <c r="F48" s="82"/>
      <c r="G48" s="80"/>
      <c r="H48" s="81"/>
    </row>
    <row r="49" spans="1:8" x14ac:dyDescent="0.35">
      <c r="A49" s="82" t="s">
        <v>56</v>
      </c>
      <c r="B49" s="82" t="s">
        <v>84</v>
      </c>
      <c r="C49" s="82" t="s">
        <v>85</v>
      </c>
      <c r="D49" s="82" t="s">
        <v>86</v>
      </c>
      <c r="E49" s="82" t="s">
        <v>87</v>
      </c>
      <c r="F49" s="82" t="s">
        <v>88</v>
      </c>
      <c r="G49" s="80"/>
      <c r="H49" s="81"/>
    </row>
    <row r="50" spans="1:8" x14ac:dyDescent="0.35">
      <c r="A50" s="82" t="s">
        <v>95</v>
      </c>
      <c r="B50" s="82" t="s">
        <v>96</v>
      </c>
      <c r="C50" s="82"/>
      <c r="D50" s="82"/>
      <c r="E50" s="82"/>
      <c r="F50" s="82"/>
      <c r="G50" s="80"/>
      <c r="H50" s="81"/>
    </row>
    <row r="51" spans="1:8" x14ac:dyDescent="0.35">
      <c r="A51" s="82" t="s">
        <v>97</v>
      </c>
      <c r="B51" s="82" t="s">
        <v>112</v>
      </c>
      <c r="C51" s="82"/>
      <c r="D51" s="82"/>
      <c r="E51" s="82"/>
      <c r="F51" s="82"/>
      <c r="G51" s="80"/>
      <c r="H51" s="81"/>
    </row>
    <row r="52" spans="1:8" x14ac:dyDescent="0.35">
      <c r="A52" s="82" t="s">
        <v>47</v>
      </c>
      <c r="B52" s="82" t="s">
        <v>50</v>
      </c>
      <c r="C52" s="82" t="s">
        <v>104</v>
      </c>
      <c r="D52" s="82" t="s">
        <v>49</v>
      </c>
      <c r="E52" s="82"/>
      <c r="F52" s="82"/>
      <c r="G52" s="80"/>
      <c r="H52" s="81"/>
    </row>
    <row r="53" spans="1:8" x14ac:dyDescent="0.35">
      <c r="A53" s="82" t="s">
        <v>105</v>
      </c>
      <c r="B53" s="82" t="s">
        <v>112</v>
      </c>
      <c r="C53" s="82"/>
      <c r="D53" s="82"/>
      <c r="E53" s="82"/>
      <c r="F53" s="82"/>
      <c r="G53" s="80"/>
      <c r="H53" s="81"/>
    </row>
    <row r="54" spans="1:8" x14ac:dyDescent="0.35">
      <c r="A54" s="82" t="s">
        <v>46</v>
      </c>
      <c r="B54" s="82" t="s">
        <v>112</v>
      </c>
      <c r="C54" s="82"/>
      <c r="D54" s="82"/>
      <c r="E54" s="82"/>
      <c r="F54" s="82"/>
      <c r="G54" s="80"/>
      <c r="H54" s="81"/>
    </row>
    <row r="55" spans="1:8" x14ac:dyDescent="0.35">
      <c r="A55" s="82" t="s">
        <v>113</v>
      </c>
      <c r="B55" s="82" t="s">
        <v>112</v>
      </c>
      <c r="C55" s="82"/>
      <c r="D55" s="82"/>
      <c r="E55" s="82"/>
      <c r="F55" s="82"/>
      <c r="G55" s="80"/>
      <c r="H55" s="81"/>
    </row>
    <row r="56" spans="1:8" x14ac:dyDescent="0.35">
      <c r="A56" s="82" t="s">
        <v>114</v>
      </c>
      <c r="B56" s="82" t="s">
        <v>112</v>
      </c>
      <c r="C56" s="82"/>
      <c r="D56" s="82"/>
      <c r="E56" s="82"/>
      <c r="F56" s="82"/>
      <c r="G56" s="80"/>
      <c r="H56" s="81"/>
    </row>
    <row r="57" spans="1:8" x14ac:dyDescent="0.35">
      <c r="A57" s="82"/>
      <c r="B57" s="82"/>
      <c r="C57" s="82"/>
      <c r="D57" s="82"/>
      <c r="E57" s="82"/>
      <c r="F57" s="82"/>
      <c r="G57" s="80"/>
      <c r="H57" s="81"/>
    </row>
    <row r="58" spans="1:8" x14ac:dyDescent="0.35">
      <c r="A58" s="82" t="s">
        <v>56</v>
      </c>
      <c r="B58" s="82" t="s">
        <v>115</v>
      </c>
      <c r="C58" s="82" t="s">
        <v>47</v>
      </c>
      <c r="D58" s="82" t="s">
        <v>55</v>
      </c>
      <c r="E58" s="82" t="s">
        <v>116</v>
      </c>
      <c r="F58" s="82"/>
      <c r="G58" s="80"/>
      <c r="H58" s="81"/>
    </row>
    <row r="59" spans="1:8" x14ac:dyDescent="0.35">
      <c r="A59" s="82" t="s">
        <v>128</v>
      </c>
      <c r="B59" s="82" t="s">
        <v>107</v>
      </c>
      <c r="C59" s="82" t="s">
        <v>50</v>
      </c>
      <c r="D59" s="82" t="s">
        <v>80</v>
      </c>
      <c r="E59" s="82">
        <v>7</v>
      </c>
      <c r="F59" s="82"/>
      <c r="G59" s="80"/>
      <c r="H59" s="81"/>
    </row>
    <row r="60" spans="1:8" x14ac:dyDescent="0.35">
      <c r="A60" s="82" t="s">
        <v>128</v>
      </c>
      <c r="B60" s="82">
        <v>1</v>
      </c>
      <c r="C60" s="82" t="s">
        <v>50</v>
      </c>
      <c r="D60" s="82" t="s">
        <v>80</v>
      </c>
      <c r="E60" s="82">
        <v>1474</v>
      </c>
      <c r="F60" s="82"/>
      <c r="G60" s="80"/>
      <c r="H60" s="81"/>
    </row>
    <row r="61" spans="1:8" x14ac:dyDescent="0.35">
      <c r="A61" s="82" t="s">
        <v>128</v>
      </c>
      <c r="B61" s="82">
        <v>1</v>
      </c>
      <c r="C61" s="82" t="s">
        <v>49</v>
      </c>
      <c r="D61" s="82" t="s">
        <v>80</v>
      </c>
      <c r="E61" s="82">
        <v>12458</v>
      </c>
      <c r="F61" s="82"/>
      <c r="G61" s="80"/>
      <c r="H61" s="81"/>
    </row>
    <row r="62" spans="1:8" x14ac:dyDescent="0.35">
      <c r="A62" s="82" t="s">
        <v>129</v>
      </c>
      <c r="B62" s="82" t="s">
        <v>107</v>
      </c>
      <c r="C62" s="82" t="s">
        <v>50</v>
      </c>
      <c r="D62" s="82" t="s">
        <v>80</v>
      </c>
      <c r="E62" s="82">
        <v>183</v>
      </c>
      <c r="F62" s="82"/>
      <c r="G62" s="80"/>
      <c r="H62" s="81"/>
    </row>
    <row r="63" spans="1:8" x14ac:dyDescent="0.35">
      <c r="A63" s="82" t="s">
        <v>129</v>
      </c>
      <c r="B63" s="82">
        <v>2</v>
      </c>
      <c r="C63" s="82" t="s">
        <v>50</v>
      </c>
      <c r="D63" s="82" t="s">
        <v>80</v>
      </c>
      <c r="E63" s="82">
        <v>3418</v>
      </c>
      <c r="F63" s="82"/>
      <c r="G63" s="80"/>
      <c r="H63" s="81"/>
    </row>
    <row r="64" spans="1:8" x14ac:dyDescent="0.35">
      <c r="A64" s="82" t="s">
        <v>129</v>
      </c>
      <c r="B64" s="82">
        <v>2</v>
      </c>
      <c r="C64" s="82" t="s">
        <v>49</v>
      </c>
      <c r="D64" s="82" t="s">
        <v>80</v>
      </c>
      <c r="E64" s="82">
        <v>12979</v>
      </c>
      <c r="F64" s="82"/>
      <c r="G64" s="80"/>
      <c r="H64" s="81"/>
    </row>
    <row r="65" spans="1:12" x14ac:dyDescent="0.35">
      <c r="A65" s="82" t="s">
        <v>130</v>
      </c>
      <c r="B65" s="82" t="s">
        <v>107</v>
      </c>
      <c r="C65" s="82" t="s">
        <v>50</v>
      </c>
      <c r="D65" s="82" t="s">
        <v>80</v>
      </c>
      <c r="E65" s="82">
        <v>191</v>
      </c>
      <c r="F65" s="82"/>
      <c r="G65" s="80"/>
      <c r="H65" s="81"/>
    </row>
    <row r="66" spans="1:12" x14ac:dyDescent="0.35">
      <c r="A66" s="82" t="s">
        <v>130</v>
      </c>
      <c r="B66" s="82">
        <v>2</v>
      </c>
      <c r="C66" s="82" t="s">
        <v>49</v>
      </c>
      <c r="D66" s="82" t="s">
        <v>80</v>
      </c>
      <c r="E66" s="82">
        <v>163</v>
      </c>
      <c r="F66" s="82"/>
      <c r="G66" s="80"/>
      <c r="H66" s="81"/>
    </row>
    <row r="67" spans="1:12" x14ac:dyDescent="0.35">
      <c r="A67" s="82" t="s">
        <v>131</v>
      </c>
      <c r="B67" s="82">
        <v>3</v>
      </c>
      <c r="C67" s="82" t="s">
        <v>50</v>
      </c>
      <c r="D67" s="82" t="s">
        <v>80</v>
      </c>
      <c r="E67" s="82">
        <v>3</v>
      </c>
      <c r="F67" s="82"/>
      <c r="G67" s="80"/>
      <c r="H67" s="81"/>
    </row>
    <row r="68" spans="1:12" x14ac:dyDescent="0.35">
      <c r="A68" s="82" t="s">
        <v>68</v>
      </c>
      <c r="B68" s="82" t="s">
        <v>107</v>
      </c>
      <c r="C68" s="82" t="s">
        <v>50</v>
      </c>
      <c r="D68" s="82" t="s">
        <v>80</v>
      </c>
      <c r="E68" s="82">
        <v>420</v>
      </c>
      <c r="F68" s="82"/>
      <c r="G68" s="80"/>
      <c r="H68" s="81"/>
    </row>
    <row r="69" spans="1:12" x14ac:dyDescent="0.35">
      <c r="A69" s="82" t="s">
        <v>68</v>
      </c>
      <c r="B69" s="82">
        <v>4</v>
      </c>
      <c r="C69" s="82" t="s">
        <v>50</v>
      </c>
      <c r="D69" s="82" t="s">
        <v>80</v>
      </c>
      <c r="E69" s="82">
        <v>18</v>
      </c>
      <c r="F69" s="82"/>
      <c r="G69" s="80"/>
      <c r="H69" s="81"/>
    </row>
    <row r="70" spans="1:12" x14ac:dyDescent="0.35">
      <c r="A70" s="82" t="s">
        <v>68</v>
      </c>
      <c r="B70" s="82">
        <v>5</v>
      </c>
      <c r="C70" s="82" t="s">
        <v>50</v>
      </c>
      <c r="D70" s="82" t="s">
        <v>80</v>
      </c>
      <c r="E70" s="82">
        <v>70</v>
      </c>
      <c r="F70" s="82"/>
      <c r="G70" s="80"/>
      <c r="H70" s="81"/>
    </row>
    <row r="71" spans="1:12" x14ac:dyDescent="0.35">
      <c r="A71" s="82" t="s">
        <v>68</v>
      </c>
      <c r="B71" s="82">
        <v>6</v>
      </c>
      <c r="C71" s="82" t="s">
        <v>50</v>
      </c>
      <c r="D71" s="82" t="s">
        <v>80</v>
      </c>
      <c r="E71" s="82">
        <v>37</v>
      </c>
      <c r="F71" s="82"/>
      <c r="G71" s="80"/>
      <c r="H71" s="81"/>
    </row>
    <row r="72" spans="1:12" x14ac:dyDescent="0.35">
      <c r="A72" s="81"/>
      <c r="B72" s="81"/>
      <c r="C72" s="81"/>
      <c r="D72" s="81"/>
      <c r="E72" s="81">
        <f>E59+E60+E62+E63+E65+E67+E68+E69+E70+E71</f>
        <v>5821</v>
      </c>
      <c r="F72" s="81"/>
      <c r="G72" s="81"/>
      <c r="H72" s="81"/>
    </row>
    <row r="73" spans="1:12" x14ac:dyDescent="0.35">
      <c r="A73" s="83" t="s">
        <v>224</v>
      </c>
      <c r="B73" s="84"/>
      <c r="C73" s="84"/>
      <c r="D73" s="84"/>
      <c r="E73" s="84"/>
      <c r="F73" s="84"/>
      <c r="G73" s="81"/>
      <c r="H73" s="81"/>
    </row>
    <row r="74" spans="1:12" x14ac:dyDescent="0.35">
      <c r="A74" s="81"/>
      <c r="B74" s="81"/>
      <c r="C74" s="81"/>
      <c r="D74" s="81"/>
      <c r="E74" s="81"/>
      <c r="F74" s="81"/>
      <c r="G74" s="81"/>
      <c r="H74" s="81"/>
    </row>
    <row r="75" spans="1:12" x14ac:dyDescent="0.35">
      <c r="A75" s="82" t="s">
        <v>77</v>
      </c>
      <c r="B75" s="82" t="s">
        <v>78</v>
      </c>
      <c r="C75" s="82"/>
      <c r="D75" s="82"/>
      <c r="E75" s="82"/>
      <c r="F75" s="82"/>
      <c r="G75" s="81"/>
      <c r="H75" s="81"/>
    </row>
    <row r="76" spans="1:12" x14ac:dyDescent="0.35">
      <c r="A76" s="82" t="s">
        <v>79</v>
      </c>
      <c r="B76" s="82" t="s">
        <v>80</v>
      </c>
      <c r="C76" s="82"/>
      <c r="D76" s="82"/>
      <c r="E76" s="82"/>
      <c r="F76" s="82"/>
      <c r="G76" s="81"/>
      <c r="H76" s="81"/>
    </row>
    <row r="77" spans="1:12" x14ac:dyDescent="0.35">
      <c r="A77" s="82" t="s">
        <v>55</v>
      </c>
      <c r="B77" s="82" t="s">
        <v>81</v>
      </c>
      <c r="C77" s="82"/>
      <c r="D77" s="82"/>
      <c r="E77" s="86"/>
      <c r="F77" s="87"/>
      <c r="G77" s="87"/>
      <c r="H77" s="87"/>
      <c r="I77" s="87"/>
      <c r="J77" s="87"/>
      <c r="K77" s="87"/>
      <c r="L77" s="87"/>
    </row>
    <row r="78" spans="1:12" x14ac:dyDescent="0.35">
      <c r="A78" s="82" t="s">
        <v>45</v>
      </c>
      <c r="B78" s="82">
        <v>2020</v>
      </c>
      <c r="C78" s="82"/>
      <c r="D78" s="82"/>
      <c r="E78" s="82"/>
      <c r="F78" s="82"/>
      <c r="G78" s="81"/>
      <c r="H78" s="81"/>
    </row>
    <row r="79" spans="1:12" x14ac:dyDescent="0.35">
      <c r="A79" s="82" t="s">
        <v>56</v>
      </c>
      <c r="B79" s="82" t="s">
        <v>90</v>
      </c>
      <c r="C79" s="82"/>
      <c r="D79" s="82"/>
      <c r="E79" s="82"/>
      <c r="F79" s="82"/>
      <c r="G79" s="81"/>
      <c r="H79" s="81"/>
    </row>
    <row r="80" spans="1:12" x14ac:dyDescent="0.35">
      <c r="A80" s="82" t="s">
        <v>95</v>
      </c>
      <c r="B80" s="82" t="s">
        <v>96</v>
      </c>
      <c r="C80" s="82"/>
      <c r="D80" s="82"/>
      <c r="E80" s="82"/>
      <c r="F80" s="82"/>
      <c r="G80" s="81"/>
      <c r="H80" s="81"/>
    </row>
    <row r="81" spans="1:8" x14ac:dyDescent="0.35">
      <c r="A81" s="82" t="s">
        <v>97</v>
      </c>
      <c r="B81" s="82" t="s">
        <v>112</v>
      </c>
      <c r="C81" s="82"/>
      <c r="D81" s="82"/>
      <c r="E81" s="82"/>
      <c r="F81" s="82"/>
      <c r="G81" s="81"/>
      <c r="H81" s="81"/>
    </row>
    <row r="82" spans="1:8" x14ac:dyDescent="0.35">
      <c r="A82" s="82" t="s">
        <v>47</v>
      </c>
      <c r="B82" s="82" t="s">
        <v>50</v>
      </c>
      <c r="C82" s="82" t="s">
        <v>104</v>
      </c>
      <c r="D82" s="82" t="s">
        <v>49</v>
      </c>
      <c r="E82" s="82"/>
      <c r="F82" s="82"/>
      <c r="G82" s="81"/>
      <c r="H82" s="81"/>
    </row>
    <row r="83" spans="1:8" x14ac:dyDescent="0.35">
      <c r="A83" s="82" t="s">
        <v>105</v>
      </c>
      <c r="B83" s="82" t="s">
        <v>112</v>
      </c>
      <c r="C83" s="82"/>
      <c r="D83" s="82"/>
      <c r="E83" s="82"/>
      <c r="F83" s="82"/>
      <c r="G83" s="81"/>
      <c r="H83" s="81"/>
    </row>
    <row r="84" spans="1:8" x14ac:dyDescent="0.35">
      <c r="A84" s="82" t="s">
        <v>46</v>
      </c>
      <c r="B84" s="82" t="s">
        <v>112</v>
      </c>
      <c r="C84" s="82"/>
      <c r="D84" s="82"/>
      <c r="E84" s="82"/>
      <c r="F84" s="82"/>
      <c r="G84" s="81"/>
      <c r="H84" s="81"/>
    </row>
    <row r="85" spans="1:8" x14ac:dyDescent="0.35">
      <c r="A85" s="82" t="s">
        <v>113</v>
      </c>
      <c r="B85" s="82" t="s">
        <v>112</v>
      </c>
      <c r="C85" s="82"/>
      <c r="D85" s="82"/>
      <c r="E85" s="82"/>
      <c r="F85" s="82"/>
      <c r="G85" s="81"/>
      <c r="H85" s="81"/>
    </row>
    <row r="86" spans="1:8" x14ac:dyDescent="0.35">
      <c r="A86" s="82" t="s">
        <v>114</v>
      </c>
      <c r="B86" s="82" t="s">
        <v>112</v>
      </c>
      <c r="C86" s="82"/>
      <c r="D86" s="82"/>
      <c r="E86" s="82"/>
      <c r="F86" s="82"/>
      <c r="G86" s="81"/>
      <c r="H86" s="81"/>
    </row>
    <row r="87" spans="1:8" x14ac:dyDescent="0.35">
      <c r="A87" s="82"/>
      <c r="B87" s="82"/>
      <c r="C87" s="82"/>
      <c r="D87" s="82"/>
      <c r="E87" s="82"/>
      <c r="F87" s="82"/>
      <c r="G87" s="81"/>
      <c r="H87" s="81"/>
    </row>
    <row r="88" spans="1:8" x14ac:dyDescent="0.35">
      <c r="A88" s="82" t="s">
        <v>56</v>
      </c>
      <c r="B88" s="82" t="s">
        <v>115</v>
      </c>
      <c r="C88" s="82" t="s">
        <v>47</v>
      </c>
      <c r="D88" s="82" t="s">
        <v>55</v>
      </c>
      <c r="E88" s="82" t="s">
        <v>116</v>
      </c>
      <c r="F88" s="82"/>
      <c r="G88" s="81"/>
      <c r="H88" s="81"/>
    </row>
    <row r="89" spans="1:8" x14ac:dyDescent="0.35">
      <c r="A89" s="82" t="s">
        <v>67</v>
      </c>
      <c r="B89" s="82">
        <v>8</v>
      </c>
      <c r="C89" s="82" t="s">
        <v>50</v>
      </c>
      <c r="D89" s="82" t="s">
        <v>80</v>
      </c>
      <c r="E89" s="82">
        <v>84</v>
      </c>
      <c r="F89" s="82"/>
      <c r="G89" s="81"/>
      <c r="H89" s="81"/>
    </row>
    <row r="90" spans="1:8" x14ac:dyDescent="0.35">
      <c r="A90" s="81"/>
      <c r="B90" s="81"/>
      <c r="C90" s="81"/>
      <c r="D90" s="81"/>
      <c r="E90" s="81"/>
      <c r="F90" s="81"/>
      <c r="G90" s="81"/>
      <c r="H90" s="81"/>
    </row>
    <row r="91" spans="1:8" x14ac:dyDescent="0.35">
      <c r="A91" s="83" t="s">
        <v>318</v>
      </c>
      <c r="B91" s="84"/>
      <c r="C91" s="84"/>
      <c r="D91" s="84"/>
      <c r="E91" s="84"/>
      <c r="F91" s="84"/>
      <c r="G91" s="81"/>
      <c r="H91" s="81"/>
    </row>
    <row r="92" spans="1:8" x14ac:dyDescent="0.35">
      <c r="A92" s="81"/>
      <c r="B92" s="81"/>
      <c r="C92" s="81"/>
      <c r="D92" s="81"/>
      <c r="E92" s="81"/>
      <c r="F92" s="81"/>
      <c r="G92" s="81"/>
      <c r="H92" s="81"/>
    </row>
    <row r="93" spans="1:8" x14ac:dyDescent="0.35">
      <c r="A93" s="85" t="s">
        <v>77</v>
      </c>
      <c r="B93" s="85" t="s">
        <v>78</v>
      </c>
      <c r="C93" s="85"/>
      <c r="D93" s="85"/>
      <c r="E93" s="85"/>
      <c r="F93" s="85"/>
      <c r="G93" s="85"/>
      <c r="H93" s="85"/>
    </row>
    <row r="94" spans="1:8" x14ac:dyDescent="0.35">
      <c r="A94" s="85" t="s">
        <v>79</v>
      </c>
      <c r="B94" s="85" t="s">
        <v>80</v>
      </c>
      <c r="C94" s="85"/>
      <c r="D94" s="85"/>
      <c r="E94" s="85"/>
      <c r="F94" s="85"/>
      <c r="G94" s="85"/>
      <c r="H94" s="85"/>
    </row>
    <row r="95" spans="1:8" x14ac:dyDescent="0.35">
      <c r="A95" s="85" t="s">
        <v>55</v>
      </c>
      <c r="B95" s="85" t="s">
        <v>81</v>
      </c>
      <c r="C95" s="85"/>
      <c r="D95" s="85"/>
      <c r="E95" s="85"/>
      <c r="F95" s="85"/>
      <c r="G95" s="85"/>
      <c r="H95" s="85"/>
    </row>
    <row r="96" spans="1:8" x14ac:dyDescent="0.35">
      <c r="A96" s="85" t="s">
        <v>45</v>
      </c>
      <c r="B96" s="85">
        <v>2020</v>
      </c>
      <c r="C96" s="85"/>
      <c r="D96" s="85"/>
      <c r="E96" s="85"/>
      <c r="F96" s="85"/>
      <c r="G96" s="85"/>
      <c r="H96" s="85"/>
    </row>
    <row r="97" spans="1:8" x14ac:dyDescent="0.35">
      <c r="A97" s="85" t="s">
        <v>56</v>
      </c>
      <c r="B97" s="85" t="s">
        <v>91</v>
      </c>
      <c r="C97" s="85" t="s">
        <v>89</v>
      </c>
      <c r="D97" s="85" t="s">
        <v>92</v>
      </c>
      <c r="E97" s="85"/>
      <c r="F97" s="85"/>
      <c r="G97" s="85"/>
      <c r="H97" s="85"/>
    </row>
    <row r="98" spans="1:8" x14ac:dyDescent="0.35">
      <c r="A98" s="85" t="s">
        <v>95</v>
      </c>
      <c r="B98" s="85" t="s">
        <v>96</v>
      </c>
      <c r="C98" s="85"/>
      <c r="D98" s="85"/>
      <c r="E98" s="85"/>
      <c r="F98" s="85"/>
      <c r="G98" s="85"/>
      <c r="H98" s="85"/>
    </row>
    <row r="99" spans="1:8" x14ac:dyDescent="0.35">
      <c r="A99" s="85" t="s">
        <v>97</v>
      </c>
      <c r="B99" s="85" t="s">
        <v>112</v>
      </c>
      <c r="C99" s="85"/>
      <c r="D99" s="85"/>
      <c r="E99" s="85"/>
      <c r="F99" s="85"/>
      <c r="G99" s="85"/>
      <c r="H99" s="85"/>
    </row>
    <row r="100" spans="1:8" x14ac:dyDescent="0.35">
      <c r="A100" s="85" t="s">
        <v>47</v>
      </c>
      <c r="B100" s="85" t="s">
        <v>50</v>
      </c>
      <c r="C100" s="85" t="s">
        <v>104</v>
      </c>
      <c r="D100" s="85" t="s">
        <v>49</v>
      </c>
      <c r="E100" s="85"/>
      <c r="F100" s="85"/>
      <c r="G100" s="85"/>
      <c r="H100" s="85"/>
    </row>
    <row r="101" spans="1:8" x14ac:dyDescent="0.35">
      <c r="A101" s="85" t="s">
        <v>105</v>
      </c>
      <c r="B101" s="85" t="s">
        <v>112</v>
      </c>
      <c r="C101" s="85"/>
      <c r="D101" s="85"/>
      <c r="E101" s="85"/>
      <c r="F101" s="85"/>
      <c r="G101" s="85"/>
      <c r="H101" s="85"/>
    </row>
    <row r="102" spans="1:8" x14ac:dyDescent="0.35">
      <c r="A102" s="85" t="s">
        <v>46</v>
      </c>
      <c r="B102" s="85" t="s">
        <v>112</v>
      </c>
      <c r="C102" s="85"/>
      <c r="D102" s="85"/>
      <c r="E102" s="85"/>
      <c r="F102" s="85"/>
      <c r="G102" s="85"/>
      <c r="H102" s="85"/>
    </row>
    <row r="103" spans="1:8" x14ac:dyDescent="0.35">
      <c r="A103" s="85" t="s">
        <v>113</v>
      </c>
      <c r="B103" s="85" t="s">
        <v>112</v>
      </c>
      <c r="C103" s="85"/>
      <c r="D103" s="85"/>
      <c r="E103" s="85"/>
      <c r="F103" s="85"/>
      <c r="G103" s="85"/>
      <c r="H103" s="85"/>
    </row>
    <row r="104" spans="1:8" x14ac:dyDescent="0.35">
      <c r="A104" s="85" t="s">
        <v>114</v>
      </c>
      <c r="B104" s="85" t="s">
        <v>112</v>
      </c>
      <c r="C104" s="85"/>
      <c r="D104" s="85"/>
      <c r="E104" s="85"/>
      <c r="F104" s="85"/>
      <c r="G104" s="85"/>
      <c r="H104" s="85"/>
    </row>
    <row r="105" spans="1:8" x14ac:dyDescent="0.35">
      <c r="A105" s="85"/>
      <c r="B105" s="85"/>
      <c r="C105" s="85"/>
      <c r="D105" s="85"/>
      <c r="E105" s="85"/>
      <c r="F105" s="85"/>
      <c r="G105" s="85"/>
      <c r="H105" s="85"/>
    </row>
    <row r="106" spans="1:8" x14ac:dyDescent="0.35">
      <c r="A106" s="85" t="s">
        <v>56</v>
      </c>
      <c r="B106" s="85" t="s">
        <v>115</v>
      </c>
      <c r="C106" s="85" t="s">
        <v>47</v>
      </c>
      <c r="D106" s="85" t="s">
        <v>55</v>
      </c>
      <c r="E106" s="85" t="s">
        <v>116</v>
      </c>
      <c r="F106" s="85"/>
      <c r="G106" s="85"/>
      <c r="H106" s="85"/>
    </row>
    <row r="107" spans="1:8" x14ac:dyDescent="0.35">
      <c r="A107" s="85" t="s">
        <v>121</v>
      </c>
      <c r="B107" s="85" t="s">
        <v>106</v>
      </c>
      <c r="C107" s="85" t="s">
        <v>50</v>
      </c>
      <c r="D107" s="85" t="s">
        <v>80</v>
      </c>
      <c r="E107" s="85">
        <v>280</v>
      </c>
      <c r="F107" s="85"/>
      <c r="G107" s="85"/>
      <c r="H107" s="85"/>
    </row>
    <row r="108" spans="1:8" x14ac:dyDescent="0.35">
      <c r="A108" s="85" t="s">
        <v>122</v>
      </c>
      <c r="B108" s="85" t="s">
        <v>106</v>
      </c>
      <c r="C108" s="85" t="s">
        <v>50</v>
      </c>
      <c r="D108" s="85" t="s">
        <v>80</v>
      </c>
      <c r="E108" s="85">
        <v>205</v>
      </c>
      <c r="F108" s="85"/>
      <c r="G108" s="85"/>
      <c r="H108" s="85"/>
    </row>
    <row r="109" spans="1:8" x14ac:dyDescent="0.35">
      <c r="A109" s="85" t="s">
        <v>123</v>
      </c>
      <c r="B109" s="85" t="s">
        <v>106</v>
      </c>
      <c r="C109" s="85" t="s">
        <v>50</v>
      </c>
      <c r="D109" s="85" t="s">
        <v>80</v>
      </c>
      <c r="E109" s="85">
        <v>626</v>
      </c>
      <c r="F109" s="85"/>
      <c r="G109" s="85"/>
      <c r="H109" s="85"/>
    </row>
    <row r="110" spans="1:8" x14ac:dyDescent="0.35">
      <c r="E110" s="31">
        <f>E107+E108+E109</f>
        <v>1111</v>
      </c>
      <c r="F110" s="78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Z1000"/>
  <sheetViews>
    <sheetView workbookViewId="0">
      <selection activeCell="B3" sqref="B3"/>
    </sheetView>
  </sheetViews>
  <sheetFormatPr defaultColWidth="12.58203125" defaultRowHeight="15" customHeight="1" x14ac:dyDescent="0.3"/>
  <cols>
    <col min="1" max="1" width="14.75" style="13" customWidth="1"/>
    <col min="2" max="2" width="21.33203125" style="13" customWidth="1"/>
    <col min="3" max="3" width="18.25" style="13" customWidth="1"/>
    <col min="4" max="4" width="16" style="13" customWidth="1"/>
    <col min="5" max="5" width="15.5" style="13" customWidth="1"/>
    <col min="6" max="8" width="20.33203125" style="13" customWidth="1"/>
    <col min="9" max="9" width="26" style="13" customWidth="1"/>
    <col min="10" max="26" width="12.75" style="13" customWidth="1"/>
  </cols>
  <sheetData>
    <row r="1" spans="1:10" ht="13.5" customHeight="1" x14ac:dyDescent="0.3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29"/>
    </row>
    <row r="2" spans="1:10" ht="13.5" customHeight="1" x14ac:dyDescent="0.35">
      <c r="A2" s="15" t="s">
        <v>40</v>
      </c>
      <c r="B2" s="54">
        <f>'syvbt calcs'!C3</f>
        <v>343303</v>
      </c>
      <c r="C2" s="54">
        <f>'syvbt calcs'!D3</f>
        <v>7585</v>
      </c>
      <c r="D2" s="54">
        <f>'syvbt calcs'!E3</f>
        <v>21087988</v>
      </c>
      <c r="E2" s="54">
        <f>'syvbt calcs'!F3</f>
        <v>82093</v>
      </c>
      <c r="F2" s="54">
        <f>'syvbt calcs'!G3</f>
        <v>204384</v>
      </c>
      <c r="G2" s="54">
        <f>'syvbt calcs'!H3</f>
        <v>0</v>
      </c>
      <c r="H2" s="54">
        <f>'syvbt calcs'!I3</f>
        <v>4873</v>
      </c>
      <c r="I2" s="18"/>
      <c r="J2" s="18"/>
    </row>
    <row r="3" spans="1:10" ht="13.5" customHeight="1" x14ac:dyDescent="0.35">
      <c r="A3" s="15" t="s">
        <v>41</v>
      </c>
      <c r="B3" s="54">
        <f>'syvbt calcs'!C4</f>
        <v>1111</v>
      </c>
      <c r="C3" s="54">
        <f>'syvbt calcs'!D4</f>
        <v>10830</v>
      </c>
      <c r="D3" s="54">
        <f>'syvbt calcs'!E4</f>
        <v>30488</v>
      </c>
      <c r="E3" s="54">
        <f>'syvbt calcs'!F4</f>
        <v>43106</v>
      </c>
      <c r="F3" s="54">
        <f>'syvbt calcs'!G4</f>
        <v>0</v>
      </c>
      <c r="G3" s="54">
        <f>'syvbt calcs'!H4</f>
        <v>0</v>
      </c>
      <c r="H3" s="54">
        <f>'syvbt calcs'!I4</f>
        <v>0</v>
      </c>
      <c r="I3" s="30"/>
      <c r="J3" s="19"/>
    </row>
    <row r="4" spans="1:10" ht="13.5" customHeight="1" x14ac:dyDescent="0.35">
      <c r="A4" s="15" t="s">
        <v>16</v>
      </c>
      <c r="B4" s="18">
        <v>0</v>
      </c>
      <c r="C4" s="18">
        <v>0</v>
      </c>
      <c r="D4" s="18">
        <v>0</v>
      </c>
      <c r="E4" s="18">
        <v>240</v>
      </c>
      <c r="F4" s="18">
        <v>0</v>
      </c>
      <c r="G4" s="18">
        <v>0</v>
      </c>
      <c r="H4" s="18">
        <v>0</v>
      </c>
      <c r="I4" s="30"/>
    </row>
    <row r="5" spans="1:10" ht="13.5" customHeight="1" x14ac:dyDescent="0.35">
      <c r="A5" s="15" t="s">
        <v>42</v>
      </c>
      <c r="B5" s="18">
        <v>584.44000000000005</v>
      </c>
      <c r="C5" s="18">
        <v>0</v>
      </c>
      <c r="D5" s="18">
        <v>0</v>
      </c>
      <c r="E5" s="18">
        <v>184.56</v>
      </c>
      <c r="F5" s="18">
        <v>0</v>
      </c>
      <c r="G5" s="18">
        <v>0</v>
      </c>
      <c r="H5" s="18">
        <v>0</v>
      </c>
      <c r="I5" s="30"/>
    </row>
    <row r="6" spans="1:10" ht="13.5" customHeight="1" x14ac:dyDescent="0.35">
      <c r="A6" s="15" t="s">
        <v>43</v>
      </c>
      <c r="B6" s="18">
        <v>0</v>
      </c>
      <c r="C6" s="18">
        <v>0</v>
      </c>
      <c r="D6" s="18">
        <v>0</v>
      </c>
      <c r="E6" s="18">
        <v>164773.4</v>
      </c>
      <c r="F6" s="18">
        <v>0</v>
      </c>
      <c r="G6" s="18">
        <v>0</v>
      </c>
      <c r="H6" s="18">
        <v>0</v>
      </c>
      <c r="I6" s="30"/>
    </row>
    <row r="7" spans="1:10" ht="13.5" customHeight="1" x14ac:dyDescent="0.35">
      <c r="A7" s="15" t="s">
        <v>44</v>
      </c>
      <c r="B7" s="55">
        <f>'syvbt calcs'!C8</f>
        <v>1241</v>
      </c>
      <c r="C7" s="55">
        <f>'syvbt calcs'!D8</f>
        <v>30</v>
      </c>
      <c r="D7" s="55">
        <f>'syvbt calcs'!E8</f>
        <v>714986</v>
      </c>
      <c r="E7" s="55">
        <f>'syvbt calcs'!F8</f>
        <v>235</v>
      </c>
      <c r="F7" s="55">
        <f>'syvbt calcs'!G8</f>
        <v>0</v>
      </c>
      <c r="G7" s="55">
        <f>'syvbt calcs'!H8</f>
        <v>0</v>
      </c>
      <c r="H7" s="55">
        <f>'syvbt calcs'!I8</f>
        <v>0</v>
      </c>
      <c r="I7" s="30"/>
    </row>
    <row r="8" spans="1:10" ht="13.5" customHeight="1" x14ac:dyDescent="0.35">
      <c r="B8" s="12"/>
      <c r="C8" s="12"/>
    </row>
    <row r="9" spans="1:10" ht="13.5" customHeight="1" x14ac:dyDescent="0.35">
      <c r="C9" s="18"/>
      <c r="D9" s="18"/>
      <c r="E9" s="18"/>
      <c r="F9" s="18"/>
      <c r="G9" s="18"/>
      <c r="H9" s="18"/>
    </row>
    <row r="10" spans="1:10" ht="13.5" customHeight="1" x14ac:dyDescent="0.3"/>
    <row r="11" spans="1:10" ht="13.5" customHeight="1" x14ac:dyDescent="0.3"/>
    <row r="12" spans="1:10" ht="13.5" customHeight="1" x14ac:dyDescent="0.3"/>
    <row r="13" spans="1:10" ht="13.5" customHeight="1" x14ac:dyDescent="0.3"/>
    <row r="14" spans="1:10" ht="13.5" customHeight="1" x14ac:dyDescent="0.3"/>
    <row r="15" spans="1:10" ht="13.5" customHeight="1" x14ac:dyDescent="0.3"/>
    <row r="16" spans="1:10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Z1000"/>
  <sheetViews>
    <sheetView workbookViewId="0">
      <selection activeCell="B2" sqref="B2:B3"/>
    </sheetView>
  </sheetViews>
  <sheetFormatPr defaultColWidth="12.58203125" defaultRowHeight="15" customHeight="1" x14ac:dyDescent="0.3"/>
  <cols>
    <col min="1" max="1" width="14.75" style="13" customWidth="1"/>
    <col min="2" max="2" width="21.33203125" style="13" customWidth="1"/>
    <col min="3" max="3" width="18.25" style="13" customWidth="1"/>
    <col min="4" max="4" width="16" style="13" customWidth="1"/>
    <col min="5" max="5" width="15" style="13" customWidth="1"/>
    <col min="6" max="8" width="20.33203125" style="13" customWidth="1"/>
    <col min="9" max="9" width="11.75" style="13" customWidth="1"/>
    <col min="10" max="10" width="10.83203125" style="13" customWidth="1"/>
    <col min="11" max="26" width="12.75" style="13" customWidth="1"/>
  </cols>
  <sheetData>
    <row r="1" spans="1:10" ht="13.5" customHeight="1" x14ac:dyDescent="0.3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</row>
    <row r="2" spans="1:10" ht="13.5" customHeight="1" x14ac:dyDescent="0.35">
      <c r="A2" s="15" t="s">
        <v>40</v>
      </c>
      <c r="B2" s="54">
        <f>'syvbt calcs'!C11</f>
        <v>5821</v>
      </c>
      <c r="C2" s="54">
        <f>'syvbt calcs'!D11</f>
        <v>4116</v>
      </c>
      <c r="D2" s="54">
        <f>'syvbt calcs'!E11</f>
        <v>4874696</v>
      </c>
      <c r="E2" s="54">
        <f>'syvbt calcs'!F11</f>
        <v>799962</v>
      </c>
      <c r="F2" s="54">
        <f>'syvbt calcs'!G11</f>
        <v>25437</v>
      </c>
      <c r="G2" s="54">
        <f>'syvbt calcs'!H11</f>
        <v>0</v>
      </c>
      <c r="H2" s="54">
        <f>'syvbt calcs'!I11</f>
        <v>0</v>
      </c>
      <c r="I2" s="19"/>
      <c r="J2" s="18"/>
    </row>
    <row r="3" spans="1:10" ht="13.5" customHeight="1" x14ac:dyDescent="0.35">
      <c r="A3" s="15" t="s">
        <v>41</v>
      </c>
      <c r="B3" s="54">
        <f>'class 8 tractors'!C9</f>
        <v>61</v>
      </c>
      <c r="C3" s="54">
        <f>'class 8 tractors'!D9</f>
        <v>9120</v>
      </c>
      <c r="D3" s="54">
        <f>'class 8 tractors'!E9</f>
        <v>6867</v>
      </c>
      <c r="E3" s="54">
        <f>'class 8 tractors'!E2</f>
        <v>104710.61864992611</v>
      </c>
      <c r="F3" s="54">
        <f>'class 8 tractors'!G9</f>
        <v>0</v>
      </c>
      <c r="G3" s="54">
        <f>'class 8 tractors'!H9</f>
        <v>0</v>
      </c>
      <c r="H3" s="54">
        <f>'class 8 tractors'!I9</f>
        <v>0</v>
      </c>
      <c r="J3" s="18"/>
    </row>
    <row r="4" spans="1:10" ht="13.5" customHeight="1" x14ac:dyDescent="0.35">
      <c r="A4" s="15" t="s">
        <v>16</v>
      </c>
      <c r="B4" s="12">
        <v>0</v>
      </c>
      <c r="C4" s="12">
        <v>0</v>
      </c>
      <c r="D4" s="12">
        <v>0</v>
      </c>
      <c r="E4" s="16">
        <v>180</v>
      </c>
      <c r="F4" s="12">
        <v>0</v>
      </c>
      <c r="G4" s="18">
        <v>0</v>
      </c>
      <c r="H4" s="18">
        <v>0</v>
      </c>
    </row>
    <row r="5" spans="1:10" ht="13.5" customHeight="1" x14ac:dyDescent="0.35">
      <c r="A5" s="15" t="s">
        <v>42</v>
      </c>
      <c r="B5" s="12">
        <v>0</v>
      </c>
      <c r="C5" s="12">
        <v>0</v>
      </c>
      <c r="D5" s="12">
        <v>0</v>
      </c>
      <c r="E5" s="18">
        <v>936</v>
      </c>
      <c r="F5" s="12">
        <v>0</v>
      </c>
      <c r="G5" s="18">
        <v>0</v>
      </c>
      <c r="H5" s="18">
        <v>0</v>
      </c>
    </row>
    <row r="6" spans="1:10" ht="13.5" customHeight="1" x14ac:dyDescent="0.35">
      <c r="A6" s="15" t="s">
        <v>43</v>
      </c>
      <c r="B6" s="12">
        <v>0</v>
      </c>
      <c r="C6" s="12">
        <v>0</v>
      </c>
      <c r="D6" s="12">
        <v>0</v>
      </c>
      <c r="E6" s="18">
        <v>801</v>
      </c>
      <c r="F6" s="12">
        <v>0</v>
      </c>
      <c r="G6" s="18">
        <v>0</v>
      </c>
      <c r="H6" s="18">
        <v>0</v>
      </c>
    </row>
    <row r="7" spans="1:10" ht="13.5" customHeight="1" x14ac:dyDescent="0.35">
      <c r="A7" s="15" t="s">
        <v>44</v>
      </c>
      <c r="B7" s="12">
        <v>0</v>
      </c>
      <c r="C7" s="18">
        <f>'syvbt calcs'!D16</f>
        <v>55.581880410054801</v>
      </c>
      <c r="D7" s="18">
        <f>'syvbt calcs'!E16</f>
        <v>0</v>
      </c>
      <c r="E7" s="18">
        <f>'syvbt calcs'!F16</f>
        <v>106095.38135007391</v>
      </c>
      <c r="F7" s="12">
        <v>0</v>
      </c>
      <c r="G7" s="18">
        <v>0</v>
      </c>
      <c r="H7" s="18">
        <v>0</v>
      </c>
    </row>
    <row r="8" spans="1:10" ht="13.5" customHeight="1" x14ac:dyDescent="0.35">
      <c r="B8" s="12"/>
      <c r="C8" s="12"/>
      <c r="D8" s="12"/>
      <c r="E8" s="12"/>
      <c r="F8" s="12"/>
      <c r="G8" s="12"/>
      <c r="H8" s="12"/>
    </row>
    <row r="9" spans="1:10" ht="13.5" customHeight="1" x14ac:dyDescent="0.3">
      <c r="E9" s="20"/>
    </row>
    <row r="10" spans="1:10" ht="13.5" customHeight="1" x14ac:dyDescent="0.3"/>
    <row r="11" spans="1:10" ht="13.5" customHeight="1" x14ac:dyDescent="0.35">
      <c r="D11" s="12"/>
    </row>
    <row r="12" spans="1:10" ht="13.5" customHeight="1" x14ac:dyDescent="0.3"/>
    <row r="13" spans="1:10" ht="13.5" customHeight="1" x14ac:dyDescent="0.3"/>
    <row r="14" spans="1:10" ht="13.5" customHeight="1" x14ac:dyDescent="0.3"/>
    <row r="15" spans="1:10" ht="13.5" customHeight="1" x14ac:dyDescent="0.3"/>
    <row r="16" spans="1:10" ht="13.5" customHeight="1" x14ac:dyDescent="0.3"/>
    <row r="17" spans="2:2" ht="13.5" customHeight="1" x14ac:dyDescent="0.3"/>
    <row r="18" spans="2:2" ht="13.5" customHeight="1" x14ac:dyDescent="0.3"/>
    <row r="19" spans="2:2" ht="13.5" customHeight="1" x14ac:dyDescent="0.35">
      <c r="B19" s="21"/>
    </row>
    <row r="20" spans="2:2" ht="13.5" customHeight="1" x14ac:dyDescent="0.3"/>
    <row r="21" spans="2:2" ht="13.5" customHeight="1" x14ac:dyDescent="0.3"/>
    <row r="22" spans="2:2" ht="13.5" customHeight="1" x14ac:dyDescent="0.3"/>
    <row r="23" spans="2:2" ht="13.5" customHeight="1" x14ac:dyDescent="0.3"/>
    <row r="24" spans="2:2" ht="13.5" customHeight="1" x14ac:dyDescent="0.3"/>
    <row r="25" spans="2:2" ht="13.5" customHeight="1" x14ac:dyDescent="0.3"/>
    <row r="26" spans="2:2" ht="13.5" customHeight="1" x14ac:dyDescent="0.3"/>
    <row r="27" spans="2:2" ht="13.5" customHeight="1" x14ac:dyDescent="0.3"/>
    <row r="28" spans="2:2" ht="13.5" customHeight="1" x14ac:dyDescent="0.3"/>
    <row r="29" spans="2:2" ht="13.5" customHeight="1" x14ac:dyDescent="0.3"/>
    <row r="30" spans="2:2" ht="13.5" customHeight="1" x14ac:dyDescent="0.3"/>
    <row r="31" spans="2:2" ht="13.5" customHeight="1" x14ac:dyDescent="0.3"/>
    <row r="32" spans="2: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fleet</vt:lpstr>
      <vt:lpstr>category</vt:lpstr>
      <vt:lpstr>veh fuel category</vt:lpstr>
      <vt:lpstr>class 8 tractors</vt:lpstr>
      <vt:lpstr>syvbt calcs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2017-06-22T21:46:10Z</dcterms:created>
  <dcterms:modified xsi:type="dcterms:W3CDTF">2022-04-22T12:13:41Z</dcterms:modified>
</cp:coreProperties>
</file>