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A EPS\3.0 update\trans SY files\"/>
    </mc:Choice>
  </mc:AlternateContent>
  <xr:revisionPtr revIDLastSave="0" documentId="8_{B60C9A2E-5A71-4AD5-8411-A7F664B45868}" xr6:coauthVersionLast="46" xr6:coauthVersionMax="46" xr10:uidLastSave="{00000000-0000-0000-0000-000000000000}"/>
  <bookViews>
    <workbookView xWindow="-110" yWindow="-110" windowWidth="19420" windowHeight="10420" tabRatio="787" firstSheet="70" activeTab="71" xr2:uid="{00000000-000D-0000-FFFF-FFFF00000000}"/>
  </bookViews>
  <sheets>
    <sheet name="About" sheetId="1" r:id="rId1"/>
    <sheet name="On-Road Diesel" sheetId="97" r:id="rId2"/>
    <sheet name="On-Road Gasoline" sheetId="99" r:id="rId3"/>
    <sheet name="CARB compliance scenarios" sheetId="98" r:id="rId4"/>
    <sheet name="Plug-in Hybrids" sheetId="11" r:id="rId5"/>
    <sheet name="AEO 36" sheetId="101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102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definedNames>
    <definedName name="M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9" i="102" l="1"/>
  <c r="AF9" i="102"/>
  <c r="AE9" i="102"/>
  <c r="AD9" i="102"/>
  <c r="AC9" i="102"/>
  <c r="AB9" i="102"/>
  <c r="AA9" i="102"/>
  <c r="Z9" i="102"/>
  <c r="Y9" i="102"/>
  <c r="X9" i="102"/>
  <c r="W9" i="102"/>
  <c r="V9" i="102"/>
  <c r="U9" i="102"/>
  <c r="T9" i="102"/>
  <c r="S9" i="102"/>
  <c r="R9" i="102"/>
  <c r="Q9" i="102"/>
  <c r="P9" i="102"/>
  <c r="O9" i="102"/>
  <c r="N9" i="102"/>
  <c r="M9" i="102"/>
  <c r="L9" i="102"/>
  <c r="K9" i="102"/>
  <c r="J9" i="102"/>
  <c r="I9" i="102"/>
  <c r="H9" i="102"/>
  <c r="G9" i="102"/>
  <c r="F9" i="102"/>
  <c r="E9" i="102"/>
  <c r="D9" i="102"/>
  <c r="C9" i="102"/>
  <c r="B9" i="102"/>
  <c r="AG5" i="102"/>
  <c r="AF5" i="102"/>
  <c r="AE5" i="102"/>
  <c r="AD5" i="102"/>
  <c r="AC5" i="102"/>
  <c r="AB5" i="102"/>
  <c r="AA5" i="102"/>
  <c r="Z5" i="102"/>
  <c r="Y5" i="102"/>
  <c r="X5" i="102"/>
  <c r="W5" i="102"/>
  <c r="V5" i="102"/>
  <c r="U5" i="102"/>
  <c r="T5" i="102"/>
  <c r="S5" i="102"/>
  <c r="R5" i="102"/>
  <c r="Q5" i="102"/>
  <c r="P5" i="102"/>
  <c r="O5" i="102"/>
  <c r="N5" i="102"/>
  <c r="M5" i="102"/>
  <c r="L5" i="102"/>
  <c r="K5" i="102"/>
  <c r="J5" i="102"/>
  <c r="I5" i="102"/>
  <c r="H5" i="102"/>
  <c r="G5" i="102"/>
  <c r="F5" i="102"/>
  <c r="E5" i="102"/>
  <c r="D5" i="102"/>
  <c r="C5" i="102"/>
  <c r="B5" i="102"/>
  <c r="C5" i="22" l="1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R55" i="97"/>
  <c r="R56" i="97"/>
  <c r="C55" i="97"/>
  <c r="D55" i="97"/>
  <c r="E55" i="97"/>
  <c r="F55" i="97"/>
  <c r="C56" i="97"/>
  <c r="D56" i="97"/>
  <c r="E56" i="97"/>
  <c r="F56" i="97"/>
  <c r="R59" i="97"/>
  <c r="B56" i="97"/>
  <c r="B55" i="97"/>
  <c r="C51" i="99"/>
  <c r="D51" i="99"/>
  <c r="E51" i="99"/>
  <c r="F51" i="99"/>
  <c r="G51" i="99"/>
  <c r="H51" i="99"/>
  <c r="I51" i="99"/>
  <c r="J51" i="99"/>
  <c r="K51" i="99"/>
  <c r="L51" i="99"/>
  <c r="M51" i="99"/>
  <c r="N51" i="99"/>
  <c r="O51" i="99"/>
  <c r="P51" i="99"/>
  <c r="Q51" i="99"/>
  <c r="R51" i="99"/>
  <c r="C40" i="99"/>
  <c r="D40" i="99"/>
  <c r="E40" i="99"/>
  <c r="F40" i="99"/>
  <c r="G40" i="99"/>
  <c r="H40" i="99"/>
  <c r="I40" i="99"/>
  <c r="J40" i="99"/>
  <c r="K40" i="99"/>
  <c r="L40" i="99"/>
  <c r="M40" i="99"/>
  <c r="N40" i="99"/>
  <c r="O40" i="99"/>
  <c r="P40" i="99"/>
  <c r="Q40" i="99"/>
  <c r="R40" i="99"/>
  <c r="U59" i="98"/>
  <c r="T91" i="98"/>
  <c r="U90" i="98" s="1"/>
  <c r="T60" i="98"/>
  <c r="U122" i="98"/>
  <c r="T123" i="98"/>
  <c r="U27" i="98"/>
  <c r="B2" i="43"/>
  <c r="R45" i="99" l="1"/>
  <c r="Q45" i="99"/>
  <c r="P45" i="99"/>
  <c r="O45" i="99"/>
  <c r="N45" i="99"/>
  <c r="M45" i="99"/>
  <c r="L45" i="99"/>
  <c r="K45" i="99"/>
  <c r="J45" i="99"/>
  <c r="I45" i="99"/>
  <c r="H45" i="99"/>
  <c r="G45" i="99"/>
  <c r="F45" i="99"/>
  <c r="E45" i="99"/>
  <c r="D45" i="99"/>
  <c r="C45" i="99"/>
  <c r="B45" i="99"/>
  <c r="A45" i="99"/>
  <c r="R44" i="99"/>
  <c r="Q44" i="99"/>
  <c r="P44" i="99"/>
  <c r="O44" i="99"/>
  <c r="N44" i="99"/>
  <c r="M44" i="99"/>
  <c r="L44" i="99"/>
  <c r="K44" i="99"/>
  <c r="J44" i="99"/>
  <c r="I44" i="99"/>
  <c r="H44" i="99"/>
  <c r="G44" i="99"/>
  <c r="F44" i="99"/>
  <c r="E44" i="99"/>
  <c r="D44" i="99"/>
  <c r="C44" i="99"/>
  <c r="B44" i="99"/>
  <c r="A44" i="99"/>
  <c r="R43" i="99"/>
  <c r="Q43" i="99"/>
  <c r="P43" i="99"/>
  <c r="O43" i="99"/>
  <c r="N43" i="99"/>
  <c r="M43" i="99"/>
  <c r="L43" i="99"/>
  <c r="K43" i="99"/>
  <c r="J43" i="99"/>
  <c r="I43" i="99"/>
  <c r="H43" i="99"/>
  <c r="G43" i="99"/>
  <c r="F43" i="99"/>
  <c r="E43" i="99"/>
  <c r="D43" i="99"/>
  <c r="C43" i="99"/>
  <c r="B43" i="99"/>
  <c r="A43" i="99"/>
  <c r="R42" i="99"/>
  <c r="Q42" i="99"/>
  <c r="P42" i="99"/>
  <c r="O42" i="99"/>
  <c r="N42" i="99"/>
  <c r="M42" i="99"/>
  <c r="L42" i="99"/>
  <c r="K42" i="99"/>
  <c r="J42" i="99"/>
  <c r="I42" i="99"/>
  <c r="H42" i="99"/>
  <c r="G42" i="99"/>
  <c r="F42" i="99"/>
  <c r="E42" i="99"/>
  <c r="D42" i="99"/>
  <c r="C42" i="99"/>
  <c r="B42" i="99"/>
  <c r="A42" i="99"/>
  <c r="R39" i="99"/>
  <c r="Q39" i="99"/>
  <c r="P39" i="99"/>
  <c r="O39" i="99"/>
  <c r="N39" i="99"/>
  <c r="M39" i="99"/>
  <c r="L39" i="99"/>
  <c r="K39" i="99"/>
  <c r="J39" i="99"/>
  <c r="I39" i="99"/>
  <c r="H39" i="99"/>
  <c r="G39" i="99"/>
  <c r="F39" i="99"/>
  <c r="E39" i="99"/>
  <c r="D39" i="99"/>
  <c r="C39" i="99"/>
  <c r="B39" i="99"/>
  <c r="A39" i="99"/>
  <c r="R38" i="99"/>
  <c r="Q38" i="99"/>
  <c r="P38" i="99"/>
  <c r="O38" i="99"/>
  <c r="N38" i="99"/>
  <c r="M38" i="99"/>
  <c r="L38" i="99"/>
  <c r="K38" i="99"/>
  <c r="J38" i="99"/>
  <c r="I38" i="99"/>
  <c r="H38" i="99"/>
  <c r="G38" i="99"/>
  <c r="F38" i="99"/>
  <c r="E38" i="99"/>
  <c r="D38" i="99"/>
  <c r="C38" i="99"/>
  <c r="B38" i="99"/>
  <c r="A38" i="99"/>
  <c r="R37" i="99"/>
  <c r="Q37" i="99"/>
  <c r="P37" i="99"/>
  <c r="O37" i="99"/>
  <c r="N37" i="99"/>
  <c r="M37" i="99"/>
  <c r="L37" i="99"/>
  <c r="K37" i="99"/>
  <c r="J37" i="99"/>
  <c r="I37" i="99"/>
  <c r="H37" i="99"/>
  <c r="G37" i="99"/>
  <c r="F37" i="99"/>
  <c r="E37" i="99"/>
  <c r="D37" i="99"/>
  <c r="C37" i="99"/>
  <c r="B37" i="99"/>
  <c r="A37" i="99"/>
  <c r="R36" i="99"/>
  <c r="Q36" i="99"/>
  <c r="P36" i="99"/>
  <c r="O36" i="99"/>
  <c r="N36" i="99"/>
  <c r="M36" i="99"/>
  <c r="L36" i="99"/>
  <c r="K36" i="99"/>
  <c r="J36" i="99"/>
  <c r="I36" i="99"/>
  <c r="H36" i="99"/>
  <c r="G36" i="99"/>
  <c r="F36" i="99"/>
  <c r="E36" i="99"/>
  <c r="D36" i="99"/>
  <c r="C36" i="99"/>
  <c r="B36" i="99"/>
  <c r="A36" i="99"/>
  <c r="R35" i="99"/>
  <c r="Q35" i="99"/>
  <c r="P35" i="99"/>
  <c r="O35" i="99"/>
  <c r="N35" i="99"/>
  <c r="M35" i="99"/>
  <c r="L35" i="99"/>
  <c r="K35" i="99"/>
  <c r="J35" i="99"/>
  <c r="I35" i="99"/>
  <c r="H35" i="99"/>
  <c r="G35" i="99"/>
  <c r="F35" i="99"/>
  <c r="E35" i="99"/>
  <c r="D35" i="99"/>
  <c r="C35" i="99"/>
  <c r="B35" i="99"/>
  <c r="A35" i="99"/>
  <c r="R34" i="99"/>
  <c r="Q34" i="99"/>
  <c r="P34" i="99"/>
  <c r="O34" i="99"/>
  <c r="N34" i="99"/>
  <c r="M34" i="99"/>
  <c r="L34" i="99"/>
  <c r="K34" i="99"/>
  <c r="J34" i="99"/>
  <c r="I34" i="99"/>
  <c r="H34" i="99"/>
  <c r="G34" i="99"/>
  <c r="F34" i="99"/>
  <c r="E34" i="99"/>
  <c r="D34" i="99"/>
  <c r="C34" i="99"/>
  <c r="B34" i="99"/>
  <c r="A34" i="99"/>
  <c r="R33" i="99"/>
  <c r="Q33" i="99"/>
  <c r="P33" i="99"/>
  <c r="O33" i="99"/>
  <c r="N33" i="99"/>
  <c r="M33" i="99"/>
  <c r="L33" i="99"/>
  <c r="K33" i="99"/>
  <c r="J33" i="99"/>
  <c r="I33" i="99"/>
  <c r="H33" i="99"/>
  <c r="G33" i="99"/>
  <c r="F33" i="99"/>
  <c r="E33" i="99"/>
  <c r="D33" i="99"/>
  <c r="C33" i="99"/>
  <c r="B33" i="99"/>
  <c r="A33" i="99"/>
  <c r="R32" i="99"/>
  <c r="Q32" i="99"/>
  <c r="P32" i="99"/>
  <c r="O32" i="99"/>
  <c r="N32" i="99"/>
  <c r="M32" i="99"/>
  <c r="L32" i="99"/>
  <c r="K32" i="99"/>
  <c r="J32" i="99"/>
  <c r="I32" i="99"/>
  <c r="H32" i="99"/>
  <c r="G32" i="99"/>
  <c r="F32" i="99"/>
  <c r="E32" i="99"/>
  <c r="D32" i="99"/>
  <c r="C32" i="99"/>
  <c r="B32" i="99"/>
  <c r="A32" i="99"/>
  <c r="R29" i="99"/>
  <c r="Q29" i="99"/>
  <c r="P29" i="99"/>
  <c r="O29" i="99"/>
  <c r="N29" i="99"/>
  <c r="M29" i="99"/>
  <c r="L29" i="99"/>
  <c r="K29" i="99"/>
  <c r="J29" i="99"/>
  <c r="I29" i="99"/>
  <c r="H29" i="99"/>
  <c r="G29" i="99"/>
  <c r="F29" i="99"/>
  <c r="E29" i="99"/>
  <c r="D29" i="99"/>
  <c r="C29" i="99"/>
  <c r="B29" i="99"/>
  <c r="A29" i="99"/>
  <c r="R28" i="99"/>
  <c r="Q28" i="99"/>
  <c r="P28" i="99"/>
  <c r="O28" i="99"/>
  <c r="N28" i="99"/>
  <c r="M28" i="99"/>
  <c r="L28" i="99"/>
  <c r="K28" i="99"/>
  <c r="J28" i="99"/>
  <c r="I28" i="99"/>
  <c r="H28" i="99"/>
  <c r="G28" i="99"/>
  <c r="F28" i="99"/>
  <c r="E28" i="99"/>
  <c r="D28" i="99"/>
  <c r="C28" i="99"/>
  <c r="B28" i="99"/>
  <c r="A28" i="99"/>
  <c r="R27" i="99"/>
  <c r="Q27" i="99"/>
  <c r="P27" i="99"/>
  <c r="O27" i="99"/>
  <c r="N27" i="99"/>
  <c r="M27" i="99"/>
  <c r="L27" i="99"/>
  <c r="K27" i="99"/>
  <c r="J27" i="99"/>
  <c r="I27" i="99"/>
  <c r="H27" i="99"/>
  <c r="G27" i="99"/>
  <c r="F27" i="99"/>
  <c r="E27" i="99"/>
  <c r="D27" i="99"/>
  <c r="C27" i="99"/>
  <c r="B27" i="99"/>
  <c r="A27" i="99"/>
  <c r="R26" i="99"/>
  <c r="Q26" i="99"/>
  <c r="P26" i="99"/>
  <c r="O26" i="99"/>
  <c r="N26" i="99"/>
  <c r="M26" i="99"/>
  <c r="L26" i="99"/>
  <c r="K26" i="99"/>
  <c r="J26" i="99"/>
  <c r="I26" i="99"/>
  <c r="H26" i="99"/>
  <c r="G26" i="99"/>
  <c r="F26" i="99"/>
  <c r="E26" i="99"/>
  <c r="D26" i="99"/>
  <c r="C26" i="99"/>
  <c r="B26" i="99"/>
  <c r="A26" i="99"/>
  <c r="R25" i="99"/>
  <c r="Q25" i="99"/>
  <c r="P25" i="99"/>
  <c r="O25" i="99"/>
  <c r="N25" i="99"/>
  <c r="M25" i="99"/>
  <c r="L25" i="99"/>
  <c r="K25" i="99"/>
  <c r="J25" i="99"/>
  <c r="I25" i="99"/>
  <c r="H25" i="99"/>
  <c r="G25" i="99"/>
  <c r="F25" i="99"/>
  <c r="E25" i="99"/>
  <c r="D25" i="99"/>
  <c r="C25" i="99"/>
  <c r="B25" i="99"/>
  <c r="A25" i="99"/>
  <c r="R24" i="99"/>
  <c r="Q24" i="99"/>
  <c r="P24" i="99"/>
  <c r="O24" i="99"/>
  <c r="N24" i="99"/>
  <c r="M24" i="99"/>
  <c r="L24" i="99"/>
  <c r="K24" i="99"/>
  <c r="J24" i="99"/>
  <c r="I24" i="99"/>
  <c r="H24" i="99"/>
  <c r="G24" i="99"/>
  <c r="F24" i="99"/>
  <c r="E24" i="99"/>
  <c r="D24" i="99"/>
  <c r="C24" i="99"/>
  <c r="B24" i="99"/>
  <c r="A24" i="99"/>
  <c r="R23" i="99"/>
  <c r="Q23" i="99"/>
  <c r="P23" i="99"/>
  <c r="O23" i="99"/>
  <c r="N23" i="99"/>
  <c r="M23" i="99"/>
  <c r="L23" i="99"/>
  <c r="K23" i="99"/>
  <c r="J23" i="99"/>
  <c r="I23" i="99"/>
  <c r="H23" i="99"/>
  <c r="G23" i="99"/>
  <c r="F23" i="99"/>
  <c r="E23" i="99"/>
  <c r="D23" i="99"/>
  <c r="C23" i="99"/>
  <c r="B23" i="99"/>
  <c r="A23" i="99"/>
  <c r="R22" i="99"/>
  <c r="Q22" i="99"/>
  <c r="P22" i="99"/>
  <c r="O22" i="99"/>
  <c r="N22" i="99"/>
  <c r="M22" i="99"/>
  <c r="L22" i="99"/>
  <c r="K22" i="99"/>
  <c r="J22" i="99"/>
  <c r="I22" i="99"/>
  <c r="H22" i="99"/>
  <c r="G22" i="99"/>
  <c r="F22" i="99"/>
  <c r="E22" i="99"/>
  <c r="D22" i="99"/>
  <c r="C22" i="99"/>
  <c r="B22" i="99"/>
  <c r="A22" i="99"/>
  <c r="R19" i="99"/>
  <c r="Q19" i="99"/>
  <c r="P19" i="99"/>
  <c r="O19" i="99"/>
  <c r="N19" i="99"/>
  <c r="M19" i="99"/>
  <c r="L19" i="99"/>
  <c r="K19" i="99"/>
  <c r="J19" i="99"/>
  <c r="I19" i="99"/>
  <c r="H19" i="99"/>
  <c r="G19" i="99"/>
  <c r="F19" i="99"/>
  <c r="E19" i="99"/>
  <c r="D19" i="99"/>
  <c r="C19" i="99"/>
  <c r="B19" i="99"/>
  <c r="A19" i="99"/>
  <c r="R18" i="99"/>
  <c r="Q18" i="99"/>
  <c r="P18" i="99"/>
  <c r="O18" i="99"/>
  <c r="N18" i="99"/>
  <c r="M18" i="99"/>
  <c r="L18" i="99"/>
  <c r="K18" i="99"/>
  <c r="J18" i="99"/>
  <c r="I18" i="99"/>
  <c r="H18" i="99"/>
  <c r="G18" i="99"/>
  <c r="F18" i="99"/>
  <c r="E18" i="99"/>
  <c r="D18" i="99"/>
  <c r="C18" i="99"/>
  <c r="B18" i="99"/>
  <c r="A18" i="99"/>
  <c r="R17" i="99"/>
  <c r="Q17" i="99"/>
  <c r="P17" i="99"/>
  <c r="O17" i="99"/>
  <c r="N17" i="99"/>
  <c r="M17" i="99"/>
  <c r="L17" i="99"/>
  <c r="K17" i="99"/>
  <c r="J17" i="99"/>
  <c r="I17" i="99"/>
  <c r="H17" i="99"/>
  <c r="G17" i="99"/>
  <c r="F17" i="99"/>
  <c r="E17" i="99"/>
  <c r="D17" i="99"/>
  <c r="C17" i="99"/>
  <c r="B17" i="99"/>
  <c r="A17" i="99"/>
  <c r="R16" i="99"/>
  <c r="Q16" i="99"/>
  <c r="P16" i="99"/>
  <c r="O16" i="99"/>
  <c r="N16" i="99"/>
  <c r="M16" i="99"/>
  <c r="L16" i="99"/>
  <c r="K16" i="99"/>
  <c r="J16" i="99"/>
  <c r="I16" i="99"/>
  <c r="H16" i="99"/>
  <c r="G16" i="99"/>
  <c r="F16" i="99"/>
  <c r="E16" i="99"/>
  <c r="D16" i="99"/>
  <c r="C16" i="99"/>
  <c r="B16" i="99"/>
  <c r="A16" i="99"/>
  <c r="R15" i="99"/>
  <c r="Q15" i="99"/>
  <c r="P15" i="99"/>
  <c r="O15" i="99"/>
  <c r="N15" i="99"/>
  <c r="M15" i="99"/>
  <c r="L15" i="99"/>
  <c r="K15" i="99"/>
  <c r="J15" i="99"/>
  <c r="I15" i="99"/>
  <c r="H15" i="99"/>
  <c r="G15" i="99"/>
  <c r="F15" i="99"/>
  <c r="E15" i="99"/>
  <c r="D15" i="99"/>
  <c r="C15" i="99"/>
  <c r="B15" i="99"/>
  <c r="A15" i="99"/>
  <c r="R14" i="99"/>
  <c r="Q14" i="99"/>
  <c r="P14" i="99"/>
  <c r="O14" i="99"/>
  <c r="N14" i="99"/>
  <c r="M14" i="99"/>
  <c r="L14" i="99"/>
  <c r="K14" i="99"/>
  <c r="J14" i="99"/>
  <c r="I14" i="99"/>
  <c r="H14" i="99"/>
  <c r="G14" i="99"/>
  <c r="F14" i="99"/>
  <c r="E14" i="99"/>
  <c r="D14" i="99"/>
  <c r="C14" i="99"/>
  <c r="B14" i="99"/>
  <c r="A14" i="99"/>
  <c r="R13" i="99"/>
  <c r="R20" i="99" s="1"/>
  <c r="Q13" i="99"/>
  <c r="Q20" i="99" s="1"/>
  <c r="P13" i="99"/>
  <c r="O13" i="99"/>
  <c r="N13" i="99"/>
  <c r="M13" i="99"/>
  <c r="L13" i="99"/>
  <c r="K13" i="99"/>
  <c r="J13" i="99"/>
  <c r="J20" i="99" s="1"/>
  <c r="I13" i="99"/>
  <c r="I20" i="99" s="1"/>
  <c r="H13" i="99"/>
  <c r="G13" i="99"/>
  <c r="F13" i="99"/>
  <c r="E13" i="99"/>
  <c r="D13" i="99"/>
  <c r="C13" i="99"/>
  <c r="B13" i="99"/>
  <c r="A13" i="99"/>
  <c r="R12" i="99"/>
  <c r="Q12" i="99"/>
  <c r="P12" i="99"/>
  <c r="O12" i="99"/>
  <c r="N12" i="99"/>
  <c r="M12" i="99"/>
  <c r="L12" i="99"/>
  <c r="K12" i="99"/>
  <c r="J12" i="99"/>
  <c r="I12" i="99"/>
  <c r="H12" i="99"/>
  <c r="G12" i="99"/>
  <c r="F12" i="99"/>
  <c r="E12" i="99"/>
  <c r="D12" i="99"/>
  <c r="C12" i="99"/>
  <c r="B12" i="99"/>
  <c r="A12" i="99"/>
  <c r="R9" i="99"/>
  <c r="Q9" i="99"/>
  <c r="P9" i="99"/>
  <c r="O9" i="99"/>
  <c r="N9" i="99"/>
  <c r="M9" i="99"/>
  <c r="L9" i="99"/>
  <c r="K9" i="99"/>
  <c r="J9" i="99"/>
  <c r="I9" i="99"/>
  <c r="H9" i="99"/>
  <c r="G9" i="99"/>
  <c r="F9" i="99"/>
  <c r="E9" i="99"/>
  <c r="D9" i="99"/>
  <c r="C9" i="99"/>
  <c r="B9" i="99"/>
  <c r="A9" i="99"/>
  <c r="R8" i="99"/>
  <c r="Q8" i="99"/>
  <c r="P8" i="99"/>
  <c r="O8" i="99"/>
  <c r="N8" i="99"/>
  <c r="M8" i="99"/>
  <c r="L8" i="99"/>
  <c r="K8" i="99"/>
  <c r="J8" i="99"/>
  <c r="I8" i="99"/>
  <c r="H8" i="99"/>
  <c r="G8" i="99"/>
  <c r="F8" i="99"/>
  <c r="E8" i="99"/>
  <c r="D8" i="99"/>
  <c r="C8" i="99"/>
  <c r="B8" i="99"/>
  <c r="A8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E7" i="99"/>
  <c r="D7" i="99"/>
  <c r="C7" i="99"/>
  <c r="B7" i="99"/>
  <c r="A7" i="99"/>
  <c r="R6" i="99"/>
  <c r="Q6" i="99"/>
  <c r="P6" i="99"/>
  <c r="O6" i="99"/>
  <c r="N6" i="99"/>
  <c r="M6" i="99"/>
  <c r="L6" i="99"/>
  <c r="K6" i="99"/>
  <c r="J6" i="99"/>
  <c r="I6" i="99"/>
  <c r="H6" i="99"/>
  <c r="G6" i="99"/>
  <c r="F6" i="99"/>
  <c r="E6" i="99"/>
  <c r="D6" i="99"/>
  <c r="C6" i="99"/>
  <c r="B6" i="99"/>
  <c r="A6" i="99"/>
  <c r="R5" i="99"/>
  <c r="Q5" i="99"/>
  <c r="P5" i="99"/>
  <c r="O5" i="99"/>
  <c r="N5" i="99"/>
  <c r="M5" i="99"/>
  <c r="L5" i="99"/>
  <c r="K5" i="99"/>
  <c r="J5" i="99"/>
  <c r="I5" i="99"/>
  <c r="H5" i="99"/>
  <c r="G5" i="99"/>
  <c r="F5" i="99"/>
  <c r="E5" i="99"/>
  <c r="D5" i="99"/>
  <c r="C5" i="99"/>
  <c r="B5" i="99"/>
  <c r="A5" i="99"/>
  <c r="R4" i="99"/>
  <c r="Q4" i="99"/>
  <c r="P4" i="99"/>
  <c r="O4" i="99"/>
  <c r="N4" i="99"/>
  <c r="M4" i="99"/>
  <c r="L4" i="99"/>
  <c r="K4" i="99"/>
  <c r="J4" i="99"/>
  <c r="I4" i="99"/>
  <c r="H4" i="99"/>
  <c r="G4" i="99"/>
  <c r="F4" i="99"/>
  <c r="E4" i="99"/>
  <c r="D4" i="99"/>
  <c r="C4" i="99"/>
  <c r="B4" i="99"/>
  <c r="A4" i="99"/>
  <c r="R3" i="99"/>
  <c r="R10" i="99" s="1"/>
  <c r="Q3" i="99"/>
  <c r="Q10" i="99" s="1"/>
  <c r="P3" i="99"/>
  <c r="O3" i="99"/>
  <c r="N3" i="99"/>
  <c r="M3" i="99"/>
  <c r="L3" i="99"/>
  <c r="K3" i="99"/>
  <c r="J3" i="99"/>
  <c r="J10" i="99" s="1"/>
  <c r="I3" i="99"/>
  <c r="I10" i="99" s="1"/>
  <c r="H3" i="99"/>
  <c r="G3" i="99"/>
  <c r="F3" i="99"/>
  <c r="E3" i="99"/>
  <c r="D3" i="99"/>
  <c r="C3" i="99"/>
  <c r="B3" i="99"/>
  <c r="A3" i="99"/>
  <c r="R2" i="99"/>
  <c r="R49" i="99" s="1"/>
  <c r="S49" i="99" s="1"/>
  <c r="T49" i="99" s="1"/>
  <c r="U49" i="99" s="1"/>
  <c r="V49" i="99" s="1"/>
  <c r="W49" i="99" s="1"/>
  <c r="X49" i="99" s="1"/>
  <c r="Y49" i="99" s="1"/>
  <c r="Z49" i="99" s="1"/>
  <c r="AA49" i="99" s="1"/>
  <c r="AB49" i="99" s="1"/>
  <c r="AC49" i="99" s="1"/>
  <c r="AD49" i="99" s="1"/>
  <c r="AE49" i="99" s="1"/>
  <c r="AF49" i="99" s="1"/>
  <c r="AG49" i="99" s="1"/>
  <c r="AH49" i="99" s="1"/>
  <c r="AI49" i="99" s="1"/>
  <c r="AJ49" i="99" s="1"/>
  <c r="AK49" i="99" s="1"/>
  <c r="AL49" i="99" s="1"/>
  <c r="Q2" i="99"/>
  <c r="Q49" i="99" s="1"/>
  <c r="P2" i="99"/>
  <c r="P49" i="99" s="1"/>
  <c r="O2" i="99"/>
  <c r="O49" i="99" s="1"/>
  <c r="N2" i="99"/>
  <c r="N49" i="99" s="1"/>
  <c r="M2" i="99"/>
  <c r="M49" i="99" s="1"/>
  <c r="L2" i="99"/>
  <c r="L49" i="99" s="1"/>
  <c r="K2" i="99"/>
  <c r="K49" i="99" s="1"/>
  <c r="J2" i="99"/>
  <c r="J49" i="99" s="1"/>
  <c r="I2" i="99"/>
  <c r="I49" i="99" s="1"/>
  <c r="H2" i="99"/>
  <c r="H49" i="99" s="1"/>
  <c r="G2" i="99"/>
  <c r="G49" i="99" s="1"/>
  <c r="F2" i="99"/>
  <c r="F49" i="99" s="1"/>
  <c r="E2" i="99"/>
  <c r="E49" i="99" s="1"/>
  <c r="D2" i="99"/>
  <c r="D49" i="99" s="1"/>
  <c r="C2" i="99"/>
  <c r="C49" i="99" s="1"/>
  <c r="B2" i="99"/>
  <c r="B49" i="99" s="1"/>
  <c r="A2" i="99"/>
  <c r="T65" i="98"/>
  <c r="S65" i="98"/>
  <c r="R65" i="98"/>
  <c r="Q65" i="98"/>
  <c r="P65" i="98"/>
  <c r="O65" i="98"/>
  <c r="N65" i="98"/>
  <c r="M65" i="98"/>
  <c r="L65" i="98"/>
  <c r="K65" i="98"/>
  <c r="J65" i="98"/>
  <c r="I65" i="98"/>
  <c r="H65" i="98"/>
  <c r="G65" i="98"/>
  <c r="F65" i="98"/>
  <c r="E65" i="98"/>
  <c r="D65" i="98"/>
  <c r="R43" i="97"/>
  <c r="Q43" i="97"/>
  <c r="P43" i="97"/>
  <c r="O43" i="97"/>
  <c r="N43" i="97"/>
  <c r="M43" i="97"/>
  <c r="L43" i="97"/>
  <c r="K43" i="97"/>
  <c r="J43" i="97"/>
  <c r="I43" i="97"/>
  <c r="H43" i="97"/>
  <c r="G43" i="97"/>
  <c r="F43" i="97"/>
  <c r="E43" i="97"/>
  <c r="D43" i="97"/>
  <c r="C43" i="97"/>
  <c r="B43" i="97"/>
  <c r="A43" i="97"/>
  <c r="R42" i="97"/>
  <c r="Q42" i="97"/>
  <c r="P42" i="97"/>
  <c r="O42" i="97"/>
  <c r="N42" i="97"/>
  <c r="M42" i="97"/>
  <c r="L42" i="97"/>
  <c r="K42" i="97"/>
  <c r="J42" i="97"/>
  <c r="I42" i="97"/>
  <c r="H42" i="97"/>
  <c r="G42" i="97"/>
  <c r="F42" i="97"/>
  <c r="E42" i="97"/>
  <c r="D42" i="97"/>
  <c r="C42" i="97"/>
  <c r="B42" i="97"/>
  <c r="A42" i="97"/>
  <c r="R41" i="97"/>
  <c r="Q41" i="97"/>
  <c r="P41" i="97"/>
  <c r="O41" i="97"/>
  <c r="N41" i="97"/>
  <c r="M41" i="97"/>
  <c r="L41" i="97"/>
  <c r="K41" i="97"/>
  <c r="J41" i="97"/>
  <c r="I41" i="97"/>
  <c r="H41" i="97"/>
  <c r="G41" i="97"/>
  <c r="F41" i="97"/>
  <c r="E41" i="97"/>
  <c r="D41" i="97"/>
  <c r="C41" i="97"/>
  <c r="B41" i="97"/>
  <c r="A41" i="97"/>
  <c r="R40" i="97"/>
  <c r="Q40" i="97"/>
  <c r="P40" i="97"/>
  <c r="O40" i="97"/>
  <c r="N40" i="97"/>
  <c r="M40" i="97"/>
  <c r="L40" i="97"/>
  <c r="K40" i="97"/>
  <c r="J40" i="97"/>
  <c r="I40" i="97"/>
  <c r="H40" i="97"/>
  <c r="G40" i="97"/>
  <c r="F40" i="97"/>
  <c r="E40" i="97"/>
  <c r="D40" i="97"/>
  <c r="C40" i="97"/>
  <c r="B40" i="97"/>
  <c r="A40" i="97"/>
  <c r="R39" i="97"/>
  <c r="Q39" i="97"/>
  <c r="P39" i="97"/>
  <c r="O39" i="97"/>
  <c r="N39" i="97"/>
  <c r="M39" i="97"/>
  <c r="L39" i="97"/>
  <c r="K39" i="97"/>
  <c r="J39" i="97"/>
  <c r="I39" i="97"/>
  <c r="H39" i="97"/>
  <c r="G39" i="97"/>
  <c r="F39" i="97"/>
  <c r="E39" i="97"/>
  <c r="D39" i="97"/>
  <c r="C39" i="97"/>
  <c r="B39" i="97"/>
  <c r="A39" i="97"/>
  <c r="R38" i="97"/>
  <c r="Q38" i="97"/>
  <c r="P38" i="97"/>
  <c r="O38" i="97"/>
  <c r="N38" i="97"/>
  <c r="M38" i="97"/>
  <c r="L38" i="97"/>
  <c r="K38" i="97"/>
  <c r="J38" i="97"/>
  <c r="I38" i="97"/>
  <c r="H38" i="97"/>
  <c r="G38" i="97"/>
  <c r="F38" i="97"/>
  <c r="E38" i="97"/>
  <c r="D38" i="97"/>
  <c r="C38" i="97"/>
  <c r="B38" i="97"/>
  <c r="A38" i="97"/>
  <c r="R37" i="97"/>
  <c r="Q37" i="97"/>
  <c r="P37" i="97"/>
  <c r="O37" i="97"/>
  <c r="N37" i="97"/>
  <c r="M37" i="97"/>
  <c r="L37" i="97"/>
  <c r="K37" i="97"/>
  <c r="J37" i="97"/>
  <c r="I37" i="97"/>
  <c r="H37" i="97"/>
  <c r="G37" i="97"/>
  <c r="F37" i="97"/>
  <c r="E37" i="97"/>
  <c r="D37" i="97"/>
  <c r="C37" i="97"/>
  <c r="B37" i="97"/>
  <c r="A37" i="97"/>
  <c r="R36" i="97"/>
  <c r="Q36" i="97"/>
  <c r="P36" i="97"/>
  <c r="O36" i="97"/>
  <c r="N36" i="97"/>
  <c r="M36" i="97"/>
  <c r="L36" i="97"/>
  <c r="K36" i="97"/>
  <c r="J36" i="97"/>
  <c r="I36" i="97"/>
  <c r="H36" i="97"/>
  <c r="G36" i="97"/>
  <c r="F36" i="97"/>
  <c r="E36" i="97"/>
  <c r="D36" i="97"/>
  <c r="C36" i="97"/>
  <c r="B36" i="97"/>
  <c r="A36" i="97"/>
  <c r="R35" i="97"/>
  <c r="Q35" i="97"/>
  <c r="P35" i="97"/>
  <c r="O35" i="97"/>
  <c r="N35" i="97"/>
  <c r="M35" i="97"/>
  <c r="L35" i="97"/>
  <c r="K35" i="97"/>
  <c r="J35" i="97"/>
  <c r="I35" i="97"/>
  <c r="H35" i="97"/>
  <c r="G35" i="97"/>
  <c r="F35" i="97"/>
  <c r="E35" i="97"/>
  <c r="D35" i="97"/>
  <c r="C35" i="97"/>
  <c r="B35" i="97"/>
  <c r="A35" i="97"/>
  <c r="R32" i="97"/>
  <c r="Q32" i="97"/>
  <c r="P32" i="97"/>
  <c r="O32" i="97"/>
  <c r="N32" i="97"/>
  <c r="M32" i="97"/>
  <c r="L32" i="97"/>
  <c r="K32" i="97"/>
  <c r="J32" i="97"/>
  <c r="I32" i="97"/>
  <c r="H32" i="97"/>
  <c r="G32" i="97"/>
  <c r="F32" i="97"/>
  <c r="E32" i="97"/>
  <c r="D32" i="97"/>
  <c r="C32" i="97"/>
  <c r="B32" i="97"/>
  <c r="A32" i="97"/>
  <c r="R31" i="97"/>
  <c r="Q31" i="97"/>
  <c r="P31" i="97"/>
  <c r="O31" i="97"/>
  <c r="N31" i="97"/>
  <c r="M31" i="97"/>
  <c r="L31" i="97"/>
  <c r="K31" i="97"/>
  <c r="J31" i="97"/>
  <c r="I31" i="97"/>
  <c r="H31" i="97"/>
  <c r="G31" i="97"/>
  <c r="F31" i="97"/>
  <c r="E31" i="97"/>
  <c r="D31" i="97"/>
  <c r="C31" i="97"/>
  <c r="B31" i="97"/>
  <c r="A31" i="97"/>
  <c r="R30" i="97"/>
  <c r="Q30" i="97"/>
  <c r="P30" i="97"/>
  <c r="O30" i="97"/>
  <c r="N30" i="97"/>
  <c r="M30" i="97"/>
  <c r="L30" i="97"/>
  <c r="K30" i="97"/>
  <c r="J30" i="97"/>
  <c r="I30" i="97"/>
  <c r="H30" i="97"/>
  <c r="G30" i="97"/>
  <c r="F30" i="97"/>
  <c r="E30" i="97"/>
  <c r="D30" i="97"/>
  <c r="C30" i="97"/>
  <c r="B30" i="97"/>
  <c r="A30" i="97"/>
  <c r="R29" i="97"/>
  <c r="Q29" i="97"/>
  <c r="P29" i="97"/>
  <c r="O29" i="97"/>
  <c r="N29" i="97"/>
  <c r="M29" i="97"/>
  <c r="L29" i="97"/>
  <c r="K29" i="97"/>
  <c r="J29" i="97"/>
  <c r="I29" i="97"/>
  <c r="H29" i="97"/>
  <c r="G29" i="97"/>
  <c r="F29" i="97"/>
  <c r="E29" i="97"/>
  <c r="D29" i="97"/>
  <c r="C29" i="97"/>
  <c r="B29" i="97"/>
  <c r="A29" i="97"/>
  <c r="R28" i="97"/>
  <c r="Q28" i="97"/>
  <c r="P28" i="97"/>
  <c r="O28" i="97"/>
  <c r="N28" i="97"/>
  <c r="M28" i="97"/>
  <c r="L28" i="97"/>
  <c r="K28" i="97"/>
  <c r="J28" i="97"/>
  <c r="I28" i="97"/>
  <c r="H28" i="97"/>
  <c r="G28" i="97"/>
  <c r="F28" i="97"/>
  <c r="E28" i="97"/>
  <c r="D28" i="97"/>
  <c r="C28" i="97"/>
  <c r="B28" i="97"/>
  <c r="A28" i="97"/>
  <c r="R27" i="97"/>
  <c r="Q27" i="97"/>
  <c r="P27" i="97"/>
  <c r="O27" i="97"/>
  <c r="N27" i="97"/>
  <c r="M27" i="97"/>
  <c r="L27" i="97"/>
  <c r="K27" i="97"/>
  <c r="J27" i="97"/>
  <c r="I27" i="97"/>
  <c r="H27" i="97"/>
  <c r="G27" i="97"/>
  <c r="F27" i="97"/>
  <c r="E27" i="97"/>
  <c r="D27" i="97"/>
  <c r="C27" i="97"/>
  <c r="B27" i="97"/>
  <c r="A27" i="97"/>
  <c r="R26" i="97"/>
  <c r="Q26" i="97"/>
  <c r="P26" i="97"/>
  <c r="O26" i="97"/>
  <c r="N26" i="97"/>
  <c r="M26" i="97"/>
  <c r="L26" i="97"/>
  <c r="K26" i="97"/>
  <c r="J26" i="97"/>
  <c r="I26" i="97"/>
  <c r="H26" i="97"/>
  <c r="G26" i="97"/>
  <c r="F26" i="97"/>
  <c r="E26" i="97"/>
  <c r="D26" i="97"/>
  <c r="C26" i="97"/>
  <c r="B26" i="97"/>
  <c r="A26" i="97"/>
  <c r="R25" i="97"/>
  <c r="Q25" i="97"/>
  <c r="P25" i="97"/>
  <c r="O25" i="97"/>
  <c r="N25" i="97"/>
  <c r="M25" i="97"/>
  <c r="L25" i="97"/>
  <c r="K25" i="97"/>
  <c r="J25" i="97"/>
  <c r="I25" i="97"/>
  <c r="H25" i="97"/>
  <c r="G25" i="97"/>
  <c r="F25" i="97"/>
  <c r="E25" i="97"/>
  <c r="D25" i="97"/>
  <c r="C25" i="97"/>
  <c r="B25" i="97"/>
  <c r="A25" i="97"/>
  <c r="R24" i="97"/>
  <c r="Q24" i="97"/>
  <c r="P24" i="97"/>
  <c r="O24" i="97"/>
  <c r="N24" i="97"/>
  <c r="M24" i="97"/>
  <c r="L24" i="97"/>
  <c r="K24" i="97"/>
  <c r="J24" i="97"/>
  <c r="I24" i="97"/>
  <c r="H24" i="97"/>
  <c r="G24" i="97"/>
  <c r="F24" i="97"/>
  <c r="E24" i="97"/>
  <c r="D24" i="97"/>
  <c r="C24" i="97"/>
  <c r="B24" i="97"/>
  <c r="A24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E21" i="97"/>
  <c r="D21" i="97"/>
  <c r="C21" i="97"/>
  <c r="B21" i="97"/>
  <c r="A21" i="97"/>
  <c r="R20" i="97"/>
  <c r="Q20" i="97"/>
  <c r="P20" i="97"/>
  <c r="O20" i="97"/>
  <c r="N20" i="97"/>
  <c r="M20" i="97"/>
  <c r="L20" i="97"/>
  <c r="K20" i="97"/>
  <c r="J20" i="97"/>
  <c r="I20" i="97"/>
  <c r="H20" i="97"/>
  <c r="G20" i="97"/>
  <c r="F20" i="97"/>
  <c r="E20" i="97"/>
  <c r="D20" i="97"/>
  <c r="C20" i="97"/>
  <c r="B20" i="97"/>
  <c r="A20" i="97"/>
  <c r="R19" i="97"/>
  <c r="Q19" i="97"/>
  <c r="P19" i="97"/>
  <c r="O19" i="97"/>
  <c r="N19" i="97"/>
  <c r="M19" i="97"/>
  <c r="L19" i="97"/>
  <c r="K19" i="97"/>
  <c r="J19" i="97"/>
  <c r="I19" i="97"/>
  <c r="H19" i="97"/>
  <c r="G19" i="97"/>
  <c r="F19" i="97"/>
  <c r="E19" i="97"/>
  <c r="D19" i="97"/>
  <c r="C19" i="97"/>
  <c r="B19" i="97"/>
  <c r="A19" i="97"/>
  <c r="R18" i="97"/>
  <c r="Q18" i="97"/>
  <c r="P18" i="97"/>
  <c r="O18" i="97"/>
  <c r="N18" i="97"/>
  <c r="M18" i="97"/>
  <c r="L18" i="97"/>
  <c r="K18" i="97"/>
  <c r="J18" i="97"/>
  <c r="I18" i="97"/>
  <c r="H18" i="97"/>
  <c r="G18" i="97"/>
  <c r="F18" i="97"/>
  <c r="E18" i="97"/>
  <c r="D18" i="97"/>
  <c r="C18" i="97"/>
  <c r="B18" i="97"/>
  <c r="A18" i="97"/>
  <c r="R17" i="97"/>
  <c r="Q17" i="97"/>
  <c r="P17" i="97"/>
  <c r="O17" i="97"/>
  <c r="N17" i="97"/>
  <c r="M17" i="97"/>
  <c r="L17" i="97"/>
  <c r="K17" i="97"/>
  <c r="J17" i="97"/>
  <c r="I17" i="97"/>
  <c r="H17" i="97"/>
  <c r="G17" i="97"/>
  <c r="F17" i="97"/>
  <c r="E17" i="97"/>
  <c r="D17" i="97"/>
  <c r="C17" i="97"/>
  <c r="B17" i="97"/>
  <c r="A17" i="97"/>
  <c r="R16" i="97"/>
  <c r="Q16" i="97"/>
  <c r="P16" i="97"/>
  <c r="O16" i="97"/>
  <c r="N16" i="97"/>
  <c r="M16" i="97"/>
  <c r="L16" i="97"/>
  <c r="K16" i="97"/>
  <c r="J16" i="97"/>
  <c r="I16" i="97"/>
  <c r="H16" i="97"/>
  <c r="G16" i="97"/>
  <c r="F16" i="97"/>
  <c r="E16" i="97"/>
  <c r="D16" i="97"/>
  <c r="C16" i="97"/>
  <c r="B16" i="97"/>
  <c r="A16" i="97"/>
  <c r="R15" i="97"/>
  <c r="Q15" i="97"/>
  <c r="P15" i="97"/>
  <c r="O15" i="97"/>
  <c r="N15" i="97"/>
  <c r="M15" i="97"/>
  <c r="L15" i="97"/>
  <c r="K15" i="97"/>
  <c r="J15" i="97"/>
  <c r="I15" i="97"/>
  <c r="H15" i="97"/>
  <c r="G15" i="97"/>
  <c r="F15" i="97"/>
  <c r="E15" i="97"/>
  <c r="D15" i="97"/>
  <c r="C15" i="97"/>
  <c r="B15" i="97"/>
  <c r="A15" i="97"/>
  <c r="R14" i="97"/>
  <c r="Q14" i="97"/>
  <c r="P14" i="97"/>
  <c r="O14" i="97"/>
  <c r="N14" i="97"/>
  <c r="M14" i="97"/>
  <c r="L14" i="97"/>
  <c r="K14" i="97"/>
  <c r="J14" i="97"/>
  <c r="I14" i="97"/>
  <c r="H14" i="97"/>
  <c r="G14" i="97"/>
  <c r="F14" i="97"/>
  <c r="E14" i="97"/>
  <c r="D14" i="97"/>
  <c r="C14" i="97"/>
  <c r="B14" i="97"/>
  <c r="A14" i="97"/>
  <c r="R13" i="97"/>
  <c r="Q13" i="97"/>
  <c r="P13" i="97"/>
  <c r="O13" i="97"/>
  <c r="N13" i="97"/>
  <c r="M13" i="97"/>
  <c r="L13" i="97"/>
  <c r="K13" i="97"/>
  <c r="J13" i="97"/>
  <c r="I13" i="97"/>
  <c r="H13" i="97"/>
  <c r="G13" i="97"/>
  <c r="F13" i="97"/>
  <c r="E13" i="97"/>
  <c r="D13" i="97"/>
  <c r="C13" i="97"/>
  <c r="B13" i="97"/>
  <c r="A13" i="97"/>
  <c r="R10" i="97"/>
  <c r="Q10" i="97"/>
  <c r="P10" i="97"/>
  <c r="O10" i="97"/>
  <c r="N10" i="97"/>
  <c r="M10" i="97"/>
  <c r="L10" i="97"/>
  <c r="K10" i="97"/>
  <c r="J10" i="97"/>
  <c r="I10" i="97"/>
  <c r="H10" i="97"/>
  <c r="G10" i="97"/>
  <c r="F10" i="97"/>
  <c r="E10" i="97"/>
  <c r="D10" i="97"/>
  <c r="C10" i="97"/>
  <c r="B10" i="97"/>
  <c r="A10" i="97"/>
  <c r="R9" i="97"/>
  <c r="Q9" i="97"/>
  <c r="P9" i="97"/>
  <c r="O9" i="97"/>
  <c r="N9" i="97"/>
  <c r="M9" i="97"/>
  <c r="L9" i="97"/>
  <c r="K9" i="97"/>
  <c r="J9" i="97"/>
  <c r="I9" i="97"/>
  <c r="H9" i="97"/>
  <c r="G9" i="97"/>
  <c r="F9" i="97"/>
  <c r="E9" i="97"/>
  <c r="D9" i="97"/>
  <c r="C9" i="97"/>
  <c r="B9" i="97"/>
  <c r="A9" i="97"/>
  <c r="R8" i="97"/>
  <c r="Q8" i="97"/>
  <c r="P8" i="97"/>
  <c r="O8" i="97"/>
  <c r="N8" i="97"/>
  <c r="M8" i="97"/>
  <c r="L8" i="97"/>
  <c r="K8" i="97"/>
  <c r="J8" i="97"/>
  <c r="I8" i="97"/>
  <c r="H8" i="97"/>
  <c r="G8" i="97"/>
  <c r="F8" i="97"/>
  <c r="E8" i="97"/>
  <c r="D8" i="97"/>
  <c r="C8" i="97"/>
  <c r="B8" i="97"/>
  <c r="A8" i="97"/>
  <c r="R7" i="97"/>
  <c r="Q7" i="97"/>
  <c r="P7" i="97"/>
  <c r="O7" i="97"/>
  <c r="N7" i="97"/>
  <c r="M7" i="97"/>
  <c r="L7" i="97"/>
  <c r="K7" i="97"/>
  <c r="J7" i="97"/>
  <c r="I7" i="97"/>
  <c r="H7" i="97"/>
  <c r="G7" i="97"/>
  <c r="F7" i="97"/>
  <c r="E7" i="97"/>
  <c r="D7" i="97"/>
  <c r="C7" i="97"/>
  <c r="B7" i="97"/>
  <c r="A7" i="97"/>
  <c r="R6" i="97"/>
  <c r="Q6" i="97"/>
  <c r="P6" i="97"/>
  <c r="O6" i="97"/>
  <c r="N6" i="97"/>
  <c r="M6" i="97"/>
  <c r="L6" i="97"/>
  <c r="K6" i="97"/>
  <c r="J6" i="97"/>
  <c r="I6" i="97"/>
  <c r="H6" i="97"/>
  <c r="G6" i="97"/>
  <c r="F6" i="97"/>
  <c r="E6" i="97"/>
  <c r="D6" i="97"/>
  <c r="C6" i="97"/>
  <c r="B6" i="97"/>
  <c r="A6" i="97"/>
  <c r="R5" i="97"/>
  <c r="Q5" i="97"/>
  <c r="P5" i="97"/>
  <c r="O5" i="97"/>
  <c r="N5" i="97"/>
  <c r="M5" i="97"/>
  <c r="L5" i="97"/>
  <c r="K5" i="97"/>
  <c r="J5" i="97"/>
  <c r="I5" i="97"/>
  <c r="H5" i="97"/>
  <c r="G5" i="97"/>
  <c r="F5" i="97"/>
  <c r="E5" i="97"/>
  <c r="D5" i="97"/>
  <c r="C5" i="97"/>
  <c r="B5" i="97"/>
  <c r="A5" i="97"/>
  <c r="R4" i="97"/>
  <c r="Q4" i="97"/>
  <c r="P4" i="97"/>
  <c r="O4" i="97"/>
  <c r="N4" i="97"/>
  <c r="M4" i="97"/>
  <c r="L4" i="97"/>
  <c r="K4" i="97"/>
  <c r="J4" i="97"/>
  <c r="I4" i="97"/>
  <c r="H4" i="97"/>
  <c r="G4" i="97"/>
  <c r="F4" i="97"/>
  <c r="E4" i="97"/>
  <c r="D4" i="97"/>
  <c r="C4" i="97"/>
  <c r="B4" i="97"/>
  <c r="A4" i="97"/>
  <c r="R3" i="97"/>
  <c r="Q3" i="97"/>
  <c r="P3" i="97"/>
  <c r="O3" i="97"/>
  <c r="N3" i="97"/>
  <c r="M3" i="97"/>
  <c r="L3" i="97"/>
  <c r="K3" i="97"/>
  <c r="J3" i="97"/>
  <c r="I3" i="97"/>
  <c r="H3" i="97"/>
  <c r="G3" i="97"/>
  <c r="F3" i="97"/>
  <c r="E3" i="97"/>
  <c r="D3" i="97"/>
  <c r="C3" i="97"/>
  <c r="B3" i="97"/>
  <c r="A3" i="97"/>
  <c r="R2" i="97"/>
  <c r="Q2" i="97"/>
  <c r="P2" i="97"/>
  <c r="O2" i="97"/>
  <c r="N2" i="97"/>
  <c r="M2" i="97"/>
  <c r="L2" i="97"/>
  <c r="K2" i="97"/>
  <c r="J2" i="97"/>
  <c r="I2" i="97"/>
  <c r="H2" i="97"/>
  <c r="G2" i="97"/>
  <c r="F2" i="97"/>
  <c r="E2" i="97"/>
  <c r="D2" i="97"/>
  <c r="C2" i="97"/>
  <c r="B2" i="97"/>
  <c r="A2" i="97"/>
  <c r="S47" i="97"/>
  <c r="T47" i="97" s="1"/>
  <c r="U47" i="97" s="1"/>
  <c r="V47" i="97" s="1"/>
  <c r="W47" i="97" s="1"/>
  <c r="X47" i="97" s="1"/>
  <c r="Y47" i="97" s="1"/>
  <c r="Z47" i="97" s="1"/>
  <c r="AA47" i="97" s="1"/>
  <c r="AB47" i="97" s="1"/>
  <c r="AC47" i="97" s="1"/>
  <c r="AD47" i="97" s="1"/>
  <c r="AE47" i="97" s="1"/>
  <c r="AF47" i="97" s="1"/>
  <c r="AG47" i="97" s="1"/>
  <c r="AH47" i="97" s="1"/>
  <c r="AI47" i="97" s="1"/>
  <c r="AJ47" i="97" s="1"/>
  <c r="AK47" i="97" s="1"/>
  <c r="AL47" i="97" s="1"/>
  <c r="J49" i="97" l="1"/>
  <c r="R49" i="97"/>
  <c r="C49" i="97"/>
  <c r="K49" i="97"/>
  <c r="D49" i="97"/>
  <c r="L49" i="97"/>
  <c r="E49" i="97"/>
  <c r="M49" i="97"/>
  <c r="F49" i="97"/>
  <c r="N49" i="97"/>
  <c r="G49" i="97"/>
  <c r="O49" i="97"/>
  <c r="H49" i="97"/>
  <c r="P49" i="97"/>
  <c r="I49" i="97"/>
  <c r="Q49" i="97"/>
  <c r="G20" i="99"/>
  <c r="O20" i="99"/>
  <c r="G30" i="99"/>
  <c r="O30" i="99"/>
  <c r="G10" i="99"/>
  <c r="O10" i="99"/>
  <c r="H10" i="99"/>
  <c r="P10" i="99"/>
  <c r="H20" i="99"/>
  <c r="P20" i="99"/>
  <c r="H30" i="99"/>
  <c r="P30" i="99"/>
  <c r="C10" i="99"/>
  <c r="K10" i="99"/>
  <c r="C20" i="99"/>
  <c r="K20" i="99"/>
  <c r="D10" i="99"/>
  <c r="L10" i="99"/>
  <c r="D20" i="99"/>
  <c r="L20" i="99"/>
  <c r="E10" i="99"/>
  <c r="M10" i="99"/>
  <c r="E20" i="99"/>
  <c r="M20" i="99"/>
  <c r="F10" i="99"/>
  <c r="N10" i="99"/>
  <c r="F20" i="99"/>
  <c r="N20" i="99"/>
  <c r="I30" i="99"/>
  <c r="Q30" i="99"/>
  <c r="J30" i="99"/>
  <c r="R30" i="99"/>
  <c r="B40" i="99"/>
  <c r="C30" i="99"/>
  <c r="K30" i="99"/>
  <c r="D30" i="99"/>
  <c r="L30" i="99"/>
  <c r="E30" i="99"/>
  <c r="M30" i="99"/>
  <c r="F30" i="99"/>
  <c r="N30" i="99"/>
  <c r="B10" i="99"/>
  <c r="B20" i="99"/>
  <c r="B30" i="99"/>
  <c r="E44" i="97"/>
  <c r="M44" i="97"/>
  <c r="H11" i="97"/>
  <c r="P11" i="97"/>
  <c r="F22" i="97"/>
  <c r="N22" i="97"/>
  <c r="D33" i="97"/>
  <c r="L33" i="97"/>
  <c r="B44" i="97"/>
  <c r="J44" i="97"/>
  <c r="R44" i="97"/>
  <c r="I11" i="97"/>
  <c r="I50" i="97" s="1"/>
  <c r="I48" i="97" s="1"/>
  <c r="Q11" i="97"/>
  <c r="G22" i="97"/>
  <c r="O22" i="97"/>
  <c r="E33" i="97"/>
  <c r="M33" i="97"/>
  <c r="C44" i="97"/>
  <c r="K44" i="97"/>
  <c r="Q22" i="97"/>
  <c r="G33" i="97"/>
  <c r="E11" i="97"/>
  <c r="C22" i="97"/>
  <c r="K22" i="97"/>
  <c r="I33" i="97"/>
  <c r="Q33" i="97"/>
  <c r="G44" i="97"/>
  <c r="O44" i="97"/>
  <c r="C11" i="97"/>
  <c r="I22" i="97"/>
  <c r="O33" i="97"/>
  <c r="M11" i="97"/>
  <c r="K11" i="97"/>
  <c r="K50" i="97" s="1"/>
  <c r="G11" i="97"/>
  <c r="G50" i="97" s="1"/>
  <c r="O11" i="97"/>
  <c r="E22" i="97"/>
  <c r="M22" i="97"/>
  <c r="C33" i="97"/>
  <c r="K33" i="97"/>
  <c r="I44" i="97"/>
  <c r="Q44" i="97"/>
  <c r="P22" i="97"/>
  <c r="J11" i="97"/>
  <c r="D11" i="97"/>
  <c r="L11" i="97"/>
  <c r="B22" i="97"/>
  <c r="J22" i="97"/>
  <c r="R22" i="97"/>
  <c r="H33" i="97"/>
  <c r="P33" i="97"/>
  <c r="F44" i="97"/>
  <c r="N44" i="97"/>
  <c r="R11" i="97"/>
  <c r="N33" i="97"/>
  <c r="D44" i="97"/>
  <c r="B11" i="97"/>
  <c r="F33" i="97"/>
  <c r="F11" i="97"/>
  <c r="F50" i="97" s="1"/>
  <c r="F48" i="97" s="1"/>
  <c r="N11" i="97"/>
  <c r="D22" i="97"/>
  <c r="L22" i="97"/>
  <c r="B33" i="97"/>
  <c r="J33" i="97"/>
  <c r="R33" i="97"/>
  <c r="H44" i="97"/>
  <c r="P44" i="97"/>
  <c r="H22" i="97"/>
  <c r="L44" i="97"/>
  <c r="B50" i="99"/>
  <c r="J50" i="99"/>
  <c r="J52" i="99" s="1"/>
  <c r="J55" i="99" s="1"/>
  <c r="J56" i="99" s="1"/>
  <c r="R50" i="99"/>
  <c r="D50" i="99"/>
  <c r="D52" i="99" s="1"/>
  <c r="D55" i="99" s="1"/>
  <c r="D56" i="99" s="1"/>
  <c r="L50" i="99"/>
  <c r="L52" i="99" s="1"/>
  <c r="L55" i="99" s="1"/>
  <c r="L56" i="99" s="1"/>
  <c r="G50" i="99"/>
  <c r="G52" i="99" s="1"/>
  <c r="G55" i="99" s="1"/>
  <c r="G56" i="99" s="1"/>
  <c r="O50" i="99"/>
  <c r="O52" i="99" s="1"/>
  <c r="O55" i="99" s="1"/>
  <c r="O56" i="99" s="1"/>
  <c r="H50" i="99"/>
  <c r="H52" i="99" s="1"/>
  <c r="H55" i="99" s="1"/>
  <c r="H56" i="99" s="1"/>
  <c r="P50" i="99"/>
  <c r="F50" i="99"/>
  <c r="F52" i="99" s="1"/>
  <c r="F55" i="99" s="1"/>
  <c r="F56" i="99" s="1"/>
  <c r="N50" i="99"/>
  <c r="N52" i="99" s="1"/>
  <c r="N55" i="99" s="1"/>
  <c r="N56" i="99" s="1"/>
  <c r="E50" i="99"/>
  <c r="E52" i="99" s="1"/>
  <c r="E55" i="99" s="1"/>
  <c r="E56" i="99" s="1"/>
  <c r="M50" i="99"/>
  <c r="M52" i="99" s="1"/>
  <c r="M55" i="99" s="1"/>
  <c r="M56" i="99" s="1"/>
  <c r="C50" i="99"/>
  <c r="C52" i="99" s="1"/>
  <c r="C55" i="99" s="1"/>
  <c r="C56" i="99" s="1"/>
  <c r="K50" i="99"/>
  <c r="I50" i="99"/>
  <c r="I52" i="99" s="1"/>
  <c r="I55" i="99" s="1"/>
  <c r="I56" i="99" s="1"/>
  <c r="Q50" i="99"/>
  <c r="Q52" i="99" s="1"/>
  <c r="Q55" i="99" s="1"/>
  <c r="Q56" i="99" s="1"/>
  <c r="B49" i="97"/>
  <c r="P52" i="99"/>
  <c r="P55" i="99" s="1"/>
  <c r="P56" i="99" s="1"/>
  <c r="R52" i="99"/>
  <c r="S52" i="99" s="1"/>
  <c r="I62" i="97" l="1"/>
  <c r="I63" i="97" s="1"/>
  <c r="F59" i="97"/>
  <c r="F62" i="97"/>
  <c r="F63" i="97" s="1"/>
  <c r="Q48" i="97"/>
  <c r="P48" i="97"/>
  <c r="D50" i="97"/>
  <c r="D48" i="97" s="1"/>
  <c r="P50" i="97"/>
  <c r="N50" i="97"/>
  <c r="J50" i="97"/>
  <c r="J48" i="97" s="1"/>
  <c r="O50" i="97"/>
  <c r="O48" i="97" s="1"/>
  <c r="H50" i="97"/>
  <c r="H48" i="97" s="1"/>
  <c r="M50" i="97"/>
  <c r="M48" i="97" s="1"/>
  <c r="E50" i="97"/>
  <c r="E48" i="97" s="1"/>
  <c r="R50" i="97"/>
  <c r="R48" i="97" s="1"/>
  <c r="R62" i="97" s="1"/>
  <c r="R63" i="97" s="1"/>
  <c r="L50" i="97"/>
  <c r="C50" i="97"/>
  <c r="C48" i="97" s="1"/>
  <c r="Q50" i="97"/>
  <c r="B51" i="99"/>
  <c r="B50" i="97"/>
  <c r="B48" i="97" s="1"/>
  <c r="B52" i="99"/>
  <c r="B55" i="99" s="1"/>
  <c r="B56" i="99" s="1"/>
  <c r="K6" i="41"/>
  <c r="K6" i="43" s="1"/>
  <c r="K6" i="28"/>
  <c r="K6" i="21"/>
  <c r="K6" i="14"/>
  <c r="K6" i="16" s="1"/>
  <c r="K6" i="5"/>
  <c r="K6" i="7" s="1"/>
  <c r="J6" i="41"/>
  <c r="J6" i="43" s="1"/>
  <c r="J6" i="28"/>
  <c r="J6" i="21"/>
  <c r="J6" i="14"/>
  <c r="J6" i="16" s="1"/>
  <c r="J6" i="5"/>
  <c r="J6" i="7" s="1"/>
  <c r="E6" i="41"/>
  <c r="E6" i="43" s="1"/>
  <c r="E6" i="28"/>
  <c r="E6" i="21"/>
  <c r="E6" i="14"/>
  <c r="E6" i="16" s="1"/>
  <c r="E6" i="5"/>
  <c r="E6" i="7" s="1"/>
  <c r="L6" i="41"/>
  <c r="L6" i="43" s="1"/>
  <c r="L6" i="28"/>
  <c r="L6" i="21"/>
  <c r="L6" i="14"/>
  <c r="L6" i="16" s="1"/>
  <c r="L6" i="5"/>
  <c r="L6" i="7" s="1"/>
  <c r="C6" i="41"/>
  <c r="C6" i="43" s="1"/>
  <c r="C6" i="28"/>
  <c r="C6" i="21"/>
  <c r="C6" i="14"/>
  <c r="C6" i="16" s="1"/>
  <c r="C6" i="5"/>
  <c r="C6" i="7" s="1"/>
  <c r="D6" i="41"/>
  <c r="D6" i="43" s="1"/>
  <c r="D6" i="28"/>
  <c r="D6" i="21"/>
  <c r="D6" i="14"/>
  <c r="D6" i="16" s="1"/>
  <c r="D6" i="5"/>
  <c r="D6" i="7" s="1"/>
  <c r="I6" i="28"/>
  <c r="I6" i="21"/>
  <c r="I6" i="5"/>
  <c r="I6" i="7" s="1"/>
  <c r="I6" i="14"/>
  <c r="I6" i="16" s="1"/>
  <c r="I6" i="41"/>
  <c r="I6" i="43" s="1"/>
  <c r="H6" i="41"/>
  <c r="H6" i="43" s="1"/>
  <c r="H6" i="28"/>
  <c r="H6" i="21"/>
  <c r="H6" i="14"/>
  <c r="H6" i="16" s="1"/>
  <c r="H6" i="5"/>
  <c r="H6" i="7" s="1"/>
  <c r="G6" i="41"/>
  <c r="G6" i="43" s="1"/>
  <c r="G6" i="28"/>
  <c r="G6" i="21"/>
  <c r="G6" i="14"/>
  <c r="G6" i="16" s="1"/>
  <c r="G6" i="5"/>
  <c r="G6" i="7" s="1"/>
  <c r="T52" i="99"/>
  <c r="AB52" i="99"/>
  <c r="AJ52" i="99"/>
  <c r="U52" i="99"/>
  <c r="AC52" i="99"/>
  <c r="AK52" i="99"/>
  <c r="V52" i="99"/>
  <c r="AD52" i="99"/>
  <c r="AL52" i="99"/>
  <c r="W52" i="99"/>
  <c r="AE52" i="99"/>
  <c r="AA52" i="99"/>
  <c r="X52" i="99"/>
  <c r="AF52" i="99"/>
  <c r="Y52" i="99"/>
  <c r="AG52" i="99"/>
  <c r="AI52" i="99"/>
  <c r="Z52" i="99"/>
  <c r="AH52" i="99"/>
  <c r="B6" i="41"/>
  <c r="B6" i="43" s="1"/>
  <c r="B6" i="28"/>
  <c r="B6" i="21"/>
  <c r="B6" i="14"/>
  <c r="B6" i="16" s="1"/>
  <c r="B6" i="5"/>
  <c r="B6" i="7" s="1"/>
  <c r="N48" i="97"/>
  <c r="G48" i="97"/>
  <c r="L48" i="97"/>
  <c r="R55" i="99"/>
  <c r="R56" i="99" s="1"/>
  <c r="K48" i="97"/>
  <c r="AK48" i="97"/>
  <c r="AK55" i="97" s="1"/>
  <c r="AC48" i="97"/>
  <c r="AC55" i="97" s="1"/>
  <c r="U48" i="97"/>
  <c r="U55" i="97" s="1"/>
  <c r="Z48" i="97"/>
  <c r="Z55" i="97" s="1"/>
  <c r="AJ48" i="97"/>
  <c r="AJ55" i="97" s="1"/>
  <c r="AB48" i="97"/>
  <c r="AB55" i="97" s="1"/>
  <c r="T48" i="97"/>
  <c r="T55" i="97" s="1"/>
  <c r="AI48" i="97"/>
  <c r="AI55" i="97" s="1"/>
  <c r="S48" i="97"/>
  <c r="S55" i="97" s="1"/>
  <c r="AA48" i="97"/>
  <c r="AA55" i="97" s="1"/>
  <c r="AG48" i="97"/>
  <c r="AG55" i="97" s="1"/>
  <c r="Y48" i="97"/>
  <c r="Y55" i="97" s="1"/>
  <c r="AF48" i="97"/>
  <c r="AF55" i="97" s="1"/>
  <c r="X48" i="97"/>
  <c r="X55" i="97" s="1"/>
  <c r="AD48" i="97"/>
  <c r="AD55" i="97" s="1"/>
  <c r="AE48" i="97"/>
  <c r="AE55" i="97" s="1"/>
  <c r="W48" i="97"/>
  <c r="W55" i="97" s="1"/>
  <c r="AL48" i="97"/>
  <c r="AL55" i="97" s="1"/>
  <c r="V48" i="97"/>
  <c r="V55" i="97" s="1"/>
  <c r="AH48" i="97"/>
  <c r="AH55" i="97" s="1"/>
  <c r="B59" i="97" l="1"/>
  <c r="B60" i="97" s="1"/>
  <c r="B62" i="97"/>
  <c r="B63" i="97" s="1"/>
  <c r="M62" i="97"/>
  <c r="M63" i="97" s="1"/>
  <c r="P62" i="97"/>
  <c r="P63" i="97" s="1"/>
  <c r="Q62" i="97"/>
  <c r="Q63" i="97" s="1"/>
  <c r="N62" i="97"/>
  <c r="N63" i="97" s="1"/>
  <c r="H62" i="97"/>
  <c r="H63" i="97" s="1"/>
  <c r="O62" i="97"/>
  <c r="O63" i="97" s="1"/>
  <c r="F60" i="97"/>
  <c r="C62" i="97"/>
  <c r="C63" i="97" s="1"/>
  <c r="C59" i="97"/>
  <c r="C60" i="97" s="1"/>
  <c r="J62" i="97"/>
  <c r="J63" i="97" s="1"/>
  <c r="L62" i="97"/>
  <c r="L63" i="97" s="1"/>
  <c r="K62" i="97"/>
  <c r="K63" i="97" s="1"/>
  <c r="G62" i="97"/>
  <c r="G63" i="97" s="1"/>
  <c r="E62" i="97"/>
  <c r="E63" i="97" s="1"/>
  <c r="E59" i="97"/>
  <c r="E60" i="97" s="1"/>
  <c r="D62" i="97"/>
  <c r="D63" i="97" s="1"/>
  <c r="D59" i="97"/>
  <c r="D60" i="97" s="1"/>
  <c r="K52" i="99"/>
  <c r="K55" i="99" s="1"/>
  <c r="K56" i="99" s="1"/>
  <c r="X56" i="97"/>
  <c r="S7" i="42"/>
  <c r="S7" i="29"/>
  <c r="S7" i="30" s="1"/>
  <c r="S7" i="23"/>
  <c r="S7" i="15"/>
  <c r="S7" i="6"/>
  <c r="T56" i="97"/>
  <c r="O7" i="6"/>
  <c r="O7" i="15"/>
  <c r="O7" i="42"/>
  <c r="O7" i="29"/>
  <c r="O7" i="30" s="1"/>
  <c r="O7" i="23"/>
  <c r="AB56" i="97"/>
  <c r="W7" i="29"/>
  <c r="W7" i="30" s="1"/>
  <c r="W7" i="23"/>
  <c r="W7" i="42"/>
  <c r="W7" i="15"/>
  <c r="W7" i="6"/>
  <c r="AJ56" i="97"/>
  <c r="AE7" i="42"/>
  <c r="AE7" i="29"/>
  <c r="AE7" i="30" s="1"/>
  <c r="AE7" i="23"/>
  <c r="AE7" i="15"/>
  <c r="AE7" i="6"/>
  <c r="V56" i="97"/>
  <c r="Q7" i="42"/>
  <c r="Q7" i="29"/>
  <c r="Q7" i="30" s="1"/>
  <c r="Q7" i="23"/>
  <c r="Q7" i="15"/>
  <c r="Q7" i="6"/>
  <c r="Y56" i="97"/>
  <c r="T7" i="42"/>
  <c r="T7" i="29"/>
  <c r="T7" i="30" s="1"/>
  <c r="T7" i="23"/>
  <c r="T7" i="15"/>
  <c r="T7" i="6"/>
  <c r="Z56" i="97"/>
  <c r="U7" i="42"/>
  <c r="U7" i="29"/>
  <c r="U7" i="30" s="1"/>
  <c r="U7" i="23"/>
  <c r="U7" i="15"/>
  <c r="U7" i="6"/>
  <c r="AL56" i="97"/>
  <c r="AG7" i="42"/>
  <c r="AG7" i="29"/>
  <c r="AG7" i="30" s="1"/>
  <c r="AG7" i="23"/>
  <c r="AG7" i="15"/>
  <c r="AG7" i="6"/>
  <c r="AG56" i="97"/>
  <c r="AB7" i="42"/>
  <c r="AB7" i="29"/>
  <c r="AB7" i="30" s="1"/>
  <c r="AB7" i="23"/>
  <c r="AB7" i="15"/>
  <c r="AB7" i="6"/>
  <c r="U56" i="97"/>
  <c r="P7" i="42"/>
  <c r="P7" i="29"/>
  <c r="P7" i="30" s="1"/>
  <c r="P7" i="23"/>
  <c r="P7" i="15"/>
  <c r="P7" i="6"/>
  <c r="AD56" i="97"/>
  <c r="Y7" i="42"/>
  <c r="Y7" i="29"/>
  <c r="Y7" i="30" s="1"/>
  <c r="Y7" i="23"/>
  <c r="Y7" i="15"/>
  <c r="Y7" i="6"/>
  <c r="AF56" i="97"/>
  <c r="AA7" i="42"/>
  <c r="AA7" i="29"/>
  <c r="AA7" i="30" s="1"/>
  <c r="AA7" i="23"/>
  <c r="AA7" i="15"/>
  <c r="AA7" i="6"/>
  <c r="AH56" i="97"/>
  <c r="AC7" i="42"/>
  <c r="AC7" i="29"/>
  <c r="AC7" i="30" s="1"/>
  <c r="AC7" i="23"/>
  <c r="AC7" i="15"/>
  <c r="AC7" i="6"/>
  <c r="W56" i="97"/>
  <c r="R7" i="42"/>
  <c r="R7" i="29"/>
  <c r="R7" i="30" s="1"/>
  <c r="R7" i="23"/>
  <c r="R7" i="15"/>
  <c r="R7" i="6"/>
  <c r="AA56" i="97"/>
  <c r="V7" i="23"/>
  <c r="V7" i="6"/>
  <c r="V7" i="42"/>
  <c r="V7" i="15"/>
  <c r="V7" i="29"/>
  <c r="V7" i="30" s="1"/>
  <c r="AC56" i="97"/>
  <c r="X7" i="42"/>
  <c r="X7" i="29"/>
  <c r="X7" i="30" s="1"/>
  <c r="X7" i="23"/>
  <c r="X7" i="15"/>
  <c r="X7" i="6"/>
  <c r="AI56" i="97"/>
  <c r="AD7" i="29"/>
  <c r="AD7" i="30" s="1"/>
  <c r="AD7" i="23"/>
  <c r="AD7" i="42"/>
  <c r="AD7" i="15"/>
  <c r="AD7" i="6"/>
  <c r="AE56" i="97"/>
  <c r="Z7" i="42"/>
  <c r="Z7" i="29"/>
  <c r="Z7" i="30" s="1"/>
  <c r="Z7" i="23"/>
  <c r="Z7" i="15"/>
  <c r="Z7" i="6"/>
  <c r="S56" i="97"/>
  <c r="N7" i="15"/>
  <c r="N7" i="42"/>
  <c r="N7" i="29"/>
  <c r="N7" i="30" s="1"/>
  <c r="N7" i="23"/>
  <c r="N7" i="6"/>
  <c r="AK56" i="97"/>
  <c r="AF7" i="42"/>
  <c r="AF7" i="29"/>
  <c r="AF7" i="30" s="1"/>
  <c r="AF7" i="23"/>
  <c r="AF7" i="15"/>
  <c r="AF7" i="6"/>
  <c r="D4" i="41"/>
  <c r="D4" i="43" s="1"/>
  <c r="D4" i="28"/>
  <c r="D4" i="21"/>
  <c r="D4" i="14"/>
  <c r="D4" i="16" s="1"/>
  <c r="D4" i="5"/>
  <c r="D4" i="7" s="1"/>
  <c r="J4" i="41"/>
  <c r="J4" i="43" s="1"/>
  <c r="J4" i="28"/>
  <c r="J4" i="21"/>
  <c r="J4" i="14"/>
  <c r="J4" i="16" s="1"/>
  <c r="J4" i="5"/>
  <c r="J4" i="7" s="1"/>
  <c r="I4" i="21"/>
  <c r="I4" i="14"/>
  <c r="I4" i="16" s="1"/>
  <c r="I4" i="5"/>
  <c r="I4" i="7" s="1"/>
  <c r="I4" i="41"/>
  <c r="I4" i="43" s="1"/>
  <c r="I4" i="28"/>
  <c r="E4" i="41"/>
  <c r="E4" i="43" s="1"/>
  <c r="E4" i="28"/>
  <c r="E4" i="21"/>
  <c r="E4" i="14"/>
  <c r="E4" i="16" s="1"/>
  <c r="E4" i="5"/>
  <c r="E4" i="7" s="1"/>
  <c r="M6" i="41"/>
  <c r="M6" i="43" s="1"/>
  <c r="M6" i="28"/>
  <c r="M6" i="21"/>
  <c r="M6" i="14"/>
  <c r="M6" i="16" s="1"/>
  <c r="M6" i="5"/>
  <c r="M6" i="7" s="1"/>
  <c r="B4" i="41"/>
  <c r="B4" i="43" s="1"/>
  <c r="B4" i="28"/>
  <c r="B4" i="21"/>
  <c r="B4" i="14"/>
  <c r="B4" i="16" s="1"/>
  <c r="B4" i="5"/>
  <c r="B4" i="7" s="1"/>
  <c r="H4" i="41"/>
  <c r="H4" i="43" s="1"/>
  <c r="H4" i="28"/>
  <c r="H4" i="21"/>
  <c r="H4" i="14"/>
  <c r="H4" i="16" s="1"/>
  <c r="H4" i="5"/>
  <c r="H4" i="7" s="1"/>
  <c r="L4" i="41"/>
  <c r="L4" i="43" s="1"/>
  <c r="L4" i="28"/>
  <c r="L4" i="21"/>
  <c r="L4" i="14"/>
  <c r="L4" i="16" s="1"/>
  <c r="L4" i="5"/>
  <c r="L4" i="7" s="1"/>
  <c r="G4" i="41"/>
  <c r="G4" i="43" s="1"/>
  <c r="G4" i="28"/>
  <c r="G4" i="21"/>
  <c r="G4" i="14"/>
  <c r="G4" i="16" s="1"/>
  <c r="G4" i="5"/>
  <c r="G4" i="7" s="1"/>
  <c r="C4" i="41"/>
  <c r="C4" i="43" s="1"/>
  <c r="C4" i="28"/>
  <c r="C4" i="21"/>
  <c r="C4" i="14"/>
  <c r="C4" i="16" s="1"/>
  <c r="C4" i="5"/>
  <c r="C4" i="7" s="1"/>
  <c r="K4" i="41"/>
  <c r="K4" i="43" s="1"/>
  <c r="K4" i="28"/>
  <c r="K4" i="21"/>
  <c r="K4" i="14"/>
  <c r="K4" i="16" s="1"/>
  <c r="K4" i="5"/>
  <c r="K4" i="7" s="1"/>
  <c r="S55" i="99"/>
  <c r="S56" i="99" s="1"/>
  <c r="C1" i="49"/>
  <c r="D1" i="49"/>
  <c r="E1" i="49"/>
  <c r="F1" i="49"/>
  <c r="G1" i="49"/>
  <c r="H1" i="49"/>
  <c r="I1" i="49"/>
  <c r="J1" i="49"/>
  <c r="K1" i="49"/>
  <c r="L1" i="49"/>
  <c r="M1" i="49"/>
  <c r="N1" i="49"/>
  <c r="O1" i="49"/>
  <c r="P1" i="49"/>
  <c r="Q1" i="49"/>
  <c r="R1" i="49"/>
  <c r="S1" i="49"/>
  <c r="T1" i="49"/>
  <c r="U1" i="49"/>
  <c r="V1" i="49"/>
  <c r="W1" i="49"/>
  <c r="X1" i="49"/>
  <c r="Y1" i="49"/>
  <c r="Z1" i="49"/>
  <c r="AA1" i="49"/>
  <c r="AB1" i="49"/>
  <c r="AC1" i="49"/>
  <c r="AD1" i="49"/>
  <c r="AE1" i="49"/>
  <c r="AF1" i="49"/>
  <c r="AG1" i="49"/>
  <c r="B1" i="49"/>
  <c r="C1" i="47"/>
  <c r="D1" i="47"/>
  <c r="E1" i="47"/>
  <c r="F1" i="47"/>
  <c r="G1" i="47"/>
  <c r="H1" i="47"/>
  <c r="I1" i="47"/>
  <c r="J1" i="47"/>
  <c r="K1" i="47"/>
  <c r="L1" i="47"/>
  <c r="M1" i="47"/>
  <c r="N1" i="47"/>
  <c r="O1" i="47"/>
  <c r="P1" i="47"/>
  <c r="Q1" i="47"/>
  <c r="R1" i="47"/>
  <c r="S1" i="47"/>
  <c r="T1" i="47"/>
  <c r="U1" i="47"/>
  <c r="V1" i="47"/>
  <c r="W1" i="47"/>
  <c r="X1" i="47"/>
  <c r="Y1" i="47"/>
  <c r="Z1" i="47"/>
  <c r="AA1" i="47"/>
  <c r="AB1" i="47"/>
  <c r="AC1" i="47"/>
  <c r="AD1" i="47"/>
  <c r="AE1" i="47"/>
  <c r="AF1" i="47"/>
  <c r="AG1" i="47"/>
  <c r="B1" i="47"/>
  <c r="F6" i="14" l="1"/>
  <c r="F6" i="16" s="1"/>
  <c r="F6" i="21"/>
  <c r="F6" i="5"/>
  <c r="F6" i="7" s="1"/>
  <c r="F4" i="14"/>
  <c r="F4" i="16" s="1"/>
  <c r="F6" i="41"/>
  <c r="F6" i="43" s="1"/>
  <c r="F6" i="28"/>
  <c r="R5" i="42"/>
  <c r="R5" i="29"/>
  <c r="R5" i="30" s="1"/>
  <c r="R5" i="23"/>
  <c r="R5" i="15"/>
  <c r="R5" i="6"/>
  <c r="AG5" i="42"/>
  <c r="AG5" i="29"/>
  <c r="AG5" i="30" s="1"/>
  <c r="AG5" i="23"/>
  <c r="AG5" i="15"/>
  <c r="AG5" i="6"/>
  <c r="S5" i="42"/>
  <c r="S5" i="29"/>
  <c r="S5" i="30" s="1"/>
  <c r="S5" i="23"/>
  <c r="S5" i="15"/>
  <c r="S5" i="6"/>
  <c r="Z5" i="42"/>
  <c r="Z5" i="29"/>
  <c r="Z5" i="30" s="1"/>
  <c r="Z5" i="23"/>
  <c r="Z5" i="15"/>
  <c r="Z5" i="6"/>
  <c r="V5" i="15"/>
  <c r="V5" i="42"/>
  <c r="V5" i="23"/>
  <c r="V5" i="29"/>
  <c r="V5" i="30" s="1"/>
  <c r="V5" i="6"/>
  <c r="Y5" i="42"/>
  <c r="Y5" i="29"/>
  <c r="Y5" i="30" s="1"/>
  <c r="Y5" i="23"/>
  <c r="Y5" i="15"/>
  <c r="Y5" i="6"/>
  <c r="Q5" i="42"/>
  <c r="Q5" i="29"/>
  <c r="Q5" i="30" s="1"/>
  <c r="Q5" i="23"/>
  <c r="Q5" i="15"/>
  <c r="Q5" i="6"/>
  <c r="AB5" i="42"/>
  <c r="AB5" i="29"/>
  <c r="AB5" i="30" s="1"/>
  <c r="AB5" i="23"/>
  <c r="AB5" i="15"/>
  <c r="AB5" i="6"/>
  <c r="N5" i="29"/>
  <c r="N5" i="30" s="1"/>
  <c r="N5" i="6"/>
  <c r="N5" i="42"/>
  <c r="N5" i="23"/>
  <c r="N5" i="15"/>
  <c r="X5" i="42"/>
  <c r="X5" i="29"/>
  <c r="X5" i="30" s="1"/>
  <c r="X5" i="23"/>
  <c r="X5" i="15"/>
  <c r="X5" i="6"/>
  <c r="AA5" i="42"/>
  <c r="AA5" i="29"/>
  <c r="AA5" i="30" s="1"/>
  <c r="AA5" i="23"/>
  <c r="AA5" i="15"/>
  <c r="AA5" i="6"/>
  <c r="T5" i="42"/>
  <c r="T5" i="29"/>
  <c r="T5" i="30" s="1"/>
  <c r="T5" i="23"/>
  <c r="T5" i="15"/>
  <c r="T5" i="6"/>
  <c r="O5" i="42"/>
  <c r="O5" i="29"/>
  <c r="O5" i="30" s="1"/>
  <c r="O5" i="23"/>
  <c r="O5" i="15"/>
  <c r="O5" i="6"/>
  <c r="P5" i="42"/>
  <c r="P5" i="29"/>
  <c r="P5" i="30" s="1"/>
  <c r="P5" i="23"/>
  <c r="P5" i="15"/>
  <c r="P5" i="6"/>
  <c r="AE5" i="42"/>
  <c r="AE5" i="23"/>
  <c r="AE5" i="15"/>
  <c r="AE5" i="29"/>
  <c r="AE5" i="30" s="1"/>
  <c r="AE5" i="6"/>
  <c r="AF5" i="42"/>
  <c r="AF5" i="29"/>
  <c r="AF5" i="30" s="1"/>
  <c r="AF5" i="23"/>
  <c r="AF5" i="15"/>
  <c r="AF5" i="6"/>
  <c r="AD5" i="23"/>
  <c r="AD5" i="6"/>
  <c r="AD5" i="29"/>
  <c r="AD5" i="30" s="1"/>
  <c r="AD5" i="15"/>
  <c r="AD5" i="42"/>
  <c r="AC5" i="42"/>
  <c r="AC5" i="29"/>
  <c r="AC5" i="30" s="1"/>
  <c r="AC5" i="23"/>
  <c r="AC5" i="15"/>
  <c r="AC5" i="6"/>
  <c r="U5" i="42"/>
  <c r="U5" i="29"/>
  <c r="U5" i="30" s="1"/>
  <c r="U5" i="23"/>
  <c r="U5" i="15"/>
  <c r="U5" i="6"/>
  <c r="W5" i="29"/>
  <c r="W5" i="30" s="1"/>
  <c r="W5" i="23"/>
  <c r="W5" i="15"/>
  <c r="W5" i="6"/>
  <c r="W5" i="42"/>
  <c r="N6" i="41"/>
  <c r="N6" i="43" s="1"/>
  <c r="N6" i="28"/>
  <c r="N6" i="21"/>
  <c r="N6" i="14"/>
  <c r="N6" i="16" s="1"/>
  <c r="N6" i="5"/>
  <c r="N6" i="7" s="1"/>
  <c r="M4" i="41"/>
  <c r="M4" i="43" s="1"/>
  <c r="M4" i="28"/>
  <c r="M4" i="21"/>
  <c r="M4" i="14"/>
  <c r="M4" i="16" s="1"/>
  <c r="M4" i="5"/>
  <c r="M4" i="7" s="1"/>
  <c r="F4" i="41"/>
  <c r="F4" i="43" s="1"/>
  <c r="F4" i="28"/>
  <c r="F4" i="21"/>
  <c r="F4" i="5"/>
  <c r="F4" i="7" s="1"/>
  <c r="T55" i="99"/>
  <c r="T56" i="99" s="1"/>
  <c r="O6" i="41" l="1"/>
  <c r="O6" i="43" s="1"/>
  <c r="O6" i="28"/>
  <c r="O6" i="21"/>
  <c r="O6" i="14"/>
  <c r="O6" i="16" s="1"/>
  <c r="O6" i="5"/>
  <c r="O6" i="7" s="1"/>
  <c r="N4" i="41"/>
  <c r="N4" i="43" s="1"/>
  <c r="N4" i="28"/>
  <c r="N4" i="21"/>
  <c r="N4" i="14"/>
  <c r="N4" i="16" s="1"/>
  <c r="N4" i="5"/>
  <c r="N4" i="7" s="1"/>
  <c r="U55" i="99"/>
  <c r="U56" i="99" s="1"/>
  <c r="X1" i="48"/>
  <c r="AC1" i="48"/>
  <c r="G1" i="48"/>
  <c r="M1" i="48"/>
  <c r="AF1" i="48"/>
  <c r="H1" i="48"/>
  <c r="AE1" i="48"/>
  <c r="O1" i="48"/>
  <c r="AD1" i="48"/>
  <c r="N1" i="48"/>
  <c r="U1" i="48"/>
  <c r="B1" i="48"/>
  <c r="AB1" i="48"/>
  <c r="L1" i="48"/>
  <c r="AA1" i="48"/>
  <c r="K1" i="48"/>
  <c r="Z1" i="48"/>
  <c r="R1" i="48"/>
  <c r="J1" i="48"/>
  <c r="P1" i="48"/>
  <c r="W1" i="48"/>
  <c r="V1" i="48"/>
  <c r="F1" i="48"/>
  <c r="E1" i="48"/>
  <c r="T1" i="48"/>
  <c r="D1" i="48"/>
  <c r="S1" i="48"/>
  <c r="C1" i="48"/>
  <c r="AG1" i="48"/>
  <c r="Y1" i="48"/>
  <c r="Q1" i="48"/>
  <c r="I1" i="48"/>
  <c r="P6" i="41" l="1"/>
  <c r="P6" i="43" s="1"/>
  <c r="P6" i="28"/>
  <c r="P6" i="21"/>
  <c r="P6" i="14"/>
  <c r="P6" i="16" s="1"/>
  <c r="P6" i="5"/>
  <c r="P6" i="7" s="1"/>
  <c r="O4" i="41"/>
  <c r="O4" i="28"/>
  <c r="O4" i="21"/>
  <c r="O4" i="14"/>
  <c r="O4" i="16" s="1"/>
  <c r="O4" i="5"/>
  <c r="O4" i="7" s="1"/>
  <c r="V55" i="99"/>
  <c r="V56" i="99" s="1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AG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AG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AG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AG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AG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AG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AG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AG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AG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AG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9" s="1"/>
  <c r="H2" i="43"/>
  <c r="H4" i="49" s="1"/>
  <c r="I2" i="43"/>
  <c r="I4" i="49" s="1"/>
  <c r="J2" i="43"/>
  <c r="J2" i="49" s="1"/>
  <c r="K2" i="43"/>
  <c r="K4" i="49" s="1"/>
  <c r="L2" i="43"/>
  <c r="L2" i="49" s="1"/>
  <c r="M2" i="43"/>
  <c r="M2" i="49" s="1"/>
  <c r="N2" i="43"/>
  <c r="N2" i="49" s="1"/>
  <c r="O2" i="43"/>
  <c r="P2" i="43"/>
  <c r="Q2" i="43"/>
  <c r="R2" i="43"/>
  <c r="S2" i="43"/>
  <c r="T2" i="43"/>
  <c r="T2" i="49" s="1"/>
  <c r="U2" i="43"/>
  <c r="U2" i="49" s="1"/>
  <c r="V2" i="43"/>
  <c r="V2" i="49" s="1"/>
  <c r="W2" i="43"/>
  <c r="X2" i="43"/>
  <c r="X2" i="49" s="1"/>
  <c r="Y2" i="43"/>
  <c r="Z2" i="43"/>
  <c r="Z2" i="49" s="1"/>
  <c r="AA2" i="43"/>
  <c r="AB2" i="43"/>
  <c r="AB2" i="49" s="1"/>
  <c r="AC2" i="43"/>
  <c r="AC2" i="49" s="1"/>
  <c r="AD2" i="43"/>
  <c r="AD2" i="49" s="1"/>
  <c r="AE2" i="43"/>
  <c r="AF2" i="43"/>
  <c r="AF2" i="49" s="1"/>
  <c r="AG2" i="43"/>
  <c r="AG2" i="49" s="1"/>
  <c r="D4" i="49"/>
  <c r="E4" i="49"/>
  <c r="F4" i="49"/>
  <c r="L4" i="49"/>
  <c r="M4" i="49"/>
  <c r="N4" i="49"/>
  <c r="D6" i="49"/>
  <c r="E6" i="49"/>
  <c r="F6" i="49"/>
  <c r="L6" i="49"/>
  <c r="M6" i="49"/>
  <c r="N6" i="49"/>
  <c r="C2" i="43"/>
  <c r="C2" i="49" s="1"/>
  <c r="C6" i="49"/>
  <c r="D4" i="47"/>
  <c r="E4" i="47"/>
  <c r="F4" i="47"/>
  <c r="G4" i="47"/>
  <c r="H4" i="47"/>
  <c r="I4" i="47"/>
  <c r="J4" i="47"/>
  <c r="K4" i="47"/>
  <c r="L4" i="47"/>
  <c r="M4" i="47"/>
  <c r="N4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C4" i="47"/>
  <c r="C6" i="47"/>
  <c r="B6" i="47"/>
  <c r="B4" i="47"/>
  <c r="O4" i="47" l="1"/>
  <c r="O4" i="43"/>
  <c r="O4" i="49" s="1"/>
  <c r="Q6" i="14"/>
  <c r="Q6" i="16" s="1"/>
  <c r="Q6" i="21"/>
  <c r="Q6" i="5"/>
  <c r="Q6" i="7" s="1"/>
  <c r="Q6" i="41"/>
  <c r="Q6" i="28"/>
  <c r="P4" i="41"/>
  <c r="P4" i="28"/>
  <c r="P4" i="21"/>
  <c r="P4" i="14"/>
  <c r="P4" i="16" s="1"/>
  <c r="P4" i="5"/>
  <c r="P4" i="7" s="1"/>
  <c r="W55" i="99"/>
  <c r="W56" i="99" s="1"/>
  <c r="W2" i="49"/>
  <c r="J6" i="49"/>
  <c r="R2" i="49"/>
  <c r="P2" i="49"/>
  <c r="J4" i="49"/>
  <c r="O2" i="49"/>
  <c r="AE2" i="49"/>
  <c r="H2" i="49"/>
  <c r="G2" i="49"/>
  <c r="Y2" i="49"/>
  <c r="Q2" i="49"/>
  <c r="I2" i="49"/>
  <c r="I6" i="49"/>
  <c r="H6" i="49"/>
  <c r="C4" i="49"/>
  <c r="P6" i="49"/>
  <c r="AA2" i="49"/>
  <c r="S2" i="49"/>
  <c r="K2" i="49"/>
  <c r="O6" i="49"/>
  <c r="K6" i="49"/>
  <c r="G6" i="49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B2" i="7"/>
  <c r="Q6" i="47" l="1"/>
  <c r="Q6" i="43"/>
  <c r="Q6" i="49" s="1"/>
  <c r="P4" i="47"/>
  <c r="P4" i="43"/>
  <c r="P4" i="49" s="1"/>
  <c r="R6" i="41"/>
  <c r="R6" i="28"/>
  <c r="R6" i="21"/>
  <c r="R6" i="14"/>
  <c r="R6" i="16" s="1"/>
  <c r="R6" i="5"/>
  <c r="R6" i="7" s="1"/>
  <c r="Q4" i="21"/>
  <c r="Q4" i="14"/>
  <c r="Q4" i="16" s="1"/>
  <c r="Q4" i="41"/>
  <c r="Q4" i="28"/>
  <c r="Q4" i="5"/>
  <c r="Q4" i="7" s="1"/>
  <c r="X55" i="99"/>
  <c r="X56" i="99" s="1"/>
  <c r="B2" i="49"/>
  <c r="B6" i="49"/>
  <c r="B4" i="49"/>
  <c r="P7" i="48"/>
  <c r="S7" i="48"/>
  <c r="AC5" i="48"/>
  <c r="R6" i="47" l="1"/>
  <c r="R6" i="43"/>
  <c r="R6" i="49" s="1"/>
  <c r="Q4" i="47"/>
  <c r="Q4" i="43"/>
  <c r="Q4" i="49" s="1"/>
  <c r="S6" i="41"/>
  <c r="S6" i="28"/>
  <c r="S6" i="21"/>
  <c r="S6" i="14"/>
  <c r="S6" i="16" s="1"/>
  <c r="S6" i="5"/>
  <c r="S6" i="7" s="1"/>
  <c r="R4" i="41"/>
  <c r="R4" i="28"/>
  <c r="R4" i="21"/>
  <c r="R4" i="14"/>
  <c r="R4" i="16" s="1"/>
  <c r="R4" i="5"/>
  <c r="R4" i="7" s="1"/>
  <c r="Y55" i="99"/>
  <c r="Y56" i="99" s="1"/>
  <c r="S5" i="48"/>
  <c r="V5" i="48"/>
  <c r="W5" i="48"/>
  <c r="W7" i="48"/>
  <c r="T5" i="48"/>
  <c r="AG7" i="48"/>
  <c r="AA5" i="48"/>
  <c r="AG5" i="48"/>
  <c r="V7" i="48"/>
  <c r="AA7" i="48"/>
  <c r="Y7" i="48"/>
  <c r="T7" i="48"/>
  <c r="Y5" i="48"/>
  <c r="AF7" i="48"/>
  <c r="AF5" i="48"/>
  <c r="U5" i="48"/>
  <c r="AC7" i="48"/>
  <c r="R5" i="48"/>
  <c r="P5" i="48"/>
  <c r="U7" i="48"/>
  <c r="R7" i="48"/>
  <c r="AD5" i="48"/>
  <c r="N5" i="48"/>
  <c r="AE7" i="48"/>
  <c r="Q5" i="48"/>
  <c r="O7" i="48"/>
  <c r="AD7" i="48"/>
  <c r="AB5" i="48"/>
  <c r="Q7" i="48"/>
  <c r="N7" i="48"/>
  <c r="AB7" i="48"/>
  <c r="Z7" i="48"/>
  <c r="Z5" i="48"/>
  <c r="AE5" i="48"/>
  <c r="X5" i="48"/>
  <c r="X7" i="48"/>
  <c r="O5" i="48"/>
  <c r="S6" i="47" l="1"/>
  <c r="S6" i="43"/>
  <c r="S6" i="49" s="1"/>
  <c r="R4" i="47"/>
  <c r="R4" i="43"/>
  <c r="R4" i="49" s="1"/>
  <c r="T6" i="41"/>
  <c r="T6" i="28"/>
  <c r="T6" i="21"/>
  <c r="T6" i="14"/>
  <c r="T6" i="16" s="1"/>
  <c r="T6" i="5"/>
  <c r="T6" i="7" s="1"/>
  <c r="S4" i="41"/>
  <c r="S4" i="28"/>
  <c r="S4" i="21"/>
  <c r="S4" i="14"/>
  <c r="S4" i="16" s="1"/>
  <c r="S4" i="5"/>
  <c r="S4" i="7" s="1"/>
  <c r="Z55" i="99"/>
  <c r="Z56" i="99" s="1"/>
  <c r="T6" i="47" l="1"/>
  <c r="T6" i="43"/>
  <c r="T6" i="49" s="1"/>
  <c r="S4" i="47"/>
  <c r="S4" i="43"/>
  <c r="S4" i="49" s="1"/>
  <c r="U6" i="41"/>
  <c r="U6" i="28"/>
  <c r="U6" i="21"/>
  <c r="U6" i="14"/>
  <c r="U6" i="16" s="1"/>
  <c r="U6" i="5"/>
  <c r="U6" i="7" s="1"/>
  <c r="T4" i="41"/>
  <c r="T4" i="28"/>
  <c r="T4" i="21"/>
  <c r="T4" i="14"/>
  <c r="T4" i="16" s="1"/>
  <c r="T4" i="5"/>
  <c r="T4" i="7" s="1"/>
  <c r="AA55" i="99"/>
  <c r="AA56" i="99" s="1"/>
  <c r="U6" i="47" l="1"/>
  <c r="U6" i="43"/>
  <c r="U6" i="49" s="1"/>
  <c r="T4" i="47"/>
  <c r="T4" i="43"/>
  <c r="T4" i="49" s="1"/>
  <c r="V6" i="41"/>
  <c r="V6" i="28"/>
  <c r="V6" i="21"/>
  <c r="V6" i="14"/>
  <c r="V6" i="16" s="1"/>
  <c r="V6" i="5"/>
  <c r="V6" i="7" s="1"/>
  <c r="U4" i="41"/>
  <c r="U4" i="28"/>
  <c r="U4" i="21"/>
  <c r="U4" i="14"/>
  <c r="U4" i="16" s="1"/>
  <c r="U4" i="5"/>
  <c r="U4" i="7" s="1"/>
  <c r="AB55" i="99"/>
  <c r="AB56" i="99" s="1"/>
  <c r="V6" i="47" l="1"/>
  <c r="V6" i="43"/>
  <c r="V6" i="49" s="1"/>
  <c r="U4" i="47"/>
  <c r="U4" i="43"/>
  <c r="U4" i="49" s="1"/>
  <c r="W6" i="41"/>
  <c r="W6" i="28"/>
  <c r="W6" i="21"/>
  <c r="W6" i="14"/>
  <c r="W6" i="16" s="1"/>
  <c r="W6" i="5"/>
  <c r="W6" i="7" s="1"/>
  <c r="V4" i="41"/>
  <c r="V4" i="28"/>
  <c r="V4" i="21"/>
  <c r="V4" i="14"/>
  <c r="V4" i="16" s="1"/>
  <c r="V4" i="5"/>
  <c r="V4" i="7" s="1"/>
  <c r="AC55" i="99"/>
  <c r="AC56" i="99" s="1"/>
  <c r="W6" i="47" l="1"/>
  <c r="W6" i="43"/>
  <c r="W6" i="49" s="1"/>
  <c r="V4" i="47"/>
  <c r="V4" i="43"/>
  <c r="V4" i="49" s="1"/>
  <c r="X6" i="41"/>
  <c r="X6" i="28"/>
  <c r="X6" i="21"/>
  <c r="X6" i="14"/>
  <c r="X6" i="16" s="1"/>
  <c r="X6" i="5"/>
  <c r="X6" i="7" s="1"/>
  <c r="W4" i="41"/>
  <c r="W4" i="28"/>
  <c r="W4" i="21"/>
  <c r="W4" i="14"/>
  <c r="W4" i="16" s="1"/>
  <c r="W4" i="5"/>
  <c r="W4" i="7" s="1"/>
  <c r="AD55" i="99"/>
  <c r="AD56" i="99" s="1"/>
  <c r="X6" i="47" l="1"/>
  <c r="X6" i="43"/>
  <c r="X6" i="49" s="1"/>
  <c r="W4" i="47"/>
  <c r="W4" i="43"/>
  <c r="W4" i="49" s="1"/>
  <c r="Y6" i="28"/>
  <c r="Y6" i="21"/>
  <c r="Y6" i="41"/>
  <c r="Y6" i="14"/>
  <c r="Y6" i="16" s="1"/>
  <c r="Y6" i="5"/>
  <c r="Y6" i="7" s="1"/>
  <c r="X4" i="41"/>
  <c r="X4" i="28"/>
  <c r="X4" i="21"/>
  <c r="X4" i="14"/>
  <c r="X4" i="16" s="1"/>
  <c r="X4" i="5"/>
  <c r="X4" i="7" s="1"/>
  <c r="AE55" i="99"/>
  <c r="AE56" i="99" s="1"/>
  <c r="Y6" i="47" l="1"/>
  <c r="Y6" i="43"/>
  <c r="Y6" i="49" s="1"/>
  <c r="X4" i="47"/>
  <c r="X4" i="43"/>
  <c r="X4" i="49" s="1"/>
  <c r="Y4" i="5"/>
  <c r="Y4" i="7" s="1"/>
  <c r="Y4" i="41"/>
  <c r="Y4" i="28"/>
  <c r="Y4" i="21"/>
  <c r="Y4" i="14"/>
  <c r="Y4" i="16" s="1"/>
  <c r="Z6" i="41"/>
  <c r="Z6" i="28"/>
  <c r="Z6" i="21"/>
  <c r="Z6" i="14"/>
  <c r="Z6" i="16" s="1"/>
  <c r="Z6" i="5"/>
  <c r="Z6" i="7" s="1"/>
  <c r="AF55" i="99"/>
  <c r="AF56" i="99" s="1"/>
  <c r="Y4" i="47" l="1"/>
  <c r="Y4" i="43"/>
  <c r="Y4" i="49" s="1"/>
  <c r="Z6" i="47"/>
  <c r="Z6" i="43"/>
  <c r="Z6" i="49" s="1"/>
  <c r="Z4" i="41"/>
  <c r="Z4" i="28"/>
  <c r="Z4" i="21"/>
  <c r="Z4" i="14"/>
  <c r="Z4" i="16" s="1"/>
  <c r="Z4" i="5"/>
  <c r="Z4" i="7" s="1"/>
  <c r="AA6" i="41"/>
  <c r="AA6" i="28"/>
  <c r="AA6" i="21"/>
  <c r="AA6" i="14"/>
  <c r="AA6" i="16" s="1"/>
  <c r="AA6" i="5"/>
  <c r="AA6" i="7" s="1"/>
  <c r="AG55" i="99"/>
  <c r="AG56" i="99" s="1"/>
  <c r="Z4" i="47" l="1"/>
  <c r="Z4" i="43"/>
  <c r="Z4" i="49" s="1"/>
  <c r="AA6" i="47"/>
  <c r="AA6" i="43"/>
  <c r="AA6" i="49" s="1"/>
  <c r="AB6" i="41"/>
  <c r="AB6" i="28"/>
  <c r="AB6" i="21"/>
  <c r="AB6" i="14"/>
  <c r="AB6" i="16" s="1"/>
  <c r="AB6" i="5"/>
  <c r="AB6" i="7" s="1"/>
  <c r="AA4" i="41"/>
  <c r="AA4" i="28"/>
  <c r="AA4" i="21"/>
  <c r="AA4" i="14"/>
  <c r="AA4" i="16" s="1"/>
  <c r="AA4" i="5"/>
  <c r="AA4" i="7" s="1"/>
  <c r="AH55" i="99"/>
  <c r="AH56" i="99" s="1"/>
  <c r="AB6" i="47" l="1"/>
  <c r="AB6" i="43"/>
  <c r="AB6" i="49" s="1"/>
  <c r="AA4" i="47"/>
  <c r="AA4" i="43"/>
  <c r="AA4" i="49" s="1"/>
  <c r="AC6" i="41"/>
  <c r="AC6" i="28"/>
  <c r="AC6" i="21"/>
  <c r="AC6" i="14"/>
  <c r="AC6" i="16" s="1"/>
  <c r="AC6" i="5"/>
  <c r="AC6" i="7" s="1"/>
  <c r="AB4" i="41"/>
  <c r="AB4" i="28"/>
  <c r="AB4" i="21"/>
  <c r="AB4" i="14"/>
  <c r="AB4" i="16" s="1"/>
  <c r="AB4" i="5"/>
  <c r="AB4" i="7" s="1"/>
  <c r="AI55" i="99"/>
  <c r="AI56" i="99" s="1"/>
  <c r="AC6" i="47" l="1"/>
  <c r="AC6" i="43"/>
  <c r="AC6" i="49" s="1"/>
  <c r="AB4" i="47"/>
  <c r="AB4" i="43"/>
  <c r="AB4" i="49" s="1"/>
  <c r="AD6" i="41"/>
  <c r="AD6" i="28"/>
  <c r="AD6" i="21"/>
  <c r="AD6" i="14"/>
  <c r="AD6" i="16" s="1"/>
  <c r="AD6" i="5"/>
  <c r="AD6" i="7" s="1"/>
  <c r="AC4" i="41"/>
  <c r="AC4" i="28"/>
  <c r="AC4" i="21"/>
  <c r="AC4" i="14"/>
  <c r="AC4" i="16" s="1"/>
  <c r="AC4" i="5"/>
  <c r="AC4" i="7" s="1"/>
  <c r="AJ55" i="99"/>
  <c r="AJ56" i="99" s="1"/>
  <c r="AD6" i="47" l="1"/>
  <c r="AD6" i="43"/>
  <c r="AD6" i="49" s="1"/>
  <c r="AC4" i="47"/>
  <c r="AC4" i="43"/>
  <c r="AC4" i="49" s="1"/>
  <c r="AE6" i="41"/>
  <c r="AE6" i="28"/>
  <c r="AE6" i="21"/>
  <c r="AE6" i="14"/>
  <c r="AE6" i="16" s="1"/>
  <c r="AE6" i="5"/>
  <c r="AE6" i="7" s="1"/>
  <c r="AD4" i="41"/>
  <c r="AD4" i="28"/>
  <c r="AD4" i="21"/>
  <c r="AD4" i="14"/>
  <c r="AD4" i="16" s="1"/>
  <c r="AD4" i="5"/>
  <c r="AD4" i="7" s="1"/>
  <c r="AL55" i="99"/>
  <c r="AL56" i="99" s="1"/>
  <c r="AK55" i="99"/>
  <c r="AK56" i="99" s="1"/>
  <c r="AE6" i="47" l="1"/>
  <c r="AE6" i="43"/>
  <c r="AE6" i="49" s="1"/>
  <c r="AD4" i="47"/>
  <c r="AD4" i="43"/>
  <c r="AD4" i="49" s="1"/>
  <c r="AF6" i="41"/>
  <c r="AF6" i="28"/>
  <c r="AF6" i="21"/>
  <c r="AF6" i="14"/>
  <c r="AF6" i="16" s="1"/>
  <c r="AF6" i="5"/>
  <c r="AF6" i="7" s="1"/>
  <c r="AG6" i="5"/>
  <c r="AG6" i="7" s="1"/>
  <c r="AG6" i="41"/>
  <c r="AG6" i="14"/>
  <c r="AG6" i="16" s="1"/>
  <c r="AG6" i="28"/>
  <c r="AG6" i="21"/>
  <c r="AE4" i="41"/>
  <c r="AE4" i="28"/>
  <c r="AE4" i="21"/>
  <c r="AE4" i="14"/>
  <c r="AE4" i="16" s="1"/>
  <c r="AE4" i="5"/>
  <c r="AE4" i="7" s="1"/>
  <c r="AE4" i="47" l="1"/>
  <c r="AE4" i="43"/>
  <c r="AE4" i="49" s="1"/>
  <c r="AF6" i="47"/>
  <c r="AF6" i="43"/>
  <c r="AF6" i="49" s="1"/>
  <c r="AG6" i="47"/>
  <c r="AG6" i="43"/>
  <c r="AG6" i="49" s="1"/>
  <c r="AG4" i="28"/>
  <c r="AG4" i="5"/>
  <c r="AG4" i="7" s="1"/>
  <c r="AG4" i="14"/>
  <c r="AG4" i="16" s="1"/>
  <c r="AG4" i="41"/>
  <c r="AG4" i="21"/>
  <c r="AF4" i="41"/>
  <c r="AF4" i="28"/>
  <c r="AF4" i="21"/>
  <c r="AF4" i="14"/>
  <c r="AF4" i="16" s="1"/>
  <c r="AF4" i="5"/>
  <c r="AF4" i="7" s="1"/>
  <c r="AG4" i="47" l="1"/>
  <c r="AG4" i="43"/>
  <c r="AG4" i="49" s="1"/>
  <c r="AF4" i="47"/>
  <c r="AF4" i="43"/>
  <c r="AF4" i="49" s="1"/>
  <c r="M7" i="42"/>
  <c r="M7" i="48" s="1"/>
  <c r="M5" i="42"/>
  <c r="M5" i="48" s="1"/>
  <c r="M5" i="6"/>
  <c r="M5" i="23"/>
  <c r="M5" i="29"/>
  <c r="M5" i="30" s="1"/>
  <c r="M5" i="15"/>
  <c r="M7" i="6"/>
  <c r="M7" i="15"/>
  <c r="M7" i="29"/>
  <c r="M7" i="30" s="1"/>
  <c r="M7" i="23"/>
  <c r="G59" i="97"/>
  <c r="G60" i="97" l="1"/>
  <c r="G56" i="97" s="1"/>
  <c r="H59" i="97"/>
  <c r="G55" i="97"/>
  <c r="H55" i="97" l="1"/>
  <c r="I59" i="97"/>
  <c r="H60" i="97"/>
  <c r="H56" i="97" s="1"/>
  <c r="B7" i="15"/>
  <c r="B7" i="29"/>
  <c r="B7" i="30" s="1"/>
  <c r="B7" i="22"/>
  <c r="B7" i="23" s="1"/>
  <c r="B7" i="6"/>
  <c r="B7" i="42"/>
  <c r="B7" i="48" s="1"/>
  <c r="B5" i="6"/>
  <c r="B5" i="15"/>
  <c r="B5" i="22"/>
  <c r="B5" i="23" s="1"/>
  <c r="B5" i="42"/>
  <c r="B5" i="48" s="1"/>
  <c r="B5" i="29"/>
  <c r="B5" i="30" s="1"/>
  <c r="I60" i="97"/>
  <c r="I56" i="97" s="1"/>
  <c r="D5" i="6" l="1"/>
  <c r="D5" i="42"/>
  <c r="D5" i="48" s="1"/>
  <c r="D5" i="15"/>
  <c r="D5" i="23"/>
  <c r="D5" i="29"/>
  <c r="D5" i="30" s="1"/>
  <c r="C5" i="15"/>
  <c r="C5" i="23"/>
  <c r="C5" i="42"/>
  <c r="C5" i="48" s="1"/>
  <c r="C5" i="6"/>
  <c r="C5" i="29"/>
  <c r="C5" i="30" s="1"/>
  <c r="I55" i="97"/>
  <c r="J59" i="97"/>
  <c r="C7" i="6"/>
  <c r="C7" i="15"/>
  <c r="C7" i="29"/>
  <c r="C7" i="30" s="1"/>
  <c r="C7" i="42"/>
  <c r="C7" i="48" s="1"/>
  <c r="C7" i="23"/>
  <c r="K59" i="97" l="1"/>
  <c r="J55" i="97"/>
  <c r="D7" i="15"/>
  <c r="D7" i="29"/>
  <c r="D7" i="30" s="1"/>
  <c r="D7" i="23"/>
  <c r="D7" i="42"/>
  <c r="D7" i="48" s="1"/>
  <c r="D7" i="6"/>
  <c r="J60" i="97"/>
  <c r="J56" i="97" s="1"/>
  <c r="K60" i="97"/>
  <c r="K56" i="97" s="1"/>
  <c r="E7" i="23" l="1"/>
  <c r="E7" i="42"/>
  <c r="E7" i="48" s="1"/>
  <c r="E7" i="15"/>
  <c r="E7" i="6"/>
  <c r="E7" i="29"/>
  <c r="E7" i="30" s="1"/>
  <c r="E5" i="23"/>
  <c r="E5" i="6"/>
  <c r="E5" i="42"/>
  <c r="E5" i="48" s="1"/>
  <c r="E5" i="15"/>
  <c r="E5" i="29"/>
  <c r="E5" i="30" s="1"/>
  <c r="F5" i="6"/>
  <c r="F5" i="15"/>
  <c r="F5" i="23"/>
  <c r="F5" i="29"/>
  <c r="F5" i="30" s="1"/>
  <c r="F5" i="42"/>
  <c r="F5" i="48" s="1"/>
  <c r="L59" i="97"/>
  <c r="K55" i="97"/>
  <c r="M59" i="97" l="1"/>
  <c r="L55" i="97"/>
  <c r="L60" i="97"/>
  <c r="L56" i="97" s="1"/>
  <c r="F7" i="15"/>
  <c r="F7" i="29"/>
  <c r="F7" i="30" s="1"/>
  <c r="F7" i="6"/>
  <c r="F7" i="23"/>
  <c r="F7" i="42"/>
  <c r="F7" i="48" s="1"/>
  <c r="M60" i="97"/>
  <c r="M56" i="97" s="1"/>
  <c r="G5" i="15" l="1"/>
  <c r="G5" i="23"/>
  <c r="G5" i="29"/>
  <c r="G5" i="30" s="1"/>
  <c r="G5" i="42"/>
  <c r="G5" i="48" s="1"/>
  <c r="G5" i="6"/>
  <c r="G7" i="42"/>
  <c r="G7" i="48" s="1"/>
  <c r="G7" i="23"/>
  <c r="G7" i="6"/>
  <c r="G7" i="15"/>
  <c r="G7" i="29"/>
  <c r="G7" i="30" s="1"/>
  <c r="H5" i="42"/>
  <c r="H5" i="48" s="1"/>
  <c r="H5" i="15"/>
  <c r="H5" i="6"/>
  <c r="H5" i="23"/>
  <c r="H5" i="29"/>
  <c r="H5" i="30" s="1"/>
  <c r="N59" i="97"/>
  <c r="M55" i="97"/>
  <c r="O59" i="97" l="1"/>
  <c r="N55" i="97"/>
  <c r="N60" i="97"/>
  <c r="N56" i="97" s="1"/>
  <c r="H7" i="23"/>
  <c r="H7" i="15"/>
  <c r="H7" i="42"/>
  <c r="H7" i="48" s="1"/>
  <c r="H7" i="6"/>
  <c r="H7" i="29"/>
  <c r="H7" i="30" s="1"/>
  <c r="O60" i="97"/>
  <c r="O56" i="97" s="1"/>
  <c r="I5" i="42" l="1"/>
  <c r="I5" i="48" s="1"/>
  <c r="I5" i="6"/>
  <c r="I5" i="15"/>
  <c r="I5" i="23"/>
  <c r="I5" i="29"/>
  <c r="I5" i="30" s="1"/>
  <c r="I7" i="23"/>
  <c r="I7" i="29"/>
  <c r="I7" i="30" s="1"/>
  <c r="I7" i="6"/>
  <c r="I7" i="42"/>
  <c r="I7" i="48" s="1"/>
  <c r="I7" i="15"/>
  <c r="J5" i="29"/>
  <c r="J5" i="30" s="1"/>
  <c r="J5" i="23"/>
  <c r="J5" i="42"/>
  <c r="J5" i="48" s="1"/>
  <c r="J5" i="6"/>
  <c r="J5" i="15"/>
  <c r="P59" i="97"/>
  <c r="O55" i="97"/>
  <c r="Q59" i="97" l="1"/>
  <c r="Q55" i="97" s="1"/>
  <c r="P55" i="97"/>
  <c r="P60" i="97"/>
  <c r="P56" i="97" s="1"/>
  <c r="J7" i="29"/>
  <c r="J7" i="30" s="1"/>
  <c r="J7" i="6"/>
  <c r="J7" i="42"/>
  <c r="J7" i="48" s="1"/>
  <c r="J7" i="23"/>
  <c r="J7" i="15"/>
  <c r="Q60" i="97"/>
  <c r="Q56" i="97" s="1"/>
  <c r="R60" i="97"/>
  <c r="K5" i="6" l="1"/>
  <c r="K5" i="29"/>
  <c r="K5" i="30" s="1"/>
  <c r="K5" i="15"/>
  <c r="K5" i="42"/>
  <c r="K5" i="48" s="1"/>
  <c r="K5" i="23"/>
  <c r="K7" i="6"/>
  <c r="K7" i="42"/>
  <c r="K7" i="48" s="1"/>
  <c r="K7" i="15"/>
  <c r="K7" i="29"/>
  <c r="K7" i="30" s="1"/>
  <c r="K7" i="23"/>
  <c r="L5" i="29"/>
  <c r="L5" i="30" s="1"/>
  <c r="L5" i="6"/>
  <c r="L5" i="23"/>
  <c r="L5" i="15"/>
  <c r="L5" i="42"/>
  <c r="L5" i="48" s="1"/>
  <c r="L7" i="23"/>
  <c r="L7" i="15"/>
  <c r="L7" i="42"/>
  <c r="L7" i="48" s="1"/>
  <c r="L7" i="6"/>
  <c r="L7" i="29"/>
  <c r="L7" i="30" s="1"/>
</calcChain>
</file>

<file path=xl/sharedStrings.xml><?xml version="1.0" encoding="utf-8"?>
<sst xmlns="http://schemas.openxmlformats.org/spreadsheetml/2006/main" count="1350" uniqueCount="282">
  <si>
    <t>BPoEFUbVT BAU Perc of Each Fuel Used by Veh Technology</t>
  </si>
  <si>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</si>
  <si>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</si>
  <si>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</si>
  <si>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</si>
  <si>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</si>
  <si>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</si>
  <si>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</si>
  <si>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</si>
  <si>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</si>
  <si>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Plug-in hybrids can accept either electricity or combustible fuels.</t>
  </si>
  <si>
    <t>This sheet specifies the percentage of driving for which electricity is used.</t>
  </si>
  <si>
    <t>Electricity fraction</t>
  </si>
  <si>
    <t>EIA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</si>
  <si>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</si>
  <si>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</si>
  <si>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</si>
  <si>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</si>
  <si>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</si>
  <si>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</si>
  <si>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</si>
  <si>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</si>
  <si>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</si>
  <si>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</si>
  <si>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</si>
  <si>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</si>
  <si>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</si>
  <si>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</si>
  <si>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</si>
  <si>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</si>
  <si>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</si>
  <si>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</si>
  <si>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</si>
  <si>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</si>
  <si>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</si>
  <si>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</si>
  <si>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</si>
  <si>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</si>
  <si>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</si>
  <si>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</si>
  <si>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</si>
  <si>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</si>
  <si>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</si>
  <si>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</si>
  <si>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</si>
  <si>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</si>
  <si>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</si>
  <si>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Annual Energy Outlook 2020</t>
  </si>
  <si>
    <t>Table 36</t>
  </si>
  <si>
    <t>https://www.eia.gov/outlooks/aeo/supplement/excel/suptab_36.xlsx</t>
  </si>
  <si>
    <t>https://www.arb.ca.gov/fuels/lcfs/2018-0815_illustrative_compliance_scenario_calc.xlsx</t>
  </si>
  <si>
    <t>August 2018</t>
  </si>
  <si>
    <t>Illustrative Compliance Calculator for Low Carbon Fuel Standard</t>
  </si>
  <si>
    <t>California Air Resources Board</t>
  </si>
  <si>
    <t>"illustrative compliance calculator" listed as the top source.</t>
  </si>
  <si>
    <t>US EPS guidance for other inputs follows:</t>
  </si>
  <si>
    <t xml:space="preserve">For gasoline and diesel use in on-road vehicles (LDVs and HDV), the annual input value is </t>
  </si>
  <si>
    <t>Fraction biofuels in diesel</t>
  </si>
  <si>
    <t xml:space="preserve">Renewable or biodiesel </t>
  </si>
  <si>
    <t>Results Summary</t>
  </si>
  <si>
    <t>Version Date: Aug 15, 2018</t>
  </si>
  <si>
    <t>Scenario Selection</t>
  </si>
  <si>
    <t>Demand Scenario</t>
  </si>
  <si>
    <t>High Demand</t>
  </si>
  <si>
    <t>Fuel Supply Scenario</t>
  </si>
  <si>
    <t>Project/HD/High ZEV/20%/Infra</t>
  </si>
  <si>
    <t>LD = Low Demand</t>
  </si>
  <si>
    <t>Reduction Target</t>
  </si>
  <si>
    <t>Total Fuel Energy</t>
  </si>
  <si>
    <t>Fuel Energy</t>
  </si>
  <si>
    <t>Fuel</t>
  </si>
  <si>
    <t>Units</t>
  </si>
  <si>
    <t xml:space="preserve">Starch Ethanol </t>
  </si>
  <si>
    <t>mm MJ</t>
  </si>
  <si>
    <t>Sugar Ethanol</t>
  </si>
  <si>
    <t>Cellulosic Ethanol</t>
  </si>
  <si>
    <t>Renewable Gasoline</t>
  </si>
  <si>
    <t>Hydrogen for LDVs</t>
  </si>
  <si>
    <t>Electricity for LDVs</t>
  </si>
  <si>
    <t>CARBOB</t>
  </si>
  <si>
    <t>Biodiesel</t>
  </si>
  <si>
    <t>Renewable Diesel</t>
  </si>
  <si>
    <t>Conventional NG</t>
  </si>
  <si>
    <t>Renewable NG</t>
  </si>
  <si>
    <t>Hydrogen for HDVs</t>
  </si>
  <si>
    <t>Electricity for HDVs</t>
  </si>
  <si>
    <t>Electricity for Rail/Forklift/etc.</t>
  </si>
  <si>
    <t>CARB Diesel</t>
  </si>
  <si>
    <t>Renewable Propane</t>
  </si>
  <si>
    <t>Conventional Propane</t>
  </si>
  <si>
    <t>Alternative Jet Fuel</t>
  </si>
  <si>
    <t>Low Demand</t>
  </si>
  <si>
    <t>Project/LD/Low ZEV/20%/infra</t>
  </si>
  <si>
    <t>Sum of gasoline energy</t>
  </si>
  <si>
    <t>Biofuel blends apply to on-road vehicles only.</t>
  </si>
  <si>
    <t>an average of four possible compliance pathways scenario from the CARB</t>
  </si>
  <si>
    <t>CARB compliance scenario data</t>
  </si>
  <si>
    <t>Calculations</t>
  </si>
  <si>
    <t>Biofuel gasoline</t>
  </si>
  <si>
    <t>Petroleum gasoline</t>
  </si>
  <si>
    <t>Fraction of ethanol in gasoline</t>
  </si>
  <si>
    <t>Sum of diesel and subtitutes</t>
  </si>
  <si>
    <t>Sum of Desel&amp;Substitutes</t>
  </si>
  <si>
    <t>Sum of Gasoline&amp;Altenratives</t>
  </si>
  <si>
    <t>Sum of biofuel energy</t>
  </si>
  <si>
    <t>Smoothed paths</t>
  </si>
  <si>
    <t>Raw paths</t>
  </si>
  <si>
    <t>Input variables</t>
  </si>
  <si>
    <t>ref2020.d112119a</t>
  </si>
  <si>
    <t>Report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</si>
  <si>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</si>
  <si>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</si>
  <si>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</si>
  <si>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</si>
  <si>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</si>
  <si>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</si>
  <si>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</si>
  <si>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TEF000</t>
  </si>
  <si>
    <t>36. Transportation Sector Energy Use by Fuel Type Within a Mode</t>
  </si>
  <si>
    <t>(trillion Btu)</t>
  </si>
  <si>
    <t/>
  </si>
  <si>
    <t>2019-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</si>
  <si>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</si>
  <si>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</si>
  <si>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</si>
  <si>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</si>
  <si>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</si>
  <si>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</si>
  <si>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</si>
  <si>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</si>
  <si>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</si>
  <si>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</si>
  <si>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</si>
  <si>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</si>
  <si>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</si>
  <si>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</si>
  <si>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 xml:space="preserve">  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</si>
  <si>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</si>
  <si>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</si>
  <si>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</si>
  <si>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</si>
  <si>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</si>
  <si>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</si>
  <si>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</si>
  <si>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</si>
  <si>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</si>
  <si>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</si>
  <si>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- -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</si>
  <si>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</si>
  <si>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</si>
  <si>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</si>
  <si>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</si>
  <si>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</si>
  <si>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</si>
  <si>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</si>
  <si>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</si>
  <si>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</si>
  <si>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</si>
  <si>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</si>
  <si>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</si>
  <si>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</si>
  <si>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</si>
  <si>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</si>
  <si>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</si>
  <si>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</si>
  <si>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</si>
  <si>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</si>
  <si>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</si>
  <si>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</si>
  <si>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</si>
  <si>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</si>
  <si>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</si>
  <si>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</si>
  <si>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</si>
  <si>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</si>
  <si>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</si>
  <si>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</si>
  <si>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</si>
  <si>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</si>
  <si>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</si>
  <si>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</si>
  <si>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</si>
  <si>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</si>
  <si>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</si>
  <si>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</si>
  <si>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</si>
  <si>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</si>
  <si>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</si>
  <si>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</si>
  <si>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</si>
  <si>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</si>
  <si>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</si>
  <si>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</si>
  <si>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</si>
  <si>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</si>
  <si>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</si>
  <si>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</si>
  <si>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</si>
  <si>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</si>
  <si>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</si>
  <si>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</si>
  <si>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</si>
  <si>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</si>
  <si>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</si>
  <si>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</si>
  <si>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</si>
  <si>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</si>
  <si>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</si>
  <si>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 xml:space="preserve">    Propane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</si>
  <si>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</si>
  <si>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</si>
  <si>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</si>
  <si>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</si>
  <si>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</si>
  <si>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</si>
  <si>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</si>
  <si>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</si>
  <si>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</si>
  <si>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</si>
  <si>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</si>
  <si>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</si>
  <si>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</si>
  <si>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</si>
  <si>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</si>
  <si>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</si>
  <si>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</si>
  <si>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</si>
  <si>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</si>
  <si>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</si>
  <si>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</si>
  <si>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</si>
  <si>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</si>
  <si>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</si>
  <si>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</si>
  <si>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</si>
  <si>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</si>
  <si>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</si>
  <si>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</si>
  <si>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</si>
  <si>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</si>
  <si>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</si>
  <si>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</si>
  <si>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</si>
  <si>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</si>
  <si>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</si>
  <si>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</si>
  <si>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</si>
  <si>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</si>
  <si>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</si>
  <si>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</si>
  <si>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</si>
  <si>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</si>
  <si>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</si>
  <si>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</si>
  <si>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</si>
  <si>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</si>
  <si>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</si>
  <si>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</si>
  <si>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</si>
  <si>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</si>
  <si>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</si>
  <si>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</si>
  <si>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</si>
  <si>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</si>
  <si>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</si>
  <si>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</si>
  <si>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</si>
  <si>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</si>
  <si>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</si>
  <si>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</si>
  <si>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</si>
  <si>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Off-road vehicles (including rail, aircraft, ships)</t>
  </si>
  <si>
    <t>Motor vehicles</t>
  </si>
  <si>
    <t>https://arb.ca.gov/emfac/fleet-db</t>
  </si>
  <si>
    <t>EMFAC model - Fleet Database</t>
  </si>
  <si>
    <t>Accessed April 2, 2021</t>
  </si>
  <si>
    <t>Natural gas vehicles</t>
  </si>
  <si>
    <t xml:space="preserve">Energy + Environmental Economics, Inc.  </t>
  </si>
  <si>
    <t>September 2017 release</t>
  </si>
  <si>
    <t>Model itself downloadable (as of July 26, 2018): https://www.arb.ca.gov/cc/scopingplan/pathways_arb_2.4.1_101917.zip</t>
  </si>
  <si>
    <t>California Pathways model</t>
  </si>
  <si>
    <t>https://www.arb.ca.gov/cc/scopingplan/california_pathways_model_framework_jan2017.pdf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</si>
</sst>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#,##0.00000"/>
    <numFmt numFmtId="166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0" fontId="6" fillId="0" borderId="0" xfId="8"/>
    <xf numFmtId="49" fontId="0" fillId="0" borderId="0" xfId="0" applyNumberFormat="1" applyAlignment="1">
      <alignment horizontal="left"/>
    </xf>
    <xf numFmtId="0" fontId="0" fillId="0" borderId="0" xfId="0" applyFont="1"/>
    <xf numFmtId="49" fontId="0" fillId="0" borderId="0" xfId="9" applyNumberFormat="1" applyFont="1"/>
    <xf numFmtId="49" fontId="0" fillId="0" borderId="0" xfId="0" applyNumberFormat="1"/>
    <xf numFmtId="0" fontId="8" fillId="3" borderId="0" xfId="0" applyFont="1" applyFill="1"/>
    <xf numFmtId="0" fontId="0" fillId="3" borderId="0" xfId="0" applyFill="1"/>
    <xf numFmtId="0" fontId="9" fillId="3" borderId="0" xfId="0" applyFont="1" applyFill="1"/>
    <xf numFmtId="0" fontId="1" fillId="3" borderId="0" xfId="0" applyFont="1" applyFill="1"/>
    <xf numFmtId="2" fontId="0" fillId="0" borderId="0" xfId="0" applyNumberFormat="1"/>
    <xf numFmtId="165" fontId="0" fillId="0" borderId="0" xfId="0" applyNumberFormat="1"/>
    <xf numFmtId="0" fontId="1" fillId="5" borderId="0" xfId="0" applyFont="1" applyFill="1"/>
    <xf numFmtId="0" fontId="0" fillId="5" borderId="0" xfId="0" applyFill="1"/>
    <xf numFmtId="9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6" borderId="0" xfId="0" applyFont="1" applyFill="1"/>
    <xf numFmtId="0" fontId="2" fillId="0" borderId="0" xfId="6"/>
    <xf numFmtId="0" fontId="3" fillId="0" borderId="4" xfId="5">
      <alignment wrapText="1"/>
    </xf>
    <xf numFmtId="0" fontId="10" fillId="0" borderId="0" xfId="0" applyFont="1"/>
    <xf numFmtId="0" fontId="11" fillId="0" borderId="0" xfId="0" applyFont="1"/>
    <xf numFmtId="0" fontId="4" fillId="0" borderId="0" xfId="7">
      <alignment horizontal="left"/>
    </xf>
    <xf numFmtId="0" fontId="3" fillId="0" borderId="2" xfId="3">
      <alignment wrapText="1"/>
    </xf>
    <xf numFmtId="3" fontId="3" fillId="0" borderId="2" xfId="3" applyNumberFormat="1" applyAlignment="1">
      <alignment horizontal="right" wrapText="1"/>
    </xf>
    <xf numFmtId="166" fontId="3" fillId="0" borderId="2" xfId="3" applyNumberFormat="1" applyAlignment="1">
      <alignment horizontal="right" wrapText="1"/>
    </xf>
    <xf numFmtId="0" fontId="0" fillId="0" borderId="3" xfId="4" applyFont="1">
      <alignment wrapText="1"/>
    </xf>
    <xf numFmtId="3" fontId="0" fillId="0" borderId="3" xfId="4" applyNumberFormat="1" applyFont="1" applyAlignment="1">
      <alignment horizontal="right" wrapText="1"/>
    </xf>
    <xf numFmtId="166" fontId="0" fillId="0" borderId="3" xfId="4" applyNumberFormat="1" applyFont="1" applyAlignment="1">
      <alignment horizontal="right" wrapText="1"/>
    </xf>
    <xf numFmtId="0" fontId="2" fillId="0" borderId="1" xfId="2">
      <alignment wrapText="1"/>
    </xf>
    <xf numFmtId="0" fontId="12" fillId="0" borderId="0" xfId="0" applyFont="1"/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rb.ca.gov/cc/scopingplan/california_pathways_model_framework_jan2017.pdf" TargetMode="External"/><Relationship Id="rId1" Type="http://schemas.openxmlformats.org/officeDocument/2006/relationships/hyperlink" Target="https://www.arb.ca.gov/fuels/lcfs/2018-0815_illustrative_compliance_scenario_calc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"/>
  <sheetViews>
    <sheetView topLeftCell="A11" zoomScale="85" zoomScaleNormal="85" workbookViewId="0">
      <selection activeCell="B16" sqref="B16:B26"/>
    </sheetView>
  </sheetViews>
  <sheetFormatPr defaultRowHeight="14.5" x14ac:dyDescent="0.35"/>
  <cols>
    <col min="2" max="2" width="69.269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272</v>
      </c>
    </row>
    <row r="4" spans="1:2" x14ac:dyDescent="0.35">
      <c r="B4" t="s">
        <v>53</v>
      </c>
    </row>
    <row r="5" spans="1:2" x14ac:dyDescent="0.35">
      <c r="B5" t="s">
        <v>52</v>
      </c>
    </row>
    <row r="6" spans="1:2" x14ac:dyDescent="0.35">
      <c r="B6" s="10" t="s">
        <v>51</v>
      </c>
    </row>
    <row r="7" spans="1:2" x14ac:dyDescent="0.35">
      <c r="B7" s="9" t="s">
        <v>50</v>
      </c>
    </row>
    <row r="9" spans="1:2" x14ac:dyDescent="0.35">
      <c r="B9" s="4" t="s">
        <v>271</v>
      </c>
    </row>
    <row r="10" spans="1:2" x14ac:dyDescent="0.35">
      <c r="B10" t="s">
        <v>13</v>
      </c>
    </row>
    <row r="11" spans="1:2" x14ac:dyDescent="0.35">
      <c r="B11" s="5">
        <v>2020</v>
      </c>
    </row>
    <row r="12" spans="1:2" x14ac:dyDescent="0.35">
      <c r="B12" t="s">
        <v>47</v>
      </c>
    </row>
    <row r="13" spans="1:2" x14ac:dyDescent="0.35">
      <c r="B13" s="9" t="s">
        <v>49</v>
      </c>
    </row>
    <row r="14" spans="1:2" x14ac:dyDescent="0.35">
      <c r="B14" t="s">
        <v>48</v>
      </c>
    </row>
    <row r="16" spans="1:2" x14ac:dyDescent="0.35">
      <c r="B16" s="4" t="s">
        <v>276</v>
      </c>
    </row>
    <row r="17" spans="2:2" x14ac:dyDescent="0.35">
      <c r="B17" t="s">
        <v>53</v>
      </c>
    </row>
    <row r="18" spans="2:2" x14ac:dyDescent="0.35">
      <c r="B18" s="5" t="s">
        <v>274</v>
      </c>
    </row>
    <row r="19" spans="2:2" x14ac:dyDescent="0.35">
      <c r="B19" t="s">
        <v>275</v>
      </c>
    </row>
    <row r="20" spans="2:2" x14ac:dyDescent="0.35">
      <c r="B20" s="9" t="s">
        <v>273</v>
      </c>
    </row>
    <row r="21" spans="2:2" x14ac:dyDescent="0.35">
      <c r="B21" s="9"/>
    </row>
    <row r="22" spans="2:2" x14ac:dyDescent="0.35">
      <c r="B22" t="s">
        <v>277</v>
      </c>
    </row>
    <row r="23" spans="2:2" x14ac:dyDescent="0.35">
      <c r="B23" t="s">
        <v>280</v>
      </c>
    </row>
    <row r="24" spans="2:2" x14ac:dyDescent="0.35">
      <c r="B24" t="s">
        <v>278</v>
      </c>
    </row>
    <row r="25" spans="2:2" x14ac:dyDescent="0.35">
      <c r="B25" s="9" t="s">
        <v>281</v>
      </c>
    </row>
    <row r="26" spans="2:2" x14ac:dyDescent="0.35">
      <c r="B26" s="5" t="s">
        <v>279</v>
      </c>
    </row>
    <row r="28" spans="2:2" x14ac:dyDescent="0.35">
      <c r="B28" s="4" t="s">
        <v>14</v>
      </c>
    </row>
    <row r="29" spans="2:2" x14ac:dyDescent="0.35">
      <c r="B29" t="s">
        <v>15</v>
      </c>
    </row>
    <row r="30" spans="2:2" x14ac:dyDescent="0.35">
      <c r="B30" t="s">
        <v>16</v>
      </c>
    </row>
    <row r="31" spans="2:2" x14ac:dyDescent="0.35">
      <c r="B31" t="s">
        <v>17</v>
      </c>
    </row>
    <row r="32" spans="2:2" x14ac:dyDescent="0.35">
      <c r="B32" t="s">
        <v>18</v>
      </c>
    </row>
    <row r="33" spans="1:2" x14ac:dyDescent="0.35">
      <c r="B33" t="s">
        <v>19</v>
      </c>
    </row>
    <row r="35" spans="1:2" x14ac:dyDescent="0.35">
      <c r="A35" s="1" t="s">
        <v>2</v>
      </c>
    </row>
    <row r="36" spans="1:2" x14ac:dyDescent="0.35">
      <c r="A36" t="s">
        <v>56</v>
      </c>
    </row>
    <row r="37" spans="1:2" x14ac:dyDescent="0.35">
      <c r="A37" t="s">
        <v>95</v>
      </c>
    </row>
    <row r="38" spans="1:2" x14ac:dyDescent="0.35">
      <c r="A38" s="11" t="s">
        <v>54</v>
      </c>
    </row>
    <row r="40" spans="1:2" x14ac:dyDescent="0.35">
      <c r="A40" t="s">
        <v>94</v>
      </c>
    </row>
    <row r="42" spans="1:2" x14ac:dyDescent="0.35">
      <c r="A42" s="11" t="s">
        <v>55</v>
      </c>
    </row>
    <row r="43" spans="1:2" x14ac:dyDescent="0.35">
      <c r="A43" t="s">
        <v>24</v>
      </c>
    </row>
    <row r="44" spans="1:2" x14ac:dyDescent="0.35">
      <c r="A44" t="s">
        <v>25</v>
      </c>
    </row>
    <row r="45" spans="1:2" x14ac:dyDescent="0.35">
      <c r="A45" t="s">
        <v>26</v>
      </c>
    </row>
    <row r="46" spans="1:2" x14ac:dyDescent="0.35">
      <c r="A46" t="s">
        <v>28</v>
      </c>
    </row>
    <row r="47" spans="1:2" x14ac:dyDescent="0.35">
      <c r="A47" t="s">
        <v>27</v>
      </c>
    </row>
    <row r="48" spans="1:2" x14ac:dyDescent="0.35">
      <c r="A48" t="s">
        <v>32</v>
      </c>
    </row>
    <row r="49" spans="1:1" x14ac:dyDescent="0.35">
      <c r="A49" t="s">
        <v>29</v>
      </c>
    </row>
    <row r="50" spans="1:1" x14ac:dyDescent="0.35">
      <c r="A50" t="s">
        <v>30</v>
      </c>
    </row>
    <row r="51" spans="1:1" x14ac:dyDescent="0.35">
      <c r="A51" t="s">
        <v>31</v>
      </c>
    </row>
    <row r="53" spans="1:1" x14ac:dyDescent="0.35">
      <c r="A53" t="s">
        <v>33</v>
      </c>
    </row>
    <row r="54" spans="1:1" x14ac:dyDescent="0.35">
      <c r="A54" t="s">
        <v>34</v>
      </c>
    </row>
    <row r="55" spans="1:1" x14ac:dyDescent="0.35">
      <c r="A55" t="s">
        <v>35</v>
      </c>
    </row>
    <row r="56" spans="1:1" x14ac:dyDescent="0.35">
      <c r="A56" t="s">
        <v>36</v>
      </c>
    </row>
    <row r="58" spans="1:1" x14ac:dyDescent="0.35">
      <c r="A58" t="s">
        <v>41</v>
      </c>
    </row>
    <row r="59" spans="1:1" x14ac:dyDescent="0.35">
      <c r="A59" t="s">
        <v>42</v>
      </c>
    </row>
    <row r="61" spans="1:1" x14ac:dyDescent="0.35">
      <c r="A61" t="s">
        <v>37</v>
      </c>
    </row>
    <row r="62" spans="1:1" x14ac:dyDescent="0.35">
      <c r="A62" t="s">
        <v>38</v>
      </c>
    </row>
    <row r="63" spans="1:1" x14ac:dyDescent="0.35">
      <c r="A63" t="s">
        <v>39</v>
      </c>
    </row>
    <row r="64" spans="1:1" x14ac:dyDescent="0.35">
      <c r="A64" t="s">
        <v>40</v>
      </c>
    </row>
  </sheetData>
  <hyperlinks>
    <hyperlink ref="B7" r:id="rId1" xr:uid="{570B7C28-FC16-443C-BDDC-D0B6BAB1301A}"/>
    <hyperlink ref="B25" r:id="rId2" xr:uid="{3EBE0FCF-F51C-419A-B8F0-CC9F783ADC93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f>'On-Road Diesel'!G56</f>
        <v>0.82154257057994684</v>
      </c>
      <c r="C5">
        <f>'On-Road Diesel'!H56</f>
        <v>0.80235992137727741</v>
      </c>
      <c r="D5">
        <f>'On-Road Diesel'!I56</f>
        <v>0.78317727217460797</v>
      </c>
      <c r="E5">
        <f>'On-Road Diesel'!J56</f>
        <v>0.76399462297193843</v>
      </c>
      <c r="F5">
        <f>'On-Road Diesel'!K56</f>
        <v>0.74481197376926889</v>
      </c>
      <c r="G5">
        <f>'On-Road Diesel'!L56</f>
        <v>0.72562932456659945</v>
      </c>
      <c r="H5">
        <f>'On-Road Diesel'!M56</f>
        <v>0.70644667536393002</v>
      </c>
      <c r="I5">
        <f>'On-Road Diesel'!N56</f>
        <v>0.68726402616126048</v>
      </c>
      <c r="J5">
        <f>'On-Road Diesel'!O56</f>
        <v>0.66808137695859093</v>
      </c>
      <c r="K5">
        <f>'On-Road Diesel'!P56</f>
        <v>0.6488987277559215</v>
      </c>
      <c r="L5">
        <f>'On-Road Diesel'!Q56</f>
        <v>0.62971607855325207</v>
      </c>
      <c r="M5">
        <f>'On-Road Diesel'!R56</f>
        <v>0.61053342935058241</v>
      </c>
      <c r="N5">
        <f>'On-Road Diesel'!S56</f>
        <v>0.61053342935058241</v>
      </c>
      <c r="O5">
        <f>'On-Road Diesel'!T56</f>
        <v>0.61053342935058241</v>
      </c>
      <c r="P5">
        <f>'On-Road Diesel'!U56</f>
        <v>0.61053342935058241</v>
      </c>
      <c r="Q5">
        <f>'On-Road Diesel'!V56</f>
        <v>0.61053342935058241</v>
      </c>
      <c r="R5">
        <f>'On-Road Diesel'!W56</f>
        <v>0.61053342935058241</v>
      </c>
      <c r="S5">
        <f>'On-Road Diesel'!X56</f>
        <v>0.61053342935058241</v>
      </c>
      <c r="T5">
        <f>'On-Road Diesel'!Y56</f>
        <v>0.61053342935058241</v>
      </c>
      <c r="U5">
        <f>'On-Road Diesel'!Z56</f>
        <v>0.61053342935058241</v>
      </c>
      <c r="V5">
        <f>'On-Road Diesel'!AA56</f>
        <v>0.61053342935058241</v>
      </c>
      <c r="W5">
        <f>'On-Road Diesel'!AB56</f>
        <v>0.61053342935058241</v>
      </c>
      <c r="X5">
        <f>'On-Road Diesel'!AC56</f>
        <v>0.61053342935058241</v>
      </c>
      <c r="Y5">
        <f>'On-Road Diesel'!AD56</f>
        <v>0.61053342935058241</v>
      </c>
      <c r="Z5">
        <f>'On-Road Diesel'!AE56</f>
        <v>0.61053342935058241</v>
      </c>
      <c r="AA5">
        <f>'On-Road Diesel'!AF56</f>
        <v>0.61053342935058241</v>
      </c>
      <c r="AB5">
        <f>'On-Road Diesel'!AG56</f>
        <v>0.61053342935058241</v>
      </c>
      <c r="AC5">
        <f>'On-Road Diesel'!AH56</f>
        <v>0.61053342935058241</v>
      </c>
      <c r="AD5">
        <f>'On-Road Diesel'!AI56</f>
        <v>0.61053342935058241</v>
      </c>
      <c r="AE5">
        <f>'On-Road Diesel'!AJ56</f>
        <v>0.61053342935058241</v>
      </c>
      <c r="AF5">
        <f>'On-Road Diesel'!AK56</f>
        <v>0.61053342935058241</v>
      </c>
      <c r="AG5">
        <f>'On-Road Diesel'!AL56</f>
        <v>0.61053342935058241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f>'On-Road Diesel'!G55</f>
        <v>0.1784574294200531</v>
      </c>
      <c r="C7">
        <f>'On-Road Diesel'!H55</f>
        <v>0.19764007862272259</v>
      </c>
      <c r="D7">
        <f>'On-Road Diesel'!I55</f>
        <v>0.21682272782539208</v>
      </c>
      <c r="E7">
        <f>'On-Road Diesel'!J55</f>
        <v>0.23600537702806157</v>
      </c>
      <c r="F7">
        <f>'On-Road Diesel'!K55</f>
        <v>0.25518802623073106</v>
      </c>
      <c r="G7">
        <f>'On-Road Diesel'!L55</f>
        <v>0.27437067543340055</v>
      </c>
      <c r="H7">
        <f>'On-Road Diesel'!M55</f>
        <v>0.29355332463607003</v>
      </c>
      <c r="I7">
        <f>'On-Road Diesel'!N55</f>
        <v>0.31273597383873952</v>
      </c>
      <c r="J7">
        <f>'On-Road Diesel'!O55</f>
        <v>0.33191862304140901</v>
      </c>
      <c r="K7">
        <f>'On-Road Diesel'!P55</f>
        <v>0.3511012722440785</v>
      </c>
      <c r="L7">
        <f>'On-Road Diesel'!Q55</f>
        <v>0.37028392144674799</v>
      </c>
      <c r="M7">
        <f>'On-Road Diesel'!R55</f>
        <v>0.38946657064941759</v>
      </c>
      <c r="N7">
        <f>'On-Road Diesel'!S55</f>
        <v>0.38946657064941759</v>
      </c>
      <c r="O7">
        <f>'On-Road Diesel'!T55</f>
        <v>0.38946657064941759</v>
      </c>
      <c r="P7">
        <f>'On-Road Diesel'!U55</f>
        <v>0.38946657064941759</v>
      </c>
      <c r="Q7">
        <f>'On-Road Diesel'!V55</f>
        <v>0.38946657064941759</v>
      </c>
      <c r="R7">
        <f>'On-Road Diesel'!W55</f>
        <v>0.38946657064941759</v>
      </c>
      <c r="S7">
        <f>'On-Road Diesel'!X55</f>
        <v>0.38946657064941759</v>
      </c>
      <c r="T7">
        <f>'On-Road Diesel'!Y55</f>
        <v>0.38946657064941759</v>
      </c>
      <c r="U7">
        <f>'On-Road Diesel'!Z55</f>
        <v>0.38946657064941759</v>
      </c>
      <c r="V7">
        <f>'On-Road Diesel'!AA55</f>
        <v>0.38946657064941759</v>
      </c>
      <c r="W7">
        <f>'On-Road Diesel'!AB55</f>
        <v>0.38946657064941759</v>
      </c>
      <c r="X7">
        <f>'On-Road Diesel'!AC55</f>
        <v>0.38946657064941759</v>
      </c>
      <c r="Y7">
        <f>'On-Road Diesel'!AD55</f>
        <v>0.38946657064941759</v>
      </c>
      <c r="Z7">
        <f>'On-Road Diesel'!AE55</f>
        <v>0.38946657064941759</v>
      </c>
      <c r="AA7">
        <f>'On-Road Diesel'!AF55</f>
        <v>0.38946657064941759</v>
      </c>
      <c r="AB7">
        <f>'On-Road Diesel'!AG55</f>
        <v>0.38946657064941759</v>
      </c>
      <c r="AC7">
        <f>'On-Road Diesel'!AH55</f>
        <v>0.38946657064941759</v>
      </c>
      <c r="AD7">
        <f>'On-Road Diesel'!AI55</f>
        <v>0.38946657064941759</v>
      </c>
      <c r="AE7">
        <f>'On-Road Diesel'!AJ55</f>
        <v>0.38946657064941759</v>
      </c>
      <c r="AF7">
        <f>'On-Road Diesel'!AK55</f>
        <v>0.38946657064941759</v>
      </c>
      <c r="AG7">
        <f>'On-Road Diesel'!AL55</f>
        <v>0.38946657064941759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workbookViewId="0"/>
  </sheetViews>
  <sheetFormatPr defaultRowHeight="14.5" x14ac:dyDescent="0.35"/>
  <cols>
    <col min="1" max="1" width="22.6328125" customWidth="1"/>
  </cols>
  <sheetData>
    <row r="1" spans="1:34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4" x14ac:dyDescent="0.35">
      <c r="A2" t="s">
        <v>3</v>
      </c>
      <c r="B2">
        <f>'Plug-in Hybrids'!$A5</f>
        <v>0.55000000000000004</v>
      </c>
      <c r="C2">
        <f>'Plug-in Hybrids'!$A5</f>
        <v>0.55000000000000004</v>
      </c>
      <c r="D2">
        <f>'Plug-in Hybrids'!$A5</f>
        <v>0.55000000000000004</v>
      </c>
      <c r="E2">
        <f>'Plug-in Hybrids'!$A5</f>
        <v>0.55000000000000004</v>
      </c>
      <c r="F2">
        <f>'Plug-in Hybrids'!$A5</f>
        <v>0.55000000000000004</v>
      </c>
      <c r="G2">
        <f>'Plug-in Hybrids'!$A5</f>
        <v>0.55000000000000004</v>
      </c>
      <c r="H2">
        <f>'Plug-in Hybrids'!$A5</f>
        <v>0.55000000000000004</v>
      </c>
      <c r="I2">
        <f>'Plug-in Hybrids'!$A5</f>
        <v>0.55000000000000004</v>
      </c>
      <c r="J2">
        <f>'Plug-in Hybrids'!$A5</f>
        <v>0.55000000000000004</v>
      </c>
      <c r="K2">
        <f>'Plug-in Hybrids'!$A5</f>
        <v>0.55000000000000004</v>
      </c>
      <c r="L2">
        <f>'Plug-in Hybrids'!$A5</f>
        <v>0.55000000000000004</v>
      </c>
      <c r="M2">
        <f>'Plug-in Hybrids'!$A5</f>
        <v>0.55000000000000004</v>
      </c>
      <c r="N2">
        <f>'Plug-in Hybrids'!$A5</f>
        <v>0.55000000000000004</v>
      </c>
      <c r="O2">
        <f>'Plug-in Hybrids'!$A5</f>
        <v>0.55000000000000004</v>
      </c>
      <c r="P2">
        <f>'Plug-in Hybrids'!$A5</f>
        <v>0.55000000000000004</v>
      </c>
      <c r="Q2">
        <f>'Plug-in Hybrids'!$A5</f>
        <v>0.55000000000000004</v>
      </c>
      <c r="R2">
        <f>'Plug-in Hybrids'!$A5</f>
        <v>0.55000000000000004</v>
      </c>
      <c r="S2">
        <f>'Plug-in Hybrids'!$A5</f>
        <v>0.55000000000000004</v>
      </c>
      <c r="T2">
        <f>'Plug-in Hybrids'!$A5</f>
        <v>0.55000000000000004</v>
      </c>
      <c r="U2">
        <f>'Plug-in Hybrids'!$A5</f>
        <v>0.55000000000000004</v>
      </c>
      <c r="V2">
        <f>'Plug-in Hybrids'!$A5</f>
        <v>0.55000000000000004</v>
      </c>
      <c r="W2">
        <f>'Plug-in Hybrids'!$A5</f>
        <v>0.55000000000000004</v>
      </c>
      <c r="X2">
        <f>'Plug-in Hybrids'!$A5</f>
        <v>0.55000000000000004</v>
      </c>
      <c r="Y2">
        <f>'Plug-in Hybrids'!$A5</f>
        <v>0.55000000000000004</v>
      </c>
      <c r="Z2">
        <f>'Plug-in Hybrids'!$A5</f>
        <v>0.55000000000000004</v>
      </c>
      <c r="AA2">
        <f>'Plug-in Hybrids'!$A5</f>
        <v>0.55000000000000004</v>
      </c>
      <c r="AB2">
        <f>'Plug-in Hybrids'!$A5</f>
        <v>0.55000000000000004</v>
      </c>
      <c r="AC2">
        <f>'Plug-in Hybrids'!$A5</f>
        <v>0.55000000000000004</v>
      </c>
      <c r="AD2">
        <f>'Plug-in Hybrids'!$A5</f>
        <v>0.55000000000000004</v>
      </c>
      <c r="AE2">
        <f>'Plug-in Hybrids'!$A5</f>
        <v>0.55000000000000004</v>
      </c>
      <c r="AF2">
        <f>'Plug-in Hybrids'!$A5</f>
        <v>0.55000000000000004</v>
      </c>
      <c r="AG2">
        <f>'Plug-in Hybrids'!$A5</f>
        <v>0.55000000000000004</v>
      </c>
    </row>
    <row r="3" spans="1:34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35">
      <c r="A4" t="s">
        <v>5</v>
      </c>
      <c r="B4" s="2">
        <f>'BPoEFUbVT-LDVs-psgr-gasveh'!B4*(1-B2)</f>
        <v>0.41785045376987157</v>
      </c>
      <c r="C4" s="2">
        <f>'BPoEFUbVT-LDVs-psgr-gasveh'!C4*(1-C2)</f>
        <v>0.41776559329489182</v>
      </c>
      <c r="D4" s="2">
        <f>'BPoEFUbVT-LDVs-psgr-gasveh'!D4*(1-D2)</f>
        <v>0.41767536345067108</v>
      </c>
      <c r="E4" s="2">
        <f>'BPoEFUbVT-LDVs-psgr-gasveh'!E4*(1-E2)</f>
        <v>0.41757955821266435</v>
      </c>
      <c r="F4" s="2">
        <f>'BPoEFUbVT-LDVs-psgr-gasveh'!F4*(1-F2)</f>
        <v>0.41749551364800613</v>
      </c>
      <c r="G4" s="2">
        <f>'BPoEFUbVT-LDVs-psgr-gasveh'!G4*(1-G2)</f>
        <v>0.41741946204214808</v>
      </c>
      <c r="H4" s="2">
        <f>'BPoEFUbVT-LDVs-psgr-gasveh'!H4*(1-H2)</f>
        <v>0.4173344922496558</v>
      </c>
      <c r="I4" s="2">
        <f>'BPoEFUbVT-LDVs-psgr-gasveh'!I4*(1-I2)</f>
        <v>0.41724649772028793</v>
      </c>
      <c r="J4" s="2">
        <f>'BPoEFUbVT-LDVs-psgr-gasveh'!J4*(1-J2)</f>
        <v>0.41715858295750002</v>
      </c>
      <c r="K4" s="2">
        <f>'BPoEFUbVT-LDVs-psgr-gasveh'!K4*(1-K2)</f>
        <v>0.41707987055083295</v>
      </c>
      <c r="L4" s="2">
        <f>'BPoEFUbVT-LDVs-psgr-gasveh'!L4*(1-L2)</f>
        <v>0.4170058931913313</v>
      </c>
      <c r="M4" s="2">
        <f>'BPoEFUbVT-LDVs-psgr-gasveh'!M4*(1-M2)</f>
        <v>0.41693914458362663</v>
      </c>
      <c r="N4" s="2">
        <f>'BPoEFUbVT-LDVs-psgr-gasveh'!N4*(1-N2)</f>
        <v>0.41693914458362663</v>
      </c>
      <c r="O4" s="2">
        <f>'BPoEFUbVT-LDVs-psgr-gasveh'!O4*(1-O2)</f>
        <v>0.41693914458362663</v>
      </c>
      <c r="P4" s="2">
        <f>'BPoEFUbVT-LDVs-psgr-gasveh'!P4*(1-P2)</f>
        <v>0.41693914458362663</v>
      </c>
      <c r="Q4" s="2">
        <f>'BPoEFUbVT-LDVs-psgr-gasveh'!Q4*(1-Q2)</f>
        <v>0.41693914458362663</v>
      </c>
      <c r="R4" s="2">
        <f>'BPoEFUbVT-LDVs-psgr-gasveh'!R4*(1-R2)</f>
        <v>0.41693914458362663</v>
      </c>
      <c r="S4" s="2">
        <f>'BPoEFUbVT-LDVs-psgr-gasveh'!S4*(1-S2)</f>
        <v>0.41693914458362663</v>
      </c>
      <c r="T4" s="2">
        <f>'BPoEFUbVT-LDVs-psgr-gasveh'!T4*(1-T2)</f>
        <v>0.41693914458362663</v>
      </c>
      <c r="U4" s="2">
        <f>'BPoEFUbVT-LDVs-psgr-gasveh'!U4*(1-U2)</f>
        <v>0.41693914458362663</v>
      </c>
      <c r="V4" s="2">
        <f>'BPoEFUbVT-LDVs-psgr-gasveh'!V4*(1-V2)</f>
        <v>0.41693914458362663</v>
      </c>
      <c r="W4" s="2">
        <f>'BPoEFUbVT-LDVs-psgr-gasveh'!W4*(1-W2)</f>
        <v>0.41693914458362663</v>
      </c>
      <c r="X4" s="2">
        <f>'BPoEFUbVT-LDVs-psgr-gasveh'!X4*(1-X2)</f>
        <v>0.41693914458362663</v>
      </c>
      <c r="Y4" s="2">
        <f>'BPoEFUbVT-LDVs-psgr-gasveh'!Y4*(1-Y2)</f>
        <v>0.41693914458362663</v>
      </c>
      <c r="Z4" s="2">
        <f>'BPoEFUbVT-LDVs-psgr-gasveh'!Z4*(1-Z2)</f>
        <v>0.41693914458362663</v>
      </c>
      <c r="AA4" s="2">
        <f>'BPoEFUbVT-LDVs-psgr-gasveh'!AA4*(1-AA2)</f>
        <v>0.41693914458362663</v>
      </c>
      <c r="AB4" s="2">
        <f>'BPoEFUbVT-LDVs-psgr-gasveh'!AB4*(1-AB2)</f>
        <v>0.41693914458362663</v>
      </c>
      <c r="AC4" s="2">
        <f>'BPoEFUbVT-LDVs-psgr-gasveh'!AC4*(1-AC2)</f>
        <v>0.41693914458362663</v>
      </c>
      <c r="AD4" s="2">
        <f>'BPoEFUbVT-LDVs-psgr-gasveh'!AD4*(1-AD2)</f>
        <v>0.41693914458362663</v>
      </c>
      <c r="AE4" s="2">
        <f>'BPoEFUbVT-LDVs-psgr-gasveh'!AE4*(1-AE2)</f>
        <v>0.41693914458362663</v>
      </c>
      <c r="AF4" s="2">
        <f>'BPoEFUbVT-LDVs-psgr-gasveh'!AF4*(1-AF2)</f>
        <v>0.41693914458362663</v>
      </c>
      <c r="AG4" s="2">
        <f>'BPoEFUbVT-LDVs-psgr-gasveh'!AG4*(1-AG2)</f>
        <v>0.41693914458362663</v>
      </c>
      <c r="AH4" s="2"/>
    </row>
    <row r="5" spans="1:34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35">
      <c r="A6" t="s">
        <v>7</v>
      </c>
      <c r="B6" s="2">
        <f>'BPoEFUbVT-LDVs-psgr-gasveh'!B6*(1-B2)</f>
        <v>3.214954623012841E-2</v>
      </c>
      <c r="C6" s="2">
        <f>'BPoEFUbVT-LDVs-psgr-gasveh'!C6*(1-C2)</f>
        <v>3.2234406705108104E-2</v>
      </c>
      <c r="D6" s="2">
        <f>'BPoEFUbVT-LDVs-psgr-gasveh'!D6*(1-D2)</f>
        <v>3.2324636549328871E-2</v>
      </c>
      <c r="E6" s="2">
        <f>'BPoEFUbVT-LDVs-psgr-gasveh'!E6*(1-E2)</f>
        <v>3.2420441787335635E-2</v>
      </c>
      <c r="F6" s="2">
        <f>'BPoEFUbVT-LDVs-psgr-gasveh'!F6*(1-F2)</f>
        <v>3.250448635199385E-2</v>
      </c>
      <c r="G6" s="2">
        <f>'BPoEFUbVT-LDVs-psgr-gasveh'!G6*(1-G2)</f>
        <v>3.2580537957851888E-2</v>
      </c>
      <c r="H6" s="2">
        <f>'BPoEFUbVT-LDVs-psgr-gasveh'!H6*(1-H2)</f>
        <v>3.2665507750344137E-2</v>
      </c>
      <c r="I6" s="2">
        <f>'BPoEFUbVT-LDVs-psgr-gasveh'!I6*(1-I2)</f>
        <v>3.2753502279712007E-2</v>
      </c>
      <c r="J6" s="2">
        <f>'BPoEFUbVT-LDVs-psgr-gasveh'!J6*(1-J2)</f>
        <v>3.2841417042499953E-2</v>
      </c>
      <c r="K6" s="2">
        <f>'BPoEFUbVT-LDVs-psgr-gasveh'!K6*(1-K2)</f>
        <v>3.2920129449167043E-2</v>
      </c>
      <c r="L6" s="2">
        <f>'BPoEFUbVT-LDVs-psgr-gasveh'!L6*(1-L2)</f>
        <v>3.299410680866869E-2</v>
      </c>
      <c r="M6" s="2">
        <f>'BPoEFUbVT-LDVs-psgr-gasveh'!M6*(1-M2)</f>
        <v>3.3060855416373332E-2</v>
      </c>
      <c r="N6" s="2">
        <f>'BPoEFUbVT-LDVs-psgr-gasveh'!N6*(1-N2)</f>
        <v>3.3060855416373332E-2</v>
      </c>
      <c r="O6" s="2">
        <f>'BPoEFUbVT-LDVs-psgr-gasveh'!O6*(1-O2)</f>
        <v>3.3060855416373332E-2</v>
      </c>
      <c r="P6" s="2">
        <f>'BPoEFUbVT-LDVs-psgr-gasveh'!P6*(1-P2)</f>
        <v>3.3060855416373332E-2</v>
      </c>
      <c r="Q6" s="2">
        <f>'BPoEFUbVT-LDVs-psgr-gasveh'!Q6*(1-Q2)</f>
        <v>3.3060855416373332E-2</v>
      </c>
      <c r="R6" s="2">
        <f>'BPoEFUbVT-LDVs-psgr-gasveh'!R6*(1-R2)</f>
        <v>3.3060855416373332E-2</v>
      </c>
      <c r="S6" s="2">
        <f>'BPoEFUbVT-LDVs-psgr-gasveh'!S6*(1-S2)</f>
        <v>3.3060855416373332E-2</v>
      </c>
      <c r="T6" s="2">
        <f>'BPoEFUbVT-LDVs-psgr-gasveh'!T6*(1-T2)</f>
        <v>3.3060855416373332E-2</v>
      </c>
      <c r="U6" s="2">
        <f>'BPoEFUbVT-LDVs-psgr-gasveh'!U6*(1-U2)</f>
        <v>3.3060855416373332E-2</v>
      </c>
      <c r="V6" s="2">
        <f>'BPoEFUbVT-LDVs-psgr-gasveh'!V6*(1-V2)</f>
        <v>3.3060855416373332E-2</v>
      </c>
      <c r="W6" s="2">
        <f>'BPoEFUbVT-LDVs-psgr-gasveh'!W6*(1-W2)</f>
        <v>3.3060855416373332E-2</v>
      </c>
      <c r="X6" s="2">
        <f>'BPoEFUbVT-LDVs-psgr-gasveh'!X6*(1-X2)</f>
        <v>3.3060855416373332E-2</v>
      </c>
      <c r="Y6" s="2">
        <f>'BPoEFUbVT-LDVs-psgr-gasveh'!Y6*(1-Y2)</f>
        <v>3.3060855416373332E-2</v>
      </c>
      <c r="Z6" s="2">
        <f>'BPoEFUbVT-LDVs-psgr-gasveh'!Z6*(1-Z2)</f>
        <v>3.3060855416373332E-2</v>
      </c>
      <c r="AA6" s="2">
        <f>'BPoEFUbVT-LDVs-psgr-gasveh'!AA6*(1-AA2)</f>
        <v>3.3060855416373332E-2</v>
      </c>
      <c r="AB6" s="2">
        <f>'BPoEFUbVT-LDVs-psgr-gasveh'!AB6*(1-AB2)</f>
        <v>3.3060855416373332E-2</v>
      </c>
      <c r="AC6" s="2">
        <f>'BPoEFUbVT-LDVs-psgr-gasveh'!AC6*(1-AC2)</f>
        <v>3.3060855416373332E-2</v>
      </c>
      <c r="AD6" s="2">
        <f>'BPoEFUbVT-LDVs-psgr-gasveh'!AD6*(1-AD2)</f>
        <v>3.3060855416373332E-2</v>
      </c>
      <c r="AE6" s="2">
        <f>'BPoEFUbVT-LDVs-psgr-gasveh'!AE6*(1-AE2)</f>
        <v>3.3060855416373332E-2</v>
      </c>
      <c r="AF6" s="2">
        <f>'BPoEFUbVT-LDVs-psgr-gasveh'!AF6*(1-AF2)</f>
        <v>3.3060855416373332E-2</v>
      </c>
      <c r="AG6" s="2">
        <f>'BPoEFUbVT-LDVs-psgr-gasveh'!AG6*(1-AG2)</f>
        <v>3.3060855416373332E-2</v>
      </c>
      <c r="AH6" s="2"/>
    </row>
    <row r="7" spans="1:34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>
      <selection activeCell="B1" sqref="B1:AG1"/>
    </sheetView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>
      <selection activeCell="B1" sqref="B1:AG1"/>
    </sheetView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35">
      <c r="A11" t="s">
        <v>45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>
      <selection activeCell="D34" sqref="D34"/>
    </sheetView>
  </sheetViews>
  <sheetFormatPr defaultRowHeight="14.5" x14ac:dyDescent="0.3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11"/>
  <sheetViews>
    <sheetView workbookViewId="0">
      <selection activeCell="B14" sqref="B14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11"/>
  <sheetViews>
    <sheetView workbookViewId="0">
      <selection activeCell="H14" sqref="H14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 s="2">
        <f>'On-Road Gasoline'!G56</f>
        <v>0.92855656393304797</v>
      </c>
      <c r="C4" s="2">
        <f>'On-Road Gasoline'!H56</f>
        <v>0.92836798509975971</v>
      </c>
      <c r="D4" s="2">
        <f>'On-Road Gasoline'!I56</f>
        <v>0.92816747433482472</v>
      </c>
      <c r="E4" s="2">
        <f>'On-Road Gasoline'!J56</f>
        <v>0.92795457380592083</v>
      </c>
      <c r="F4" s="2">
        <f>'On-Road Gasoline'!K56</f>
        <v>0.92776780810668036</v>
      </c>
      <c r="G4" s="2">
        <f>'On-Road Gasoline'!L56</f>
        <v>0.92759880453810695</v>
      </c>
      <c r="H4" s="2">
        <f>'On-Road Gasoline'!M56</f>
        <v>0.92740998277701303</v>
      </c>
      <c r="I4" s="2">
        <f>'On-Road Gasoline'!N56</f>
        <v>0.92721443937841774</v>
      </c>
      <c r="J4" s="2">
        <f>'On-Road Gasoline'!O56</f>
        <v>0.92701907323888899</v>
      </c>
      <c r="K4" s="2">
        <f>'On-Road Gasoline'!P56</f>
        <v>0.92684415677962884</v>
      </c>
      <c r="L4" s="2">
        <f>'On-Road Gasoline'!Q56</f>
        <v>0.92667976264740293</v>
      </c>
      <c r="M4" s="2">
        <f>'On-Road Gasoline'!R56</f>
        <v>0.92653143240805924</v>
      </c>
      <c r="N4" s="2">
        <f>'On-Road Gasoline'!S56</f>
        <v>0.92653143240805924</v>
      </c>
      <c r="O4" s="2">
        <f>'On-Road Gasoline'!T56</f>
        <v>0.92653143240805924</v>
      </c>
      <c r="P4" s="2">
        <f>'On-Road Gasoline'!U56</f>
        <v>0.92653143240805924</v>
      </c>
      <c r="Q4" s="2">
        <f>'On-Road Gasoline'!V56</f>
        <v>0.92653143240805924</v>
      </c>
      <c r="R4" s="2">
        <f>'On-Road Gasoline'!W56</f>
        <v>0.92653143240805924</v>
      </c>
      <c r="S4" s="2">
        <f>'On-Road Gasoline'!X56</f>
        <v>0.92653143240805924</v>
      </c>
      <c r="T4" s="2">
        <f>'On-Road Gasoline'!Y56</f>
        <v>0.92653143240805924</v>
      </c>
      <c r="U4" s="2">
        <f>'On-Road Gasoline'!Z56</f>
        <v>0.92653143240805924</v>
      </c>
      <c r="V4" s="2">
        <f>'On-Road Gasoline'!AA56</f>
        <v>0.92653143240805924</v>
      </c>
      <c r="W4" s="2">
        <f>'On-Road Gasoline'!AB56</f>
        <v>0.92653143240805924</v>
      </c>
      <c r="X4" s="2">
        <f>'On-Road Gasoline'!AC56</f>
        <v>0.92653143240805924</v>
      </c>
      <c r="Y4" s="2">
        <f>'On-Road Gasoline'!AD56</f>
        <v>0.92653143240805924</v>
      </c>
      <c r="Z4" s="2">
        <f>'On-Road Gasoline'!AE56</f>
        <v>0.92653143240805924</v>
      </c>
      <c r="AA4" s="2">
        <f>'On-Road Gasoline'!AF56</f>
        <v>0.92653143240805924</v>
      </c>
      <c r="AB4" s="2">
        <f>'On-Road Gasoline'!AG56</f>
        <v>0.92653143240805924</v>
      </c>
      <c r="AC4" s="2">
        <f>'On-Road Gasoline'!AH56</f>
        <v>0.92653143240805924</v>
      </c>
      <c r="AD4" s="2">
        <f>'On-Road Gasoline'!AI56</f>
        <v>0.92653143240805924</v>
      </c>
      <c r="AE4" s="2">
        <f>'On-Road Gasoline'!AJ56</f>
        <v>0.92653143240805924</v>
      </c>
      <c r="AF4" s="2">
        <f>'On-Road Gasoline'!AK56</f>
        <v>0.92653143240805924</v>
      </c>
      <c r="AG4" s="2">
        <f>'On-Road Gasoline'!AL56</f>
        <v>0.92653143240805924</v>
      </c>
      <c r="AH4" s="2"/>
      <c r="AI4" s="2"/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 s="2">
        <f>'On-Road Gasoline'!G55</f>
        <v>7.1443436066952026E-2</v>
      </c>
      <c r="C6" s="2">
        <f>'On-Road Gasoline'!H55</f>
        <v>7.1632014900240237E-2</v>
      </c>
      <c r="D6" s="2">
        <f>'On-Road Gasoline'!I55</f>
        <v>7.183252566517527E-2</v>
      </c>
      <c r="E6" s="2">
        <f>'On-Road Gasoline'!J55</f>
        <v>7.2045426194079193E-2</v>
      </c>
      <c r="F6" s="2">
        <f>'On-Road Gasoline'!K55</f>
        <v>7.2232191893319669E-2</v>
      </c>
      <c r="G6" s="2">
        <f>'On-Road Gasoline'!L55</f>
        <v>7.2401195461893095E-2</v>
      </c>
      <c r="H6" s="2">
        <f>'On-Road Gasoline'!M55</f>
        <v>7.2590017222986983E-2</v>
      </c>
      <c r="I6" s="2">
        <f>'On-Road Gasoline'!N55</f>
        <v>7.2785560621582243E-2</v>
      </c>
      <c r="J6" s="2">
        <f>'On-Road Gasoline'!O55</f>
        <v>7.2980926761111009E-2</v>
      </c>
      <c r="K6" s="2">
        <f>'On-Road Gasoline'!P55</f>
        <v>7.3155843220371219E-2</v>
      </c>
      <c r="L6" s="2">
        <f>'On-Road Gasoline'!Q55</f>
        <v>7.3320237352597101E-2</v>
      </c>
      <c r="M6" s="2">
        <f>'On-Road Gasoline'!R55</f>
        <v>7.3468567591940745E-2</v>
      </c>
      <c r="N6" s="2">
        <f>'On-Road Gasoline'!S55</f>
        <v>7.3468567591940745E-2</v>
      </c>
      <c r="O6" s="2">
        <f>'On-Road Gasoline'!T55</f>
        <v>7.3468567591940745E-2</v>
      </c>
      <c r="P6" s="2">
        <f>'On-Road Gasoline'!U55</f>
        <v>7.3468567591940745E-2</v>
      </c>
      <c r="Q6" s="2">
        <f>'On-Road Gasoline'!V55</f>
        <v>7.3468567591940745E-2</v>
      </c>
      <c r="R6" s="2">
        <f>'On-Road Gasoline'!W55</f>
        <v>7.3468567591940745E-2</v>
      </c>
      <c r="S6" s="2">
        <f>'On-Road Gasoline'!X55</f>
        <v>7.3468567591940745E-2</v>
      </c>
      <c r="T6" s="2">
        <f>'On-Road Gasoline'!Y55</f>
        <v>7.3468567591940745E-2</v>
      </c>
      <c r="U6" s="2">
        <f>'On-Road Gasoline'!Z55</f>
        <v>7.3468567591940745E-2</v>
      </c>
      <c r="V6" s="2">
        <f>'On-Road Gasoline'!AA55</f>
        <v>7.3468567591940745E-2</v>
      </c>
      <c r="W6" s="2">
        <f>'On-Road Gasoline'!AB55</f>
        <v>7.3468567591940745E-2</v>
      </c>
      <c r="X6" s="2">
        <f>'On-Road Gasoline'!AC55</f>
        <v>7.3468567591940745E-2</v>
      </c>
      <c r="Y6" s="2">
        <f>'On-Road Gasoline'!AD55</f>
        <v>7.3468567591940745E-2</v>
      </c>
      <c r="Z6" s="2">
        <f>'On-Road Gasoline'!AE55</f>
        <v>7.3468567591940745E-2</v>
      </c>
      <c r="AA6" s="2">
        <f>'On-Road Gasoline'!AF55</f>
        <v>7.3468567591940745E-2</v>
      </c>
      <c r="AB6" s="2">
        <f>'On-Road Gasoline'!AG55</f>
        <v>7.3468567591940745E-2</v>
      </c>
      <c r="AC6" s="2">
        <f>'On-Road Gasoline'!AH55</f>
        <v>7.3468567591940745E-2</v>
      </c>
      <c r="AD6" s="2">
        <f>'On-Road Gasoline'!AI55</f>
        <v>7.3468567591940745E-2</v>
      </c>
      <c r="AE6" s="2">
        <f>'On-Road Gasoline'!AJ55</f>
        <v>7.3468567591940745E-2</v>
      </c>
      <c r="AF6" s="2">
        <f>'On-Road Gasoline'!AK55</f>
        <v>7.3468567591940745E-2</v>
      </c>
      <c r="AG6" s="2">
        <f>'On-Road Gasoline'!AL55</f>
        <v>7.3468567591940745E-2</v>
      </c>
      <c r="AH6" s="2"/>
      <c r="AI6" s="2"/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11"/>
  <sheetViews>
    <sheetView workbookViewId="0">
      <selection activeCell="H7" sqref="H7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f>'On-Road Diesel'!G56</f>
        <v>0.82154257057994684</v>
      </c>
      <c r="C5">
        <f>'On-Road Diesel'!H56</f>
        <v>0.80235992137727741</v>
      </c>
      <c r="D5">
        <f>'On-Road Diesel'!I56</f>
        <v>0.78317727217460797</v>
      </c>
      <c r="E5">
        <f>'On-Road Diesel'!J56</f>
        <v>0.76399462297193843</v>
      </c>
      <c r="F5">
        <f>'On-Road Diesel'!K56</f>
        <v>0.74481197376926889</v>
      </c>
      <c r="G5">
        <f>'On-Road Diesel'!L56</f>
        <v>0.72562932456659945</v>
      </c>
      <c r="H5">
        <f>'On-Road Diesel'!M56</f>
        <v>0.70644667536393002</v>
      </c>
      <c r="I5">
        <f>'On-Road Diesel'!N56</f>
        <v>0.68726402616126048</v>
      </c>
      <c r="J5">
        <f>'On-Road Diesel'!O56</f>
        <v>0.66808137695859093</v>
      </c>
      <c r="K5">
        <f>'On-Road Diesel'!P56</f>
        <v>0.6488987277559215</v>
      </c>
      <c r="L5">
        <f>'On-Road Diesel'!Q56</f>
        <v>0.62971607855325207</v>
      </c>
      <c r="M5">
        <f>'On-Road Diesel'!R56</f>
        <v>0.61053342935058241</v>
      </c>
      <c r="N5">
        <f>'On-Road Diesel'!S56</f>
        <v>0.61053342935058241</v>
      </c>
      <c r="O5">
        <f>'On-Road Diesel'!T56</f>
        <v>0.61053342935058241</v>
      </c>
      <c r="P5">
        <f>'On-Road Diesel'!U56</f>
        <v>0.61053342935058241</v>
      </c>
      <c r="Q5">
        <f>'On-Road Diesel'!V56</f>
        <v>0.61053342935058241</v>
      </c>
      <c r="R5">
        <f>'On-Road Diesel'!W56</f>
        <v>0.61053342935058241</v>
      </c>
      <c r="S5">
        <f>'On-Road Diesel'!X56</f>
        <v>0.61053342935058241</v>
      </c>
      <c r="T5">
        <f>'On-Road Diesel'!Y56</f>
        <v>0.61053342935058241</v>
      </c>
      <c r="U5">
        <f>'On-Road Diesel'!Z56</f>
        <v>0.61053342935058241</v>
      </c>
      <c r="V5">
        <f>'On-Road Diesel'!AA56</f>
        <v>0.61053342935058241</v>
      </c>
      <c r="W5">
        <f>'On-Road Diesel'!AB56</f>
        <v>0.61053342935058241</v>
      </c>
      <c r="X5">
        <f>'On-Road Diesel'!AC56</f>
        <v>0.61053342935058241</v>
      </c>
      <c r="Y5">
        <f>'On-Road Diesel'!AD56</f>
        <v>0.61053342935058241</v>
      </c>
      <c r="Z5">
        <f>'On-Road Diesel'!AE56</f>
        <v>0.61053342935058241</v>
      </c>
      <c r="AA5">
        <f>'On-Road Diesel'!AF56</f>
        <v>0.61053342935058241</v>
      </c>
      <c r="AB5">
        <f>'On-Road Diesel'!AG56</f>
        <v>0.61053342935058241</v>
      </c>
      <c r="AC5">
        <f>'On-Road Diesel'!AH56</f>
        <v>0.61053342935058241</v>
      </c>
      <c r="AD5">
        <f>'On-Road Diesel'!AI56</f>
        <v>0.61053342935058241</v>
      </c>
      <c r="AE5">
        <f>'On-Road Diesel'!AJ56</f>
        <v>0.61053342935058241</v>
      </c>
      <c r="AF5">
        <f>'On-Road Diesel'!AK56</f>
        <v>0.61053342935058241</v>
      </c>
      <c r="AG5">
        <f>'On-Road Diesel'!AL56</f>
        <v>0.61053342935058241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f>'On-Road Diesel'!G55</f>
        <v>0.1784574294200531</v>
      </c>
      <c r="C7">
        <f>'On-Road Diesel'!H55</f>
        <v>0.19764007862272259</v>
      </c>
      <c r="D7">
        <f>'On-Road Diesel'!I55</f>
        <v>0.21682272782539208</v>
      </c>
      <c r="E7">
        <f>'On-Road Diesel'!J55</f>
        <v>0.23600537702806157</v>
      </c>
      <c r="F7">
        <f>'On-Road Diesel'!K55</f>
        <v>0.25518802623073106</v>
      </c>
      <c r="G7">
        <f>'On-Road Diesel'!L55</f>
        <v>0.27437067543340055</v>
      </c>
      <c r="H7">
        <f>'On-Road Diesel'!M55</f>
        <v>0.29355332463607003</v>
      </c>
      <c r="I7">
        <f>'On-Road Diesel'!N55</f>
        <v>0.31273597383873952</v>
      </c>
      <c r="J7">
        <f>'On-Road Diesel'!O55</f>
        <v>0.33191862304140901</v>
      </c>
      <c r="K7">
        <f>'On-Road Diesel'!P55</f>
        <v>0.3511012722440785</v>
      </c>
      <c r="L7">
        <f>'On-Road Diesel'!Q55</f>
        <v>0.37028392144674799</v>
      </c>
      <c r="M7">
        <f>'On-Road Diesel'!R55</f>
        <v>0.38946657064941759</v>
      </c>
      <c r="N7">
        <f>'On-Road Diesel'!S55</f>
        <v>0.38946657064941759</v>
      </c>
      <c r="O7">
        <f>'On-Road Diesel'!T55</f>
        <v>0.38946657064941759</v>
      </c>
      <c r="P7">
        <f>'On-Road Diesel'!U55</f>
        <v>0.38946657064941759</v>
      </c>
      <c r="Q7">
        <f>'On-Road Diesel'!V55</f>
        <v>0.38946657064941759</v>
      </c>
      <c r="R7">
        <f>'On-Road Diesel'!W55</f>
        <v>0.38946657064941759</v>
      </c>
      <c r="S7">
        <f>'On-Road Diesel'!X55</f>
        <v>0.38946657064941759</v>
      </c>
      <c r="T7">
        <f>'On-Road Diesel'!Y55</f>
        <v>0.38946657064941759</v>
      </c>
      <c r="U7">
        <f>'On-Road Diesel'!Z55</f>
        <v>0.38946657064941759</v>
      </c>
      <c r="V7">
        <f>'On-Road Diesel'!AA55</f>
        <v>0.38946657064941759</v>
      </c>
      <c r="W7">
        <f>'On-Road Diesel'!AB55</f>
        <v>0.38946657064941759</v>
      </c>
      <c r="X7">
        <f>'On-Road Diesel'!AC55</f>
        <v>0.38946657064941759</v>
      </c>
      <c r="Y7">
        <f>'On-Road Diesel'!AD55</f>
        <v>0.38946657064941759</v>
      </c>
      <c r="Z7">
        <f>'On-Road Diesel'!AE55</f>
        <v>0.38946657064941759</v>
      </c>
      <c r="AA7">
        <f>'On-Road Diesel'!AF55</f>
        <v>0.38946657064941759</v>
      </c>
      <c r="AB7">
        <f>'On-Road Diesel'!AG55</f>
        <v>0.38946657064941759</v>
      </c>
      <c r="AC7">
        <f>'On-Road Diesel'!AH55</f>
        <v>0.38946657064941759</v>
      </c>
      <c r="AD7">
        <f>'On-Road Diesel'!AI55</f>
        <v>0.38946657064941759</v>
      </c>
      <c r="AE7">
        <f>'On-Road Diesel'!AJ55</f>
        <v>0.38946657064941759</v>
      </c>
      <c r="AF7">
        <f>'On-Road Diesel'!AK55</f>
        <v>0.38946657064941759</v>
      </c>
      <c r="AG7">
        <f>'On-Road Diesel'!AL55</f>
        <v>0.38946657064941759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workbookViewId="0"/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f>'Plug-in Hybrids'!$A5</f>
        <v>0.55000000000000004</v>
      </c>
      <c r="C2">
        <f>'Plug-in Hybrids'!$A5</f>
        <v>0.55000000000000004</v>
      </c>
      <c r="D2">
        <f>'Plug-in Hybrids'!$A5</f>
        <v>0.55000000000000004</v>
      </c>
      <c r="E2">
        <f>'Plug-in Hybrids'!$A5</f>
        <v>0.55000000000000004</v>
      </c>
      <c r="F2">
        <f>'Plug-in Hybrids'!$A5</f>
        <v>0.55000000000000004</v>
      </c>
      <c r="G2">
        <f>'Plug-in Hybrids'!$A5</f>
        <v>0.55000000000000004</v>
      </c>
      <c r="H2">
        <f>'Plug-in Hybrids'!$A5</f>
        <v>0.55000000000000004</v>
      </c>
      <c r="I2">
        <f>'Plug-in Hybrids'!$A5</f>
        <v>0.55000000000000004</v>
      </c>
      <c r="J2">
        <f>'Plug-in Hybrids'!$A5</f>
        <v>0.55000000000000004</v>
      </c>
      <c r="K2">
        <f>'Plug-in Hybrids'!$A5</f>
        <v>0.55000000000000004</v>
      </c>
      <c r="L2">
        <f>'Plug-in Hybrids'!$A5</f>
        <v>0.55000000000000004</v>
      </c>
      <c r="M2">
        <f>'Plug-in Hybrids'!$A5</f>
        <v>0.55000000000000004</v>
      </c>
      <c r="N2">
        <f>'Plug-in Hybrids'!$A5</f>
        <v>0.55000000000000004</v>
      </c>
      <c r="O2">
        <f>'Plug-in Hybrids'!$A5</f>
        <v>0.55000000000000004</v>
      </c>
      <c r="P2">
        <f>'Plug-in Hybrids'!$A5</f>
        <v>0.55000000000000004</v>
      </c>
      <c r="Q2">
        <f>'Plug-in Hybrids'!$A5</f>
        <v>0.55000000000000004</v>
      </c>
      <c r="R2">
        <f>'Plug-in Hybrids'!$A5</f>
        <v>0.55000000000000004</v>
      </c>
      <c r="S2">
        <f>'Plug-in Hybrids'!$A5</f>
        <v>0.55000000000000004</v>
      </c>
      <c r="T2">
        <f>'Plug-in Hybrids'!$A5</f>
        <v>0.55000000000000004</v>
      </c>
      <c r="U2">
        <f>'Plug-in Hybrids'!$A5</f>
        <v>0.55000000000000004</v>
      </c>
      <c r="V2">
        <f>'Plug-in Hybrids'!$A5</f>
        <v>0.55000000000000004</v>
      </c>
      <c r="W2">
        <f>'Plug-in Hybrids'!$A5</f>
        <v>0.55000000000000004</v>
      </c>
      <c r="X2">
        <f>'Plug-in Hybrids'!$A5</f>
        <v>0.55000000000000004</v>
      </c>
      <c r="Y2">
        <f>'Plug-in Hybrids'!$A5</f>
        <v>0.55000000000000004</v>
      </c>
      <c r="Z2">
        <f>'Plug-in Hybrids'!$A5</f>
        <v>0.55000000000000004</v>
      </c>
      <c r="AA2">
        <f>'Plug-in Hybrids'!$A5</f>
        <v>0.55000000000000004</v>
      </c>
      <c r="AB2">
        <f>'Plug-in Hybrids'!$A5</f>
        <v>0.55000000000000004</v>
      </c>
      <c r="AC2">
        <f>'Plug-in Hybrids'!$A5</f>
        <v>0.55000000000000004</v>
      </c>
      <c r="AD2">
        <f>'Plug-in Hybrids'!$A5</f>
        <v>0.55000000000000004</v>
      </c>
      <c r="AE2">
        <f>'Plug-in Hybrids'!$A5</f>
        <v>0.55000000000000004</v>
      </c>
      <c r="AF2">
        <f>'Plug-in Hybrids'!$A5</f>
        <v>0.55000000000000004</v>
      </c>
      <c r="AG2">
        <f>'Plug-in Hybrids'!$A5</f>
        <v>0.55000000000000004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 s="2">
        <f>'BPoEFUbVT-LDVs-frgt-gasveh'!B4*(1-B2)</f>
        <v>0.41785045376987157</v>
      </c>
      <c r="C4" s="2">
        <f>'BPoEFUbVT-LDVs-frgt-gasveh'!C4*(1-C2)</f>
        <v>0.41776559329489182</v>
      </c>
      <c r="D4" s="2">
        <f>'BPoEFUbVT-LDVs-frgt-gasveh'!D4*(1-D2)</f>
        <v>0.41767536345067108</v>
      </c>
      <c r="E4" s="2">
        <f>'BPoEFUbVT-LDVs-frgt-gasveh'!E4*(1-E2)</f>
        <v>0.41757955821266435</v>
      </c>
      <c r="F4" s="2">
        <f>'BPoEFUbVT-LDVs-frgt-gasveh'!F4*(1-F2)</f>
        <v>0.41749551364800613</v>
      </c>
      <c r="G4" s="2">
        <f>'BPoEFUbVT-LDVs-frgt-gasveh'!G4*(1-G2)</f>
        <v>0.41741946204214808</v>
      </c>
      <c r="H4" s="2">
        <f>'BPoEFUbVT-LDVs-frgt-gasveh'!H4*(1-H2)</f>
        <v>0.4173344922496558</v>
      </c>
      <c r="I4" s="2">
        <f>'BPoEFUbVT-LDVs-frgt-gasveh'!I4*(1-I2)</f>
        <v>0.41724649772028793</v>
      </c>
      <c r="J4" s="2">
        <f>'BPoEFUbVT-LDVs-frgt-gasveh'!J4*(1-J2)</f>
        <v>0.41715858295750002</v>
      </c>
      <c r="K4" s="2">
        <f>'BPoEFUbVT-LDVs-frgt-gasveh'!K4*(1-K2)</f>
        <v>0.41707987055083295</v>
      </c>
      <c r="L4" s="2">
        <f>'BPoEFUbVT-LDVs-frgt-gasveh'!L4*(1-L2)</f>
        <v>0.4170058931913313</v>
      </c>
      <c r="M4" s="2">
        <f>'BPoEFUbVT-LDVs-frgt-gasveh'!M4*(1-M2)</f>
        <v>0.41693914458362663</v>
      </c>
      <c r="N4" s="2">
        <f>'BPoEFUbVT-LDVs-frgt-gasveh'!N4*(1-N2)</f>
        <v>0.41693914458362663</v>
      </c>
      <c r="O4" s="2">
        <f>'BPoEFUbVT-LDVs-frgt-gasveh'!O4*(1-O2)</f>
        <v>0.41693914458362663</v>
      </c>
      <c r="P4" s="2">
        <f>'BPoEFUbVT-LDVs-frgt-gasveh'!P4*(1-P2)</f>
        <v>0.41693914458362663</v>
      </c>
      <c r="Q4" s="2">
        <f>'BPoEFUbVT-LDVs-frgt-gasveh'!Q4*(1-Q2)</f>
        <v>0.41693914458362663</v>
      </c>
      <c r="R4" s="2">
        <f>'BPoEFUbVT-LDVs-frgt-gasveh'!R4*(1-R2)</f>
        <v>0.41693914458362663</v>
      </c>
      <c r="S4" s="2">
        <f>'BPoEFUbVT-LDVs-frgt-gasveh'!S4*(1-S2)</f>
        <v>0.41693914458362663</v>
      </c>
      <c r="T4" s="2">
        <f>'BPoEFUbVT-LDVs-frgt-gasveh'!T4*(1-T2)</f>
        <v>0.41693914458362663</v>
      </c>
      <c r="U4" s="2">
        <f>'BPoEFUbVT-LDVs-frgt-gasveh'!U4*(1-U2)</f>
        <v>0.41693914458362663</v>
      </c>
      <c r="V4" s="2">
        <f>'BPoEFUbVT-LDVs-frgt-gasveh'!V4*(1-V2)</f>
        <v>0.41693914458362663</v>
      </c>
      <c r="W4" s="2">
        <f>'BPoEFUbVT-LDVs-frgt-gasveh'!W4*(1-W2)</f>
        <v>0.41693914458362663</v>
      </c>
      <c r="X4" s="2">
        <f>'BPoEFUbVT-LDVs-frgt-gasveh'!X4*(1-X2)</f>
        <v>0.41693914458362663</v>
      </c>
      <c r="Y4" s="2">
        <f>'BPoEFUbVT-LDVs-frgt-gasveh'!Y4*(1-Y2)</f>
        <v>0.41693914458362663</v>
      </c>
      <c r="Z4" s="2">
        <f>'BPoEFUbVT-LDVs-frgt-gasveh'!Z4*(1-Z2)</f>
        <v>0.41693914458362663</v>
      </c>
      <c r="AA4" s="2">
        <f>'BPoEFUbVT-LDVs-frgt-gasveh'!AA4*(1-AA2)</f>
        <v>0.41693914458362663</v>
      </c>
      <c r="AB4" s="2">
        <f>'BPoEFUbVT-LDVs-frgt-gasveh'!AB4*(1-AB2)</f>
        <v>0.41693914458362663</v>
      </c>
      <c r="AC4" s="2">
        <f>'BPoEFUbVT-LDVs-frgt-gasveh'!AC4*(1-AC2)</f>
        <v>0.41693914458362663</v>
      </c>
      <c r="AD4" s="2">
        <f>'BPoEFUbVT-LDVs-frgt-gasveh'!AD4*(1-AD2)</f>
        <v>0.41693914458362663</v>
      </c>
      <c r="AE4" s="2">
        <f>'BPoEFUbVT-LDVs-frgt-gasveh'!AE4*(1-AE2)</f>
        <v>0.41693914458362663</v>
      </c>
      <c r="AF4" s="2">
        <f>'BPoEFUbVT-LDVs-frgt-gasveh'!AF4*(1-AF2)</f>
        <v>0.41693914458362663</v>
      </c>
      <c r="AG4" s="2">
        <f>'BPoEFUbVT-LDVs-frgt-gasveh'!AG4*(1-AG2)</f>
        <v>0.41693914458362663</v>
      </c>
      <c r="AH4" s="2"/>
      <c r="AI4" s="2"/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 s="2">
        <f>'BPoEFUbVT-LDVs-frgt-gasveh'!B6*(1-B2)</f>
        <v>3.214954623012841E-2</v>
      </c>
      <c r="C6" s="2">
        <f>'BPoEFUbVT-LDVs-frgt-gasveh'!C6*(1-C2)</f>
        <v>3.2234406705108104E-2</v>
      </c>
      <c r="D6" s="2">
        <f>'BPoEFUbVT-LDVs-frgt-gasveh'!D6*(1-D2)</f>
        <v>3.2324636549328871E-2</v>
      </c>
      <c r="E6" s="2">
        <f>'BPoEFUbVT-LDVs-frgt-gasveh'!E6*(1-E2)</f>
        <v>3.2420441787335635E-2</v>
      </c>
      <c r="F6" s="2">
        <f>'BPoEFUbVT-LDVs-frgt-gasveh'!F6*(1-F2)</f>
        <v>3.250448635199385E-2</v>
      </c>
      <c r="G6" s="2">
        <f>'BPoEFUbVT-LDVs-frgt-gasveh'!G6*(1-G2)</f>
        <v>3.2580537957851888E-2</v>
      </c>
      <c r="H6" s="2">
        <f>'BPoEFUbVT-LDVs-frgt-gasveh'!H6*(1-H2)</f>
        <v>3.2665507750344137E-2</v>
      </c>
      <c r="I6" s="2">
        <f>'BPoEFUbVT-LDVs-frgt-gasveh'!I6*(1-I2)</f>
        <v>3.2753502279712007E-2</v>
      </c>
      <c r="J6" s="2">
        <f>'BPoEFUbVT-LDVs-frgt-gasveh'!J6*(1-J2)</f>
        <v>3.2841417042499953E-2</v>
      </c>
      <c r="K6" s="2">
        <f>'BPoEFUbVT-LDVs-frgt-gasveh'!K6*(1-K2)</f>
        <v>3.2920129449167043E-2</v>
      </c>
      <c r="L6" s="2">
        <f>'BPoEFUbVT-LDVs-frgt-gasveh'!L6*(1-L2)</f>
        <v>3.299410680866869E-2</v>
      </c>
      <c r="M6" s="2">
        <f>'BPoEFUbVT-LDVs-frgt-gasveh'!M6*(1-M2)</f>
        <v>3.3060855416373332E-2</v>
      </c>
      <c r="N6" s="2">
        <f>'BPoEFUbVT-LDVs-frgt-gasveh'!N6*(1-N2)</f>
        <v>3.3060855416373332E-2</v>
      </c>
      <c r="O6" s="2">
        <f>'BPoEFUbVT-LDVs-frgt-gasveh'!O6*(1-O2)</f>
        <v>3.3060855416373332E-2</v>
      </c>
      <c r="P6" s="2">
        <f>'BPoEFUbVT-LDVs-frgt-gasveh'!P6*(1-P2)</f>
        <v>3.3060855416373332E-2</v>
      </c>
      <c r="Q6" s="2">
        <f>'BPoEFUbVT-LDVs-frgt-gasveh'!Q6*(1-Q2)</f>
        <v>3.3060855416373332E-2</v>
      </c>
      <c r="R6" s="2">
        <f>'BPoEFUbVT-LDVs-frgt-gasveh'!R6*(1-R2)</f>
        <v>3.3060855416373332E-2</v>
      </c>
      <c r="S6" s="2">
        <f>'BPoEFUbVT-LDVs-frgt-gasveh'!S6*(1-S2)</f>
        <v>3.3060855416373332E-2</v>
      </c>
      <c r="T6" s="2">
        <f>'BPoEFUbVT-LDVs-frgt-gasveh'!T6*(1-T2)</f>
        <v>3.3060855416373332E-2</v>
      </c>
      <c r="U6" s="2">
        <f>'BPoEFUbVT-LDVs-frgt-gasveh'!U6*(1-U2)</f>
        <v>3.3060855416373332E-2</v>
      </c>
      <c r="V6" s="2">
        <f>'BPoEFUbVT-LDVs-frgt-gasveh'!V6*(1-V2)</f>
        <v>3.3060855416373332E-2</v>
      </c>
      <c r="W6" s="2">
        <f>'BPoEFUbVT-LDVs-frgt-gasveh'!W6*(1-W2)</f>
        <v>3.3060855416373332E-2</v>
      </c>
      <c r="X6" s="2">
        <f>'BPoEFUbVT-LDVs-frgt-gasveh'!X6*(1-X2)</f>
        <v>3.3060855416373332E-2</v>
      </c>
      <c r="Y6" s="2">
        <f>'BPoEFUbVT-LDVs-frgt-gasveh'!Y6*(1-Y2)</f>
        <v>3.3060855416373332E-2</v>
      </c>
      <c r="Z6" s="2">
        <f>'BPoEFUbVT-LDVs-frgt-gasveh'!Z6*(1-Z2)</f>
        <v>3.3060855416373332E-2</v>
      </c>
      <c r="AA6" s="2">
        <f>'BPoEFUbVT-LDVs-frgt-gasveh'!AA6*(1-AA2)</f>
        <v>3.3060855416373332E-2</v>
      </c>
      <c r="AB6" s="2">
        <f>'BPoEFUbVT-LDVs-frgt-gasveh'!AB6*(1-AB2)</f>
        <v>3.3060855416373332E-2</v>
      </c>
      <c r="AC6" s="2">
        <f>'BPoEFUbVT-LDVs-frgt-gasveh'!AC6*(1-AC2)</f>
        <v>3.3060855416373332E-2</v>
      </c>
      <c r="AD6" s="2">
        <f>'BPoEFUbVT-LDVs-frgt-gasveh'!AD6*(1-AD2)</f>
        <v>3.3060855416373332E-2</v>
      </c>
      <c r="AE6" s="2">
        <f>'BPoEFUbVT-LDVs-frgt-gasveh'!AE6*(1-AE2)</f>
        <v>3.3060855416373332E-2</v>
      </c>
      <c r="AF6" s="2">
        <f>'BPoEFUbVT-LDVs-frgt-gasveh'!AF6*(1-AF2)</f>
        <v>3.3060855416373332E-2</v>
      </c>
      <c r="AG6" s="2">
        <f>'BPoEFUbVT-LDVs-frgt-gasveh'!AG6*(1-AG2)</f>
        <v>3.3060855416373332E-2</v>
      </c>
      <c r="AH6" s="2"/>
      <c r="AI6" s="2"/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2274-C17D-46A0-B4CC-4652ACE1E287}">
  <dimension ref="A1:AL63"/>
  <sheetViews>
    <sheetView topLeftCell="A41" zoomScale="85" zoomScaleNormal="85" workbookViewId="0">
      <selection activeCell="S55" sqref="S55"/>
    </sheetView>
  </sheetViews>
  <sheetFormatPr defaultRowHeight="14.5" x14ac:dyDescent="0.35"/>
  <cols>
    <col min="1" max="1" width="17.7265625" customWidth="1"/>
    <col min="2" max="18" width="9.54296875" bestFit="1" customWidth="1"/>
  </cols>
  <sheetData>
    <row r="1" spans="1:38" x14ac:dyDescent="0.35">
      <c r="A1" s="20" t="s">
        <v>96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38" x14ac:dyDescent="0.35">
      <c r="A2" t="str">
        <f>'CARB compliance scenarios'!B19</f>
        <v>Fuel</v>
      </c>
      <c r="B2" s="12">
        <f>'CARB compliance scenarios'!D19</f>
        <v>2014</v>
      </c>
      <c r="C2" s="12">
        <f>'CARB compliance scenarios'!E19</f>
        <v>2015</v>
      </c>
      <c r="D2" s="12">
        <f>'CARB compliance scenarios'!F19</f>
        <v>2016</v>
      </c>
      <c r="E2" s="12">
        <f>'CARB compliance scenarios'!G19</f>
        <v>2017</v>
      </c>
      <c r="F2" s="12">
        <f>'CARB compliance scenarios'!H19</f>
        <v>2018</v>
      </c>
      <c r="G2" s="12">
        <f>'CARB compliance scenarios'!I19</f>
        <v>2019</v>
      </c>
      <c r="H2" s="12">
        <f>'CARB compliance scenarios'!J19</f>
        <v>2020</v>
      </c>
      <c r="I2" s="12">
        <f>'CARB compliance scenarios'!K19</f>
        <v>2021</v>
      </c>
      <c r="J2" s="12">
        <f>'CARB compliance scenarios'!L19</f>
        <v>2022</v>
      </c>
      <c r="K2" s="12">
        <f>'CARB compliance scenarios'!M19</f>
        <v>2023</v>
      </c>
      <c r="L2" s="12">
        <f>'CARB compliance scenarios'!N19</f>
        <v>2024</v>
      </c>
      <c r="M2" s="12">
        <f>'CARB compliance scenarios'!O19</f>
        <v>2025</v>
      </c>
      <c r="N2" s="12">
        <f>'CARB compliance scenarios'!P19</f>
        <v>2026</v>
      </c>
      <c r="O2" s="12">
        <f>'CARB compliance scenarios'!Q19</f>
        <v>2027</v>
      </c>
      <c r="P2" s="12">
        <f>'CARB compliance scenarios'!R19</f>
        <v>2028</v>
      </c>
      <c r="Q2" s="12">
        <f>'CARB compliance scenarios'!S19</f>
        <v>2029</v>
      </c>
      <c r="R2" s="12">
        <f>'CARB compliance scenarios'!T19</f>
        <v>2030</v>
      </c>
    </row>
    <row r="3" spans="1:38" x14ac:dyDescent="0.35">
      <c r="A3" t="str">
        <f>'CARB compliance scenarios'!B20</f>
        <v>Biodiesel</v>
      </c>
      <c r="B3">
        <f>'CARB compliance scenarios'!D20</f>
        <v>8450.8401938348852</v>
      </c>
      <c r="C3" s="3">
        <f>'CARB compliance scenarios'!E20</f>
        <v>15892.624842137247</v>
      </c>
      <c r="D3" s="3">
        <f>'CARB compliance scenarios'!F20</f>
        <v>20603.494372489626</v>
      </c>
      <c r="E3" s="3">
        <f>'CARB compliance scenarios'!G20</f>
        <v>21629.003325483714</v>
      </c>
      <c r="F3" s="3">
        <f>'CARB compliance scenarios'!H20</f>
        <v>25226.388638313092</v>
      </c>
      <c r="G3" s="3">
        <f>'CARB compliance scenarios'!I20</f>
        <v>34686.284377680502</v>
      </c>
      <c r="H3" s="3">
        <f>'CARB compliance scenarios'!J20</f>
        <v>44146.180117047908</v>
      </c>
      <c r="I3" s="3">
        <f>'CARB compliance scenarios'!K20</f>
        <v>53606.075856415315</v>
      </c>
      <c r="J3" s="3">
        <f>'CARB compliance scenarios'!L20</f>
        <v>63065.971595782728</v>
      </c>
      <c r="K3" s="3">
        <f>'CARB compliance scenarios'!M20</f>
        <v>63065.971595782728</v>
      </c>
      <c r="L3" s="3">
        <f>'CARB compliance scenarios'!N20</f>
        <v>63065.971595782728</v>
      </c>
      <c r="M3" s="3">
        <f>'CARB compliance scenarios'!O20</f>
        <v>63065.971595782728</v>
      </c>
      <c r="N3" s="3">
        <f>'CARB compliance scenarios'!P20</f>
        <v>63065.971595782728</v>
      </c>
      <c r="O3" s="3">
        <f>'CARB compliance scenarios'!Q20</f>
        <v>63065.971595782728</v>
      </c>
      <c r="P3" s="3">
        <f>'CARB compliance scenarios'!R20</f>
        <v>63065.971595782728</v>
      </c>
      <c r="Q3" s="3">
        <f>'CARB compliance scenarios'!S20</f>
        <v>63065.971595782728</v>
      </c>
      <c r="R3" s="3">
        <f>'CARB compliance scenarios'!T20</f>
        <v>63065.971595782728</v>
      </c>
    </row>
    <row r="4" spans="1:38" x14ac:dyDescent="0.35">
      <c r="A4" t="str">
        <f>'CARB compliance scenarios'!B21</f>
        <v>Renewable Diesel</v>
      </c>
      <c r="B4">
        <f>'CARB compliance scenarios'!D21</f>
        <v>14650.45</v>
      </c>
      <c r="C4" s="3">
        <f>'CARB compliance scenarios'!E21</f>
        <v>21392.25</v>
      </c>
      <c r="D4" s="3">
        <f>'CARB compliance scenarios'!F21</f>
        <v>33147.765505050003</v>
      </c>
      <c r="E4" s="3">
        <f>'CARB compliance scenarios'!G21</f>
        <v>43492.958682100005</v>
      </c>
      <c r="F4" s="3">
        <f>'CARB compliance scenarios'!H21</f>
        <v>58342.5</v>
      </c>
      <c r="G4" s="3">
        <f>'CARB compliance scenarios'!I21</f>
        <v>71307.5</v>
      </c>
      <c r="H4" s="3">
        <f>'CARB compliance scenarios'!J21</f>
        <v>84272.5</v>
      </c>
      <c r="I4" s="3">
        <f>'CARB compliance scenarios'!K21</f>
        <v>97237.5</v>
      </c>
      <c r="J4">
        <f>'CARB compliance scenarios'!L21</f>
        <v>110202.5</v>
      </c>
      <c r="K4">
        <f>'CARB compliance scenarios'!M21</f>
        <v>116685</v>
      </c>
      <c r="L4">
        <f>'CARB compliance scenarios'!N21</f>
        <v>116685</v>
      </c>
      <c r="M4">
        <f>'CARB compliance scenarios'!O21</f>
        <v>116685</v>
      </c>
      <c r="N4">
        <f>'CARB compliance scenarios'!P21</f>
        <v>129650</v>
      </c>
      <c r="O4">
        <f>'CARB compliance scenarios'!Q21</f>
        <v>129650</v>
      </c>
      <c r="P4">
        <f>'CARB compliance scenarios'!R21</f>
        <v>142615</v>
      </c>
      <c r="Q4">
        <f>'CARB compliance scenarios'!S21</f>
        <v>142615</v>
      </c>
      <c r="R4">
        <f>'CARB compliance scenarios'!T21</f>
        <v>142615</v>
      </c>
    </row>
    <row r="5" spans="1:38" x14ac:dyDescent="0.35">
      <c r="A5" t="str">
        <f>'CARB compliance scenarios'!B22</f>
        <v>Conventional NG</v>
      </c>
      <c r="B5">
        <f>'CARB compliance scenarios'!D22</f>
        <v>13043.59</v>
      </c>
      <c r="C5">
        <f>'CARB compliance scenarios'!E22</f>
        <v>9278.43</v>
      </c>
      <c r="D5">
        <f>'CARB compliance scenarios'!F22</f>
        <v>7421.0533086899995</v>
      </c>
      <c r="E5">
        <f>'CARB compliance scenarios'!G22</f>
        <v>6943.2012545699999</v>
      </c>
      <c r="F5">
        <f>'CARB compliance scenarios'!H22</f>
        <v>3361.75</v>
      </c>
      <c r="G5">
        <f>'CARB compliance scenarios'!I22</f>
        <v>0</v>
      </c>
      <c r="H5">
        <f>'CARB compliance scenarios'!J22</f>
        <v>0</v>
      </c>
      <c r="I5">
        <f>'CARB compliance scenarios'!K22</f>
        <v>0</v>
      </c>
      <c r="J5">
        <f>'CARB compliance scenarios'!L22</f>
        <v>0</v>
      </c>
      <c r="K5">
        <f>'CARB compliance scenarios'!M22</f>
        <v>0</v>
      </c>
      <c r="L5">
        <f>'CARB compliance scenarios'!N22</f>
        <v>0</v>
      </c>
      <c r="M5">
        <f>'CARB compliance scenarios'!O22</f>
        <v>0</v>
      </c>
      <c r="N5">
        <f>'CARB compliance scenarios'!P22</f>
        <v>0</v>
      </c>
      <c r="O5">
        <f>'CARB compliance scenarios'!Q22</f>
        <v>0</v>
      </c>
      <c r="P5">
        <f>'CARB compliance scenarios'!R22</f>
        <v>0</v>
      </c>
      <c r="Q5">
        <f>'CARB compliance scenarios'!S22</f>
        <v>0</v>
      </c>
      <c r="R5">
        <f>'CARB compliance scenarios'!T22</f>
        <v>0</v>
      </c>
    </row>
    <row r="6" spans="1:38" x14ac:dyDescent="0.35">
      <c r="A6" t="str">
        <f>'CARB compliance scenarios'!B23</f>
        <v>Renewable NG</v>
      </c>
      <c r="B6">
        <f>'CARB compliance scenarios'!D23</f>
        <v>3899.63</v>
      </c>
      <c r="C6" s="3">
        <f>'CARB compliance scenarios'!E23</f>
        <v>9143.9599999999991</v>
      </c>
      <c r="D6" s="3">
        <f>'CARB compliance scenarios'!F23</f>
        <v>12163.061748669999</v>
      </c>
      <c r="E6" s="3">
        <f>'CARB compliance scenarios'!G23</f>
        <v>14350.413566159999</v>
      </c>
      <c r="F6" s="3">
        <f>'CARB compliance scenarios'!H23</f>
        <v>17667.25</v>
      </c>
      <c r="G6" s="3">
        <f>'CARB compliance scenarios'!I23</f>
        <v>23273</v>
      </c>
      <c r="H6" s="3">
        <f>'CARB compliance scenarios'!J23</f>
        <v>25897</v>
      </c>
      <c r="I6" s="3">
        <f>'CARB compliance scenarios'!K23</f>
        <v>28599</v>
      </c>
      <c r="J6" s="3">
        <f>'CARB compliance scenarios'!L23</f>
        <v>31494</v>
      </c>
      <c r="K6" s="3">
        <f>'CARB compliance scenarios'!M23</f>
        <v>34291</v>
      </c>
      <c r="L6" s="3">
        <f>'CARB compliance scenarios'!N23</f>
        <v>38174</v>
      </c>
      <c r="M6" s="3">
        <f>'CARB compliance scenarios'!O23</f>
        <v>38736</v>
      </c>
      <c r="N6" s="3">
        <f>'CARB compliance scenarios'!P23</f>
        <v>39660</v>
      </c>
      <c r="O6" s="3">
        <f>'CARB compliance scenarios'!Q23</f>
        <v>40554</v>
      </c>
      <c r="P6" s="3">
        <f>'CARB compliance scenarios'!R23</f>
        <v>41335.999999999993</v>
      </c>
      <c r="Q6" s="3">
        <f>'CARB compliance scenarios'!S23</f>
        <v>42097</v>
      </c>
      <c r="R6" s="3">
        <f>'CARB compliance scenarios'!T23</f>
        <v>42921</v>
      </c>
    </row>
    <row r="7" spans="1:38" x14ac:dyDescent="0.35">
      <c r="A7" t="str">
        <f>'CARB compliance scenarios'!B24</f>
        <v>Hydrogen for HDVs</v>
      </c>
      <c r="B7">
        <f>'CARB compliance scenarios'!D24</f>
        <v>0</v>
      </c>
      <c r="C7" s="3">
        <f>'CARB compliance scenarios'!E24</f>
        <v>0</v>
      </c>
      <c r="D7" s="3">
        <f>'CARB compliance scenarios'!F24</f>
        <v>0</v>
      </c>
      <c r="E7" s="3">
        <f>'CARB compliance scenarios'!G24</f>
        <v>0</v>
      </c>
      <c r="F7" s="3">
        <f>'CARB compliance scenarios'!H24</f>
        <v>5.7234630739286354</v>
      </c>
      <c r="G7" s="3">
        <f>'CARB compliance scenarios'!I24</f>
        <v>10.652928121525175</v>
      </c>
      <c r="H7" s="3">
        <f>'CARB compliance scenarios'!J24</f>
        <v>16.276896567875241</v>
      </c>
      <c r="I7" s="3">
        <f>'CARB compliance scenarios'!K24</f>
        <v>24.420568063299566</v>
      </c>
      <c r="J7" s="3">
        <f>'CARB compliance scenarios'!L24</f>
        <v>37.32459875518915</v>
      </c>
      <c r="K7" s="3">
        <f>'CARB compliance scenarios'!M24</f>
        <v>50.873755630234925</v>
      </c>
      <c r="L7" s="3">
        <f>'CARB compliance scenarios'!N24</f>
        <v>76.434906319096569</v>
      </c>
      <c r="M7" s="3">
        <f>'CARB compliance scenarios'!O24</f>
        <v>108.31109994067391</v>
      </c>
      <c r="N7" s="3">
        <f>'CARB compliance scenarios'!P24</f>
        <v>150.70441338848033</v>
      </c>
      <c r="O7" s="3">
        <f>'CARB compliance scenarios'!Q24</f>
        <v>205.65468608853371</v>
      </c>
      <c r="P7" s="3">
        <f>'CARB compliance scenarios'!R24</f>
        <v>272.91898743491959</v>
      </c>
      <c r="Q7" s="3">
        <f>'CARB compliance scenarios'!S24</f>
        <v>360.26080208115457</v>
      </c>
      <c r="R7" s="3">
        <f>'CARB compliance scenarios'!T24</f>
        <v>474.09743216818134</v>
      </c>
    </row>
    <row r="8" spans="1:38" x14ac:dyDescent="0.35">
      <c r="A8" t="str">
        <f>'CARB compliance scenarios'!B25</f>
        <v>Electricity for HDVs</v>
      </c>
      <c r="B8">
        <f>'CARB compliance scenarios'!D25</f>
        <v>0</v>
      </c>
      <c r="C8" s="3">
        <f>'CARB compliance scenarios'!E25</f>
        <v>0</v>
      </c>
      <c r="D8" s="3">
        <f>'CARB compliance scenarios'!F25</f>
        <v>0</v>
      </c>
      <c r="E8" s="3">
        <f>'CARB compliance scenarios'!G25</f>
        <v>6.8439616046135487</v>
      </c>
      <c r="F8" s="3">
        <f>'CARB compliance scenarios'!H25</f>
        <v>37.450648629786762</v>
      </c>
      <c r="G8" s="3">
        <f>'CARB compliance scenarios'!I25</f>
        <v>79.17680735477839</v>
      </c>
      <c r="H8" s="3">
        <f>'CARB compliance scenarios'!J25</f>
        <v>139.76783683262596</v>
      </c>
      <c r="I8" s="3">
        <f>'CARB compliance scenarios'!K25</f>
        <v>209.33953335541773</v>
      </c>
      <c r="J8" s="3">
        <f>'CARB compliance scenarios'!L25</f>
        <v>350.30666417877399</v>
      </c>
      <c r="K8" s="3">
        <f>'CARB compliance scenarios'!M25</f>
        <v>525.91928789564838</v>
      </c>
      <c r="L8" s="3">
        <f>'CARB compliance scenarios'!N25</f>
        <v>858.60768470723667</v>
      </c>
      <c r="M8" s="3">
        <f>'CARB compliance scenarios'!O25</f>
        <v>1261.8919987020427</v>
      </c>
      <c r="N8" s="3">
        <f>'CARB compliance scenarios'!P25</f>
        <v>1739.4727726914043</v>
      </c>
      <c r="O8" s="3">
        <f>'CARB compliance scenarios'!Q25</f>
        <v>2244.5572441514273</v>
      </c>
      <c r="P8" s="3">
        <f>'CARB compliance scenarios'!R25</f>
        <v>2722.0184630413464</v>
      </c>
      <c r="Q8" s="3">
        <f>'CARB compliance scenarios'!S25</f>
        <v>3200.4320928599441</v>
      </c>
      <c r="R8" s="3">
        <f>'CARB compliance scenarios'!T25</f>
        <v>3688.0608001886189</v>
      </c>
    </row>
    <row r="9" spans="1:38" x14ac:dyDescent="0.35">
      <c r="A9" t="str">
        <f>'CARB compliance scenarios'!B26</f>
        <v>Electricity for Rail/Forklift/etc.</v>
      </c>
      <c r="B9">
        <f>'CARB compliance scenarios'!D26</f>
        <v>0</v>
      </c>
      <c r="C9" s="3">
        <f>'CARB compliance scenarios'!E26</f>
        <v>4320.0010128537469</v>
      </c>
      <c r="D9" s="3">
        <f>'CARB compliance scenarios'!F26</f>
        <v>4430.8990789945565</v>
      </c>
      <c r="E9" s="3">
        <f>'CARB compliance scenarios'!G26</f>
        <v>5083.8468416826181</v>
      </c>
      <c r="F9" s="3">
        <f>'CARB compliance scenarios'!H26</f>
        <v>5083.2011917912414</v>
      </c>
      <c r="G9" s="3">
        <f>'CARB compliance scenarios'!I26</f>
        <v>5083.2011917912414</v>
      </c>
      <c r="H9" s="3">
        <f>'CARB compliance scenarios'!J26</f>
        <v>5083.2011917912414</v>
      </c>
      <c r="I9" s="3">
        <f>'CARB compliance scenarios'!K26</f>
        <v>5083.2011917912414</v>
      </c>
      <c r="J9" s="3">
        <f>'CARB compliance scenarios'!L26</f>
        <v>5083.2011917912414</v>
      </c>
      <c r="K9" s="3">
        <f>'CARB compliance scenarios'!M26</f>
        <v>5083.2011917912414</v>
      </c>
      <c r="L9" s="3">
        <f>'CARB compliance scenarios'!N26</f>
        <v>5083.2011917912414</v>
      </c>
      <c r="M9" s="3">
        <f>'CARB compliance scenarios'!O26</f>
        <v>5083.2011917912414</v>
      </c>
      <c r="N9" s="3">
        <f>'CARB compliance scenarios'!P26</f>
        <v>5083.2011917912414</v>
      </c>
      <c r="O9" s="3">
        <f>'CARB compliance scenarios'!Q26</f>
        <v>5083.2011917912414</v>
      </c>
      <c r="P9" s="3">
        <f>'CARB compliance scenarios'!R26</f>
        <v>5083.2011917912414</v>
      </c>
      <c r="Q9" s="3">
        <f>'CARB compliance scenarios'!S26</f>
        <v>5083.2011917912414</v>
      </c>
      <c r="R9" s="3">
        <f>'CARB compliance scenarios'!T26</f>
        <v>5083.2011917912414</v>
      </c>
    </row>
    <row r="10" spans="1:38" x14ac:dyDescent="0.35">
      <c r="A10" t="str">
        <f>'CARB compliance scenarios'!B27</f>
        <v>CARB Diesel</v>
      </c>
      <c r="B10">
        <f>'CARB compliance scenarios'!D27</f>
        <v>463114.68</v>
      </c>
      <c r="C10" s="3">
        <f>'CARB compliance scenarios'!E27</f>
        <v>467283.25</v>
      </c>
      <c r="D10" s="3">
        <f>'CARB compliance scenarios'!F27</f>
        <v>454775.19914623996</v>
      </c>
      <c r="E10" s="3">
        <f>'CARB compliance scenarios'!G27</f>
        <v>449087.91743591998</v>
      </c>
      <c r="F10" s="3">
        <f>'CARB compliance scenarios'!H27</f>
        <v>418200.18510874483</v>
      </c>
      <c r="G10" s="3">
        <f>'CARB compliance scenarios'!I27</f>
        <v>392898.83047637768</v>
      </c>
      <c r="H10" s="3">
        <f>'CARB compliance scenarios'!J27</f>
        <v>364880.6376778697</v>
      </c>
      <c r="I10" s="3">
        <f>'CARB compliance scenarios'!K27</f>
        <v>338148.67235172761</v>
      </c>
      <c r="J10" s="3">
        <f>'CARB compliance scenarios'!L27</f>
        <v>314729.38985308359</v>
      </c>
      <c r="K10" s="3">
        <f>'CARB compliance scenarios'!M27</f>
        <v>305335.46586711606</v>
      </c>
      <c r="L10" s="3">
        <f>'CARB compliance scenarios'!N27</f>
        <v>301658.15983316646</v>
      </c>
      <c r="M10" s="3">
        <f>'CARB compliance scenarios'!O27</f>
        <v>301126.87978721352</v>
      </c>
      <c r="N10" s="3">
        <f>'CARB compliance scenarios'!P27</f>
        <v>287839.70096281491</v>
      </c>
      <c r="O10" s="3">
        <f>'CARB compliance scenarios'!Q27</f>
        <v>286456.85527104948</v>
      </c>
      <c r="P10" s="3">
        <f>'CARB compliance scenarios'!R27</f>
        <v>273730.9835939302</v>
      </c>
      <c r="Q10" s="3">
        <f>'CARB compliance scenarios'!S27</f>
        <v>272740.2711084038</v>
      </c>
      <c r="R10" s="3">
        <f>'CARB compliance scenarios'!T27</f>
        <v>272086.27280927054</v>
      </c>
    </row>
    <row r="11" spans="1:38" x14ac:dyDescent="0.35">
      <c r="A11" t="s">
        <v>102</v>
      </c>
      <c r="B11">
        <f>SUM(B3:B10)</f>
        <v>503159.19019383489</v>
      </c>
      <c r="C11">
        <f>SUM(C3:C10)</f>
        <v>527310.51585499104</v>
      </c>
      <c r="D11">
        <f>SUM(D3:D10)</f>
        <v>532541.47316013416</v>
      </c>
      <c r="E11">
        <f>SUM(E3:E10)</f>
        <v>540594.18506752094</v>
      </c>
      <c r="F11">
        <f>SUM(F3:F10)</f>
        <v>527924.44905055291</v>
      </c>
      <c r="G11">
        <f>SUM(G3:G10)</f>
        <v>527338.64578132576</v>
      </c>
      <c r="H11">
        <f>SUM(H3:H10)</f>
        <v>524435.56372010941</v>
      </c>
      <c r="I11">
        <f>SUM(I3:I10)</f>
        <v>522908.20950135286</v>
      </c>
      <c r="J11">
        <f>SUM(J3:J10)</f>
        <v>524962.69390359148</v>
      </c>
      <c r="K11">
        <f>SUM(K3:K10)</f>
        <v>525037.43169821589</v>
      </c>
      <c r="L11">
        <f>SUM(L3:L10)</f>
        <v>525601.3752117668</v>
      </c>
      <c r="M11">
        <f>SUM(M3:M10)</f>
        <v>526067.25567343016</v>
      </c>
      <c r="N11">
        <f>SUM(N3:N10)</f>
        <v>527189.05093646876</v>
      </c>
      <c r="O11">
        <f>SUM(O3:O10)</f>
        <v>527260.23998886347</v>
      </c>
      <c r="P11">
        <f>SUM(P3:P10)</f>
        <v>528826.09383198037</v>
      </c>
      <c r="Q11">
        <f>SUM(Q3:Q10)</f>
        <v>529162.13679091888</v>
      </c>
      <c r="R11">
        <f>SUM(R3:R10)</f>
        <v>529933.60382920131</v>
      </c>
    </row>
    <row r="13" spans="1:38" x14ac:dyDescent="0.35">
      <c r="A13" t="str">
        <f>'CARB compliance scenarios'!B51</f>
        <v>Fuel</v>
      </c>
      <c r="B13">
        <f>'CARB compliance scenarios'!D51</f>
        <v>2014</v>
      </c>
      <c r="C13" s="3">
        <f>'CARB compliance scenarios'!E51</f>
        <v>2015</v>
      </c>
      <c r="D13" s="3">
        <f>'CARB compliance scenarios'!F51</f>
        <v>2016</v>
      </c>
      <c r="E13" s="3">
        <f>'CARB compliance scenarios'!G51</f>
        <v>2017</v>
      </c>
      <c r="F13" s="3">
        <f>'CARB compliance scenarios'!H51</f>
        <v>2018</v>
      </c>
      <c r="G13" s="3">
        <f>'CARB compliance scenarios'!I51</f>
        <v>2019</v>
      </c>
      <c r="H13" s="3">
        <f>'CARB compliance scenarios'!J51</f>
        <v>2020</v>
      </c>
      <c r="I13" s="3">
        <f>'CARB compliance scenarios'!K51</f>
        <v>2021</v>
      </c>
      <c r="J13" s="3">
        <f>'CARB compliance scenarios'!L51</f>
        <v>2022</v>
      </c>
      <c r="K13" s="3">
        <f>'CARB compliance scenarios'!M51</f>
        <v>2023</v>
      </c>
      <c r="L13" s="3">
        <f>'CARB compliance scenarios'!N51</f>
        <v>2024</v>
      </c>
      <c r="M13" s="3">
        <f>'CARB compliance scenarios'!O51</f>
        <v>2025</v>
      </c>
      <c r="N13" s="3">
        <f>'CARB compliance scenarios'!P51</f>
        <v>2026</v>
      </c>
      <c r="O13" s="3">
        <f>'CARB compliance scenarios'!Q51</f>
        <v>2027</v>
      </c>
      <c r="P13" s="3">
        <f>'CARB compliance scenarios'!R51</f>
        <v>2028</v>
      </c>
      <c r="Q13" s="3">
        <f>'CARB compliance scenarios'!S51</f>
        <v>2029</v>
      </c>
      <c r="R13" s="3">
        <f>'CARB compliance scenarios'!T51</f>
        <v>2030</v>
      </c>
    </row>
    <row r="14" spans="1:38" x14ac:dyDescent="0.35">
      <c r="A14" t="str">
        <f>'CARB compliance scenarios'!B52</f>
        <v>Biodiesel</v>
      </c>
      <c r="B14">
        <f>'CARB compliance scenarios'!D52</f>
        <v>8450.8401938348852</v>
      </c>
      <c r="C14" s="3">
        <f>'CARB compliance scenarios'!E52</f>
        <v>15892.624842137247</v>
      </c>
      <c r="D14" s="3">
        <f>'CARB compliance scenarios'!F52</f>
        <v>20603.494372489626</v>
      </c>
      <c r="E14" s="3">
        <f>'CARB compliance scenarios'!G52</f>
        <v>21629.003325483714</v>
      </c>
      <c r="F14" s="3">
        <f>'CARB compliance scenarios'!H52</f>
        <v>25226.388638313092</v>
      </c>
      <c r="G14" s="3">
        <f>'CARB compliance scenarios'!I52</f>
        <v>34686.284377680502</v>
      </c>
      <c r="H14" s="3">
        <f>'CARB compliance scenarios'!J52</f>
        <v>44146.180117047908</v>
      </c>
      <c r="I14" s="3">
        <f>'CARB compliance scenarios'!K52</f>
        <v>53606.075856415315</v>
      </c>
      <c r="J14" s="3">
        <f>'CARB compliance scenarios'!L52</f>
        <v>63065.971595782728</v>
      </c>
      <c r="K14" s="3">
        <f>'CARB compliance scenarios'!M52</f>
        <v>63065.971595782728</v>
      </c>
      <c r="L14" s="3">
        <f>'CARB compliance scenarios'!N52</f>
        <v>63065.971595782728</v>
      </c>
      <c r="M14" s="3">
        <f>'CARB compliance scenarios'!O52</f>
        <v>63065.971595782728</v>
      </c>
      <c r="N14" s="3">
        <f>'CARB compliance scenarios'!P52</f>
        <v>63065.971595782728</v>
      </c>
      <c r="O14" s="3">
        <f>'CARB compliance scenarios'!Q52</f>
        <v>63065.971595782728</v>
      </c>
      <c r="P14" s="3">
        <f>'CARB compliance scenarios'!R52</f>
        <v>63065.971595782728</v>
      </c>
      <c r="Q14" s="3">
        <f>'CARB compliance scenarios'!S52</f>
        <v>63065.971595782728</v>
      </c>
      <c r="R14" s="3">
        <f>'CARB compliance scenarios'!T52</f>
        <v>63065.971595782728</v>
      </c>
    </row>
    <row r="15" spans="1:38" x14ac:dyDescent="0.35">
      <c r="A15" t="str">
        <f>'CARB compliance scenarios'!B53</f>
        <v>Renewable Diesel</v>
      </c>
      <c r="B15">
        <f>'CARB compliance scenarios'!D53</f>
        <v>14650.45</v>
      </c>
      <c r="C15" s="3">
        <f>'CARB compliance scenarios'!E53</f>
        <v>21392.25</v>
      </c>
      <c r="D15" s="3">
        <f>'CARB compliance scenarios'!F53</f>
        <v>33147.765505050003</v>
      </c>
      <c r="E15" s="3">
        <f>'CARB compliance scenarios'!G53</f>
        <v>43492.958682100005</v>
      </c>
      <c r="F15" s="3">
        <f>'CARB compliance scenarios'!H53</f>
        <v>58342.5</v>
      </c>
      <c r="G15" s="3">
        <f>'CARB compliance scenarios'!I53</f>
        <v>71307.5</v>
      </c>
      <c r="H15" s="3">
        <f>'CARB compliance scenarios'!J53</f>
        <v>84272.5</v>
      </c>
      <c r="I15" s="3">
        <f>'CARB compliance scenarios'!K53</f>
        <v>97237.5</v>
      </c>
      <c r="J15" s="3">
        <f>'CARB compliance scenarios'!L53</f>
        <v>110202.5</v>
      </c>
      <c r="K15" s="3">
        <f>'CARB compliance scenarios'!M53</f>
        <v>116685</v>
      </c>
      <c r="L15" s="3">
        <f>'CARB compliance scenarios'!N53</f>
        <v>116685</v>
      </c>
      <c r="M15" s="3">
        <f>'CARB compliance scenarios'!O53</f>
        <v>116685</v>
      </c>
      <c r="N15" s="3">
        <f>'CARB compliance scenarios'!P53</f>
        <v>129650</v>
      </c>
      <c r="O15" s="3">
        <f>'CARB compliance scenarios'!Q53</f>
        <v>129650</v>
      </c>
      <c r="P15" s="3">
        <f>'CARB compliance scenarios'!R53</f>
        <v>142615</v>
      </c>
      <c r="Q15" s="3">
        <f>'CARB compliance scenarios'!S53</f>
        <v>142615</v>
      </c>
      <c r="R15" s="3">
        <f>'CARB compliance scenarios'!T53</f>
        <v>142615</v>
      </c>
    </row>
    <row r="16" spans="1:38" x14ac:dyDescent="0.35">
      <c r="A16" t="str">
        <f>'CARB compliance scenarios'!B54</f>
        <v>Conventional NG</v>
      </c>
      <c r="B16">
        <f>'CARB compliance scenarios'!D54</f>
        <v>13043.59</v>
      </c>
      <c r="C16" s="3">
        <f>'CARB compliance scenarios'!E54</f>
        <v>9278.43</v>
      </c>
      <c r="D16" s="3">
        <f>'CARB compliance scenarios'!F54</f>
        <v>7421.0533086899995</v>
      </c>
      <c r="E16" s="3">
        <f>'CARB compliance scenarios'!G54</f>
        <v>6943.2012545699999</v>
      </c>
      <c r="F16" s="3">
        <f>'CARB compliance scenarios'!H54</f>
        <v>3361.75</v>
      </c>
      <c r="G16" s="3">
        <f>'CARB compliance scenarios'!I54</f>
        <v>0</v>
      </c>
      <c r="H16" s="3">
        <f>'CARB compliance scenarios'!J54</f>
        <v>0</v>
      </c>
      <c r="I16" s="3">
        <f>'CARB compliance scenarios'!K54</f>
        <v>0</v>
      </c>
      <c r="J16">
        <f>'CARB compliance scenarios'!L54</f>
        <v>0</v>
      </c>
      <c r="K16">
        <f>'CARB compliance scenarios'!M54</f>
        <v>0</v>
      </c>
      <c r="L16">
        <f>'CARB compliance scenarios'!N54</f>
        <v>0</v>
      </c>
      <c r="M16">
        <f>'CARB compliance scenarios'!O54</f>
        <v>0</v>
      </c>
      <c r="N16">
        <f>'CARB compliance scenarios'!P54</f>
        <v>0</v>
      </c>
      <c r="O16">
        <f>'CARB compliance scenarios'!Q54</f>
        <v>0</v>
      </c>
      <c r="P16">
        <f>'CARB compliance scenarios'!R54</f>
        <v>0</v>
      </c>
      <c r="Q16">
        <f>'CARB compliance scenarios'!S54</f>
        <v>0</v>
      </c>
      <c r="R16">
        <f>'CARB compliance scenarios'!T54</f>
        <v>0</v>
      </c>
    </row>
    <row r="17" spans="1:18" x14ac:dyDescent="0.35">
      <c r="A17" t="str">
        <f>'CARB compliance scenarios'!B55</f>
        <v>Renewable NG</v>
      </c>
      <c r="B17">
        <f>'CARB compliance scenarios'!D55</f>
        <v>3899.63</v>
      </c>
      <c r="C17">
        <f>'CARB compliance scenarios'!E55</f>
        <v>9143.9599999999991</v>
      </c>
      <c r="D17">
        <f>'CARB compliance scenarios'!F55</f>
        <v>12163.061748669999</v>
      </c>
      <c r="E17">
        <f>'CARB compliance scenarios'!G55</f>
        <v>14350.413566159999</v>
      </c>
      <c r="F17">
        <f>'CARB compliance scenarios'!H55</f>
        <v>17667.25</v>
      </c>
      <c r="G17">
        <f>'CARB compliance scenarios'!I55</f>
        <v>23273</v>
      </c>
      <c r="H17">
        <f>'CARB compliance scenarios'!J55</f>
        <v>25897</v>
      </c>
      <c r="I17">
        <f>'CARB compliance scenarios'!K55</f>
        <v>28599</v>
      </c>
      <c r="J17">
        <f>'CARB compliance scenarios'!L55</f>
        <v>31494</v>
      </c>
      <c r="K17">
        <f>'CARB compliance scenarios'!M55</f>
        <v>34291</v>
      </c>
      <c r="L17">
        <f>'CARB compliance scenarios'!N55</f>
        <v>38174</v>
      </c>
      <c r="M17">
        <f>'CARB compliance scenarios'!O55</f>
        <v>38736</v>
      </c>
      <c r="N17">
        <f>'CARB compliance scenarios'!P55</f>
        <v>39660</v>
      </c>
      <c r="O17">
        <f>'CARB compliance scenarios'!Q55</f>
        <v>40554</v>
      </c>
      <c r="P17">
        <f>'CARB compliance scenarios'!R55</f>
        <v>41335.999999999993</v>
      </c>
      <c r="Q17">
        <f>'CARB compliance scenarios'!S55</f>
        <v>42097</v>
      </c>
      <c r="R17">
        <f>'CARB compliance scenarios'!T55</f>
        <v>42921</v>
      </c>
    </row>
    <row r="18" spans="1:18" x14ac:dyDescent="0.35">
      <c r="A18" t="str">
        <f>'CARB compliance scenarios'!B56</f>
        <v>Hydrogen for HDVs</v>
      </c>
      <c r="B18">
        <f>'CARB compliance scenarios'!D56</f>
        <v>0</v>
      </c>
      <c r="C18" s="3">
        <f>'CARB compliance scenarios'!E56</f>
        <v>0</v>
      </c>
      <c r="D18" s="3">
        <f>'CARB compliance scenarios'!F56</f>
        <v>0</v>
      </c>
      <c r="E18" s="3">
        <f>'CARB compliance scenarios'!G56</f>
        <v>0</v>
      </c>
      <c r="F18" s="3">
        <f>'CARB compliance scenarios'!H56</f>
        <v>5.7234630739286354</v>
      </c>
      <c r="G18" s="3">
        <f>'CARB compliance scenarios'!I56</f>
        <v>10.652928121525175</v>
      </c>
      <c r="H18" s="3">
        <f>'CARB compliance scenarios'!J56</f>
        <v>16.276896567875241</v>
      </c>
      <c r="I18" s="3">
        <f>'CARB compliance scenarios'!K56</f>
        <v>24.420568063299566</v>
      </c>
      <c r="J18" s="3">
        <f>'CARB compliance scenarios'!L56</f>
        <v>37.32459875518915</v>
      </c>
      <c r="K18" s="3">
        <f>'CARB compliance scenarios'!M56</f>
        <v>50.873755630234925</v>
      </c>
      <c r="L18" s="3">
        <f>'CARB compliance scenarios'!N56</f>
        <v>76.434906319096569</v>
      </c>
      <c r="M18" s="3">
        <f>'CARB compliance scenarios'!O56</f>
        <v>108.31109994067391</v>
      </c>
      <c r="N18" s="3">
        <f>'CARB compliance scenarios'!P56</f>
        <v>150.70441338848033</v>
      </c>
      <c r="O18" s="3">
        <f>'CARB compliance scenarios'!Q56</f>
        <v>205.65468608853371</v>
      </c>
      <c r="P18" s="3">
        <f>'CARB compliance scenarios'!R56</f>
        <v>272.91898743491959</v>
      </c>
      <c r="Q18" s="3">
        <f>'CARB compliance scenarios'!S56</f>
        <v>360.26080208115457</v>
      </c>
      <c r="R18" s="3">
        <f>'CARB compliance scenarios'!T56</f>
        <v>474.09743216818134</v>
      </c>
    </row>
    <row r="19" spans="1:18" x14ac:dyDescent="0.35">
      <c r="A19" t="str">
        <f>'CARB compliance scenarios'!B57</f>
        <v>Electricity for HDVs</v>
      </c>
      <c r="B19">
        <f>'CARB compliance scenarios'!D57</f>
        <v>0</v>
      </c>
      <c r="C19" s="3">
        <f>'CARB compliance scenarios'!E57</f>
        <v>0</v>
      </c>
      <c r="D19" s="3">
        <f>'CARB compliance scenarios'!F57</f>
        <v>0</v>
      </c>
      <c r="E19" s="3">
        <f>'CARB compliance scenarios'!G57</f>
        <v>6.8439616046135487</v>
      </c>
      <c r="F19" s="3">
        <f>'CARB compliance scenarios'!H57</f>
        <v>37.450648629786762</v>
      </c>
      <c r="G19" s="3">
        <f>'CARB compliance scenarios'!I57</f>
        <v>79.17680735477839</v>
      </c>
      <c r="H19" s="3">
        <f>'CARB compliance scenarios'!J57</f>
        <v>139.76783683262596</v>
      </c>
      <c r="I19" s="3">
        <f>'CARB compliance scenarios'!K57</f>
        <v>209.33953335541773</v>
      </c>
      <c r="J19" s="3">
        <f>'CARB compliance scenarios'!L57</f>
        <v>350.30666417877399</v>
      </c>
      <c r="K19" s="3">
        <f>'CARB compliance scenarios'!M57</f>
        <v>525.91928789564838</v>
      </c>
      <c r="L19" s="3">
        <f>'CARB compliance scenarios'!N57</f>
        <v>858.60768470723667</v>
      </c>
      <c r="M19" s="3">
        <f>'CARB compliance scenarios'!O57</f>
        <v>1261.8919987020427</v>
      </c>
      <c r="N19" s="3">
        <f>'CARB compliance scenarios'!P57</f>
        <v>1739.4727726914043</v>
      </c>
      <c r="O19" s="3">
        <f>'CARB compliance scenarios'!Q57</f>
        <v>2244.5572441514273</v>
      </c>
      <c r="P19" s="3">
        <f>'CARB compliance scenarios'!R57</f>
        <v>2722.0184630413464</v>
      </c>
      <c r="Q19" s="3">
        <f>'CARB compliance scenarios'!S57</f>
        <v>3200.4320928599441</v>
      </c>
      <c r="R19" s="3">
        <f>'CARB compliance scenarios'!T57</f>
        <v>3688.0608001886189</v>
      </c>
    </row>
    <row r="20" spans="1:18" x14ac:dyDescent="0.35">
      <c r="A20" t="str">
        <f>'CARB compliance scenarios'!B58</f>
        <v>Electricity for Rail/Forklift/etc.</v>
      </c>
      <c r="B20">
        <f>'CARB compliance scenarios'!D58</f>
        <v>0</v>
      </c>
      <c r="C20" s="3">
        <f>'CARB compliance scenarios'!E58</f>
        <v>4320.0010128537469</v>
      </c>
      <c r="D20" s="3">
        <f>'CARB compliance scenarios'!F58</f>
        <v>4430.8990789945565</v>
      </c>
      <c r="E20" s="3">
        <f>'CARB compliance scenarios'!G58</f>
        <v>5083.8468416826181</v>
      </c>
      <c r="F20" s="3">
        <f>'CARB compliance scenarios'!H58</f>
        <v>5083.2011917912414</v>
      </c>
      <c r="G20" s="3">
        <f>'CARB compliance scenarios'!I58</f>
        <v>5083.2011917912414</v>
      </c>
      <c r="H20" s="3">
        <f>'CARB compliance scenarios'!J58</f>
        <v>5083.2011917912414</v>
      </c>
      <c r="I20" s="3">
        <f>'CARB compliance scenarios'!K58</f>
        <v>5083.2011917912414</v>
      </c>
      <c r="J20" s="3">
        <f>'CARB compliance scenarios'!L58</f>
        <v>5083.2011917912414</v>
      </c>
      <c r="K20" s="3">
        <f>'CARB compliance scenarios'!M58</f>
        <v>5083.2011917912414</v>
      </c>
      <c r="L20" s="3">
        <f>'CARB compliance scenarios'!N58</f>
        <v>5083.2011917912414</v>
      </c>
      <c r="M20" s="3">
        <f>'CARB compliance scenarios'!O58</f>
        <v>5083.2011917912414</v>
      </c>
      <c r="N20" s="3">
        <f>'CARB compliance scenarios'!P58</f>
        <v>5083.2011917912414</v>
      </c>
      <c r="O20" s="3">
        <f>'CARB compliance scenarios'!Q58</f>
        <v>5083.2011917912414</v>
      </c>
      <c r="P20" s="3">
        <f>'CARB compliance scenarios'!R58</f>
        <v>5083.2011917912414</v>
      </c>
      <c r="Q20" s="3">
        <f>'CARB compliance scenarios'!S58</f>
        <v>5083.2011917912414</v>
      </c>
      <c r="R20" s="3">
        <f>'CARB compliance scenarios'!T58</f>
        <v>5083.2011917912414</v>
      </c>
    </row>
    <row r="21" spans="1:18" x14ac:dyDescent="0.35">
      <c r="A21" t="str">
        <f>'CARB compliance scenarios'!B59</f>
        <v>CARB Diesel</v>
      </c>
      <c r="B21">
        <f>'CARB compliance scenarios'!D59</f>
        <v>463114.68</v>
      </c>
      <c r="C21" s="3">
        <f>'CARB compliance scenarios'!E59</f>
        <v>467283.25</v>
      </c>
      <c r="D21" s="3">
        <f>'CARB compliance scenarios'!F59</f>
        <v>454775.19914623996</v>
      </c>
      <c r="E21" s="3">
        <f>'CARB compliance scenarios'!G59</f>
        <v>449087.91743591998</v>
      </c>
      <c r="F21" s="3">
        <f>'CARB compliance scenarios'!H59</f>
        <v>411681.02590693271</v>
      </c>
      <c r="G21" s="3">
        <f>'CARB compliance scenarios'!I59</f>
        <v>385576.69465461111</v>
      </c>
      <c r="H21" s="3">
        <f>'CARB compliance scenarios'!J59</f>
        <v>361410.84281125257</v>
      </c>
      <c r="I21" s="3">
        <f>'CARB compliance scenarios'!K59</f>
        <v>341607.94689698418</v>
      </c>
      <c r="J21" s="3">
        <f>'CARB compliance scenarios'!L59</f>
        <v>321674.32971530192</v>
      </c>
      <c r="K21" s="3">
        <f>'CARB compliance scenarios'!M59</f>
        <v>319182.08197428979</v>
      </c>
      <c r="L21" s="3">
        <f>'CARB compliance scenarios'!N59</f>
        <v>312734.41447673709</v>
      </c>
      <c r="M21" s="3">
        <f>'CARB compliance scenarios'!O59</f>
        <v>308568.7455107274</v>
      </c>
      <c r="N21" s="3">
        <f>'CARB compliance scenarios'!P59</f>
        <v>290943.8746535728</v>
      </c>
      <c r="O21" s="3">
        <f>'CARB compliance scenarios'!Q59</f>
        <v>287195.77511352632</v>
      </c>
      <c r="P21" s="3">
        <f>'CARB compliance scenarios'!R59</f>
        <v>271274.34629066038</v>
      </c>
      <c r="Q21" s="3">
        <f>'CARB compliance scenarios'!S59</f>
        <v>269608.81103630643</v>
      </c>
      <c r="R21" s="3">
        <f>'CARB compliance scenarios'!T59</f>
        <v>268437.94038228597</v>
      </c>
    </row>
    <row r="22" spans="1:18" x14ac:dyDescent="0.35">
      <c r="A22" t="s">
        <v>102</v>
      </c>
      <c r="B22">
        <f>SUM(B14:B21)</f>
        <v>503159.19019383489</v>
      </c>
      <c r="C22">
        <f t="shared" ref="C22" si="0">SUM(C14:C21)</f>
        <v>527310.51585499104</v>
      </c>
      <c r="D22">
        <f t="shared" ref="D22" si="1">SUM(D14:D21)</f>
        <v>532541.47316013416</v>
      </c>
      <c r="E22">
        <f t="shared" ref="E22" si="2">SUM(E14:E21)</f>
        <v>540594.18506752094</v>
      </c>
      <c r="F22">
        <f t="shared" ref="F22" si="3">SUM(F14:F21)</f>
        <v>521405.28984874079</v>
      </c>
      <c r="G22">
        <f t="shared" ref="G22" si="4">SUM(G14:G21)</f>
        <v>520016.50995955919</v>
      </c>
      <c r="H22">
        <f t="shared" ref="H22" si="5">SUM(H14:H21)</f>
        <v>520965.76885349222</v>
      </c>
      <c r="I22">
        <f t="shared" ref="I22" si="6">SUM(I14:I21)</f>
        <v>526367.48404660949</v>
      </c>
      <c r="J22">
        <f t="shared" ref="J22" si="7">SUM(J14:J21)</f>
        <v>531907.63376580994</v>
      </c>
      <c r="K22">
        <f t="shared" ref="K22" si="8">SUM(K14:K21)</f>
        <v>538884.04780538962</v>
      </c>
      <c r="L22">
        <f t="shared" ref="L22" si="9">SUM(L14:L21)</f>
        <v>536677.62985533744</v>
      </c>
      <c r="M22">
        <f t="shared" ref="M22" si="10">SUM(M14:M21)</f>
        <v>533509.12139694416</v>
      </c>
      <c r="N22">
        <f t="shared" ref="N22" si="11">SUM(N14:N21)</f>
        <v>530293.22462722659</v>
      </c>
      <c r="O22">
        <f t="shared" ref="O22" si="12">SUM(O14:O21)</f>
        <v>527999.15983134019</v>
      </c>
      <c r="P22">
        <f t="shared" ref="P22" si="13">SUM(P14:P21)</f>
        <v>526369.45652871067</v>
      </c>
      <c r="Q22">
        <f t="shared" ref="Q22" si="14">SUM(Q14:Q21)</f>
        <v>526030.67671882152</v>
      </c>
      <c r="R22">
        <f t="shared" ref="R22" si="15">SUM(R14:R21)</f>
        <v>526285.27140221675</v>
      </c>
    </row>
    <row r="24" spans="1:18" x14ac:dyDescent="0.35">
      <c r="A24" t="str">
        <f>'CARB compliance scenarios'!B82</f>
        <v>Fuel</v>
      </c>
      <c r="B24">
        <f>'CARB compliance scenarios'!D82</f>
        <v>2014</v>
      </c>
      <c r="C24" s="3">
        <f>'CARB compliance scenarios'!E82</f>
        <v>2015</v>
      </c>
      <c r="D24" s="3">
        <f>'CARB compliance scenarios'!F82</f>
        <v>2016</v>
      </c>
      <c r="E24" s="3">
        <f>'CARB compliance scenarios'!G82</f>
        <v>2017</v>
      </c>
      <c r="F24" s="3">
        <f>'CARB compliance scenarios'!H82</f>
        <v>2018</v>
      </c>
      <c r="G24" s="3">
        <f>'CARB compliance scenarios'!I82</f>
        <v>2019</v>
      </c>
      <c r="H24" s="3">
        <f>'CARB compliance scenarios'!J82</f>
        <v>2020</v>
      </c>
      <c r="I24" s="3">
        <f>'CARB compliance scenarios'!K82</f>
        <v>2021</v>
      </c>
      <c r="J24" s="3">
        <f>'CARB compliance scenarios'!L82</f>
        <v>2022</v>
      </c>
      <c r="K24" s="3">
        <f>'CARB compliance scenarios'!M82</f>
        <v>2023</v>
      </c>
      <c r="L24" s="3">
        <f>'CARB compliance scenarios'!N82</f>
        <v>2024</v>
      </c>
      <c r="M24" s="3">
        <f>'CARB compliance scenarios'!O82</f>
        <v>2025</v>
      </c>
      <c r="N24" s="3">
        <f>'CARB compliance scenarios'!P82</f>
        <v>2026</v>
      </c>
      <c r="O24" s="3">
        <f>'CARB compliance scenarios'!Q82</f>
        <v>2027</v>
      </c>
      <c r="P24" s="3">
        <f>'CARB compliance scenarios'!R82</f>
        <v>2028</v>
      </c>
      <c r="Q24" s="3">
        <f>'CARB compliance scenarios'!S82</f>
        <v>2029</v>
      </c>
      <c r="R24" s="3">
        <f>'CARB compliance scenarios'!T82</f>
        <v>2030</v>
      </c>
    </row>
    <row r="25" spans="1:18" x14ac:dyDescent="0.35">
      <c r="A25" t="str">
        <f>'CARB compliance scenarios'!B83</f>
        <v>Biodiesel</v>
      </c>
      <c r="B25">
        <f>'CARB compliance scenarios'!D83</f>
        <v>8450.8401938348852</v>
      </c>
      <c r="C25" s="3">
        <f>'CARB compliance scenarios'!E83</f>
        <v>15892.624842137247</v>
      </c>
      <c r="D25" s="3">
        <f>'CARB compliance scenarios'!F83</f>
        <v>20603.494372489626</v>
      </c>
      <c r="E25" s="3">
        <f>'CARB compliance scenarios'!G83</f>
        <v>21629.003325483714</v>
      </c>
      <c r="F25" s="3">
        <f>'CARB compliance scenarios'!H83</f>
        <v>25226.388638313092</v>
      </c>
      <c r="G25" s="3">
        <f>'CARB compliance scenarios'!I83</f>
        <v>34686.284377680502</v>
      </c>
      <c r="H25" s="3">
        <f>'CARB compliance scenarios'!J83</f>
        <v>44146.180117047908</v>
      </c>
      <c r="I25" s="3">
        <f>'CARB compliance scenarios'!K83</f>
        <v>53606.075856415315</v>
      </c>
      <c r="J25" s="3">
        <f>'CARB compliance scenarios'!L83</f>
        <v>63065.971595782728</v>
      </c>
      <c r="K25" s="3">
        <f>'CARB compliance scenarios'!M83</f>
        <v>63065.971595782728</v>
      </c>
      <c r="L25" s="3">
        <f>'CARB compliance scenarios'!N83</f>
        <v>63065.971595782728</v>
      </c>
      <c r="M25" s="3">
        <f>'CARB compliance scenarios'!O83</f>
        <v>63065.971595782728</v>
      </c>
      <c r="N25" s="3">
        <f>'CARB compliance scenarios'!P83</f>
        <v>63065.971595782728</v>
      </c>
      <c r="O25" s="3">
        <f>'CARB compliance scenarios'!Q83</f>
        <v>63065.971595782728</v>
      </c>
      <c r="P25" s="3">
        <f>'CARB compliance scenarios'!R83</f>
        <v>63065.971595782728</v>
      </c>
      <c r="Q25" s="3">
        <f>'CARB compliance scenarios'!S83</f>
        <v>63065.971595782728</v>
      </c>
      <c r="R25" s="3">
        <f>'CARB compliance scenarios'!T83</f>
        <v>63065.971595782728</v>
      </c>
    </row>
    <row r="26" spans="1:18" x14ac:dyDescent="0.35">
      <c r="A26" t="str">
        <f>'CARB compliance scenarios'!B84</f>
        <v>Renewable Diesel</v>
      </c>
      <c r="B26">
        <f>'CARB compliance scenarios'!D84</f>
        <v>14650.45</v>
      </c>
      <c r="C26" s="3">
        <f>'CARB compliance scenarios'!E84</f>
        <v>21392.25</v>
      </c>
      <c r="D26" s="3">
        <f>'CARB compliance scenarios'!F84</f>
        <v>33147.765505050003</v>
      </c>
      <c r="E26" s="3">
        <f>'CARB compliance scenarios'!G84</f>
        <v>43492.958682100005</v>
      </c>
      <c r="F26" s="3">
        <f>'CARB compliance scenarios'!H84</f>
        <v>58342.5</v>
      </c>
      <c r="G26" s="3">
        <f>'CARB compliance scenarios'!I84</f>
        <v>71307.5</v>
      </c>
      <c r="H26" s="3">
        <f>'CARB compliance scenarios'!J84</f>
        <v>84272.5</v>
      </c>
      <c r="I26" s="3">
        <f>'CARB compliance scenarios'!K84</f>
        <v>97237.5</v>
      </c>
      <c r="J26" s="3">
        <f>'CARB compliance scenarios'!L84</f>
        <v>110202.5</v>
      </c>
      <c r="K26" s="3">
        <f>'CARB compliance scenarios'!M84</f>
        <v>116685</v>
      </c>
      <c r="L26" s="3">
        <f>'CARB compliance scenarios'!N84</f>
        <v>116685</v>
      </c>
      <c r="M26" s="3">
        <f>'CARB compliance scenarios'!O84</f>
        <v>116685</v>
      </c>
      <c r="N26" s="3">
        <f>'CARB compliance scenarios'!P84</f>
        <v>116685</v>
      </c>
      <c r="O26">
        <f>'CARB compliance scenarios'!Q84</f>
        <v>123167.5</v>
      </c>
      <c r="P26">
        <f>'CARB compliance scenarios'!R84</f>
        <v>129650</v>
      </c>
      <c r="Q26">
        <f>'CARB compliance scenarios'!S84</f>
        <v>129650</v>
      </c>
      <c r="R26">
        <f>'CARB compliance scenarios'!T84</f>
        <v>142615</v>
      </c>
    </row>
    <row r="27" spans="1:18" x14ac:dyDescent="0.35">
      <c r="A27" t="str">
        <f>'CARB compliance scenarios'!B85</f>
        <v>Conventional NG</v>
      </c>
      <c r="B27">
        <f>'CARB compliance scenarios'!D85</f>
        <v>13043.59</v>
      </c>
      <c r="C27">
        <f>'CARB compliance scenarios'!E85</f>
        <v>9278.43</v>
      </c>
      <c r="D27">
        <f>'CARB compliance scenarios'!F85</f>
        <v>7421.0533086899995</v>
      </c>
      <c r="E27">
        <f>'CARB compliance scenarios'!G85</f>
        <v>6943.2012545699999</v>
      </c>
      <c r="F27">
        <f>'CARB compliance scenarios'!H85</f>
        <v>3361.75</v>
      </c>
      <c r="G27">
        <f>'CARB compliance scenarios'!I85</f>
        <v>0</v>
      </c>
      <c r="H27">
        <f>'CARB compliance scenarios'!J85</f>
        <v>0</v>
      </c>
      <c r="I27">
        <f>'CARB compliance scenarios'!K85</f>
        <v>0</v>
      </c>
      <c r="J27">
        <f>'CARB compliance scenarios'!L85</f>
        <v>0</v>
      </c>
      <c r="K27">
        <f>'CARB compliance scenarios'!M85</f>
        <v>0</v>
      </c>
      <c r="L27">
        <f>'CARB compliance scenarios'!N85</f>
        <v>0</v>
      </c>
      <c r="M27">
        <f>'CARB compliance scenarios'!O85</f>
        <v>0</v>
      </c>
      <c r="N27">
        <f>'CARB compliance scenarios'!P85</f>
        <v>0</v>
      </c>
      <c r="O27">
        <f>'CARB compliance scenarios'!Q85</f>
        <v>0</v>
      </c>
      <c r="P27">
        <f>'CARB compliance scenarios'!R85</f>
        <v>0</v>
      </c>
      <c r="Q27">
        <f>'CARB compliance scenarios'!S85</f>
        <v>0</v>
      </c>
      <c r="R27">
        <f>'CARB compliance scenarios'!T85</f>
        <v>0</v>
      </c>
    </row>
    <row r="28" spans="1:18" x14ac:dyDescent="0.35">
      <c r="A28" t="str">
        <f>'CARB compliance scenarios'!B86</f>
        <v>Renewable NG</v>
      </c>
      <c r="B28">
        <f>'CARB compliance scenarios'!D86</f>
        <v>3899.63</v>
      </c>
      <c r="C28" s="3">
        <f>'CARB compliance scenarios'!E86</f>
        <v>9143.9599999999991</v>
      </c>
      <c r="D28" s="3">
        <f>'CARB compliance scenarios'!F86</f>
        <v>12163.061748669999</v>
      </c>
      <c r="E28" s="3">
        <f>'CARB compliance scenarios'!G86</f>
        <v>14350.413566159999</v>
      </c>
      <c r="F28" s="3">
        <f>'CARB compliance scenarios'!H86</f>
        <v>18422.39</v>
      </c>
      <c r="G28" s="3">
        <f>'CARB compliance scenarios'!I86</f>
        <v>23273</v>
      </c>
      <c r="H28" s="3">
        <f>'CARB compliance scenarios'!J86</f>
        <v>25897</v>
      </c>
      <c r="I28" s="3">
        <f>'CARB compliance scenarios'!K86</f>
        <v>28599</v>
      </c>
      <c r="J28" s="3">
        <f>'CARB compliance scenarios'!L86</f>
        <v>31494</v>
      </c>
      <c r="K28" s="3">
        <f>'CARB compliance scenarios'!M86</f>
        <v>34291</v>
      </c>
      <c r="L28" s="3">
        <f>'CARB compliance scenarios'!N86</f>
        <v>38174</v>
      </c>
      <c r="M28" s="3">
        <f>'CARB compliance scenarios'!O86</f>
        <v>38736</v>
      </c>
      <c r="N28" s="3">
        <f>'CARB compliance scenarios'!P86</f>
        <v>39660</v>
      </c>
      <c r="O28" s="3">
        <f>'CARB compliance scenarios'!Q86</f>
        <v>40554</v>
      </c>
      <c r="P28" s="3">
        <f>'CARB compliance scenarios'!R86</f>
        <v>41335.999999999993</v>
      </c>
      <c r="Q28" s="3">
        <f>'CARB compliance scenarios'!S86</f>
        <v>42097</v>
      </c>
      <c r="R28" s="3">
        <f>'CARB compliance scenarios'!T86</f>
        <v>42921</v>
      </c>
    </row>
    <row r="29" spans="1:18" x14ac:dyDescent="0.35">
      <c r="A29" t="str">
        <f>'CARB compliance scenarios'!B87</f>
        <v>Hydrogen for HDVs</v>
      </c>
      <c r="B29">
        <f>'CARB compliance scenarios'!D87</f>
        <v>0</v>
      </c>
      <c r="C29" s="3">
        <f>'CARB compliance scenarios'!E87</f>
        <v>0</v>
      </c>
      <c r="D29" s="3">
        <f>'CARB compliance scenarios'!F87</f>
        <v>0</v>
      </c>
      <c r="E29" s="3">
        <f>'CARB compliance scenarios'!G87</f>
        <v>0</v>
      </c>
      <c r="F29" s="3">
        <f>'CARB compliance scenarios'!H87</f>
        <v>5.7234630739286354</v>
      </c>
      <c r="G29" s="3">
        <f>'CARB compliance scenarios'!I87</f>
        <v>10.652928121525175</v>
      </c>
      <c r="H29" s="3">
        <f>'CARB compliance scenarios'!J87</f>
        <v>16.276896567875241</v>
      </c>
      <c r="I29" s="3">
        <f>'CARB compliance scenarios'!K87</f>
        <v>24.420568063299566</v>
      </c>
      <c r="J29" s="3">
        <f>'CARB compliance scenarios'!L87</f>
        <v>37.32459875518915</v>
      </c>
      <c r="K29" s="3">
        <f>'CARB compliance scenarios'!M87</f>
        <v>50.873755630234925</v>
      </c>
      <c r="L29" s="3">
        <f>'CARB compliance scenarios'!N87</f>
        <v>76.434906319096569</v>
      </c>
      <c r="M29" s="3">
        <f>'CARB compliance scenarios'!O87</f>
        <v>108.31109994067391</v>
      </c>
      <c r="N29" s="3">
        <f>'CARB compliance scenarios'!P87</f>
        <v>150.70441338848033</v>
      </c>
      <c r="O29" s="3">
        <f>'CARB compliance scenarios'!Q87</f>
        <v>205.65468608853371</v>
      </c>
      <c r="P29" s="3">
        <f>'CARB compliance scenarios'!R87</f>
        <v>272.91898743491959</v>
      </c>
      <c r="Q29" s="3">
        <f>'CARB compliance scenarios'!S87</f>
        <v>360.26080208115457</v>
      </c>
      <c r="R29" s="3">
        <f>'CARB compliance scenarios'!T87</f>
        <v>474.09743216818134</v>
      </c>
    </row>
    <row r="30" spans="1:18" x14ac:dyDescent="0.35">
      <c r="A30" t="str">
        <f>'CARB compliance scenarios'!B88</f>
        <v>Electricity for HDVs</v>
      </c>
      <c r="B30">
        <f>'CARB compliance scenarios'!D88</f>
        <v>0</v>
      </c>
      <c r="C30" s="3">
        <f>'CARB compliance scenarios'!E88</f>
        <v>0</v>
      </c>
      <c r="D30" s="3">
        <f>'CARB compliance scenarios'!F88</f>
        <v>0</v>
      </c>
      <c r="E30" s="3">
        <f>'CARB compliance scenarios'!G88</f>
        <v>6.8439616046135487</v>
      </c>
      <c r="F30" s="3">
        <f>'CARB compliance scenarios'!H88</f>
        <v>37.450648629786762</v>
      </c>
      <c r="G30" s="3">
        <f>'CARB compliance scenarios'!I88</f>
        <v>79.17680735477839</v>
      </c>
      <c r="H30" s="3">
        <f>'CARB compliance scenarios'!J88</f>
        <v>139.76783683262596</v>
      </c>
      <c r="I30" s="3">
        <f>'CARB compliance scenarios'!K88</f>
        <v>209.33953335541773</v>
      </c>
      <c r="J30" s="3">
        <f>'CARB compliance scenarios'!L88</f>
        <v>350.30666417877399</v>
      </c>
      <c r="K30" s="3">
        <f>'CARB compliance scenarios'!M88</f>
        <v>525.91928789564838</v>
      </c>
      <c r="L30" s="3">
        <f>'CARB compliance scenarios'!N88</f>
        <v>858.60768470723667</v>
      </c>
      <c r="M30" s="3">
        <f>'CARB compliance scenarios'!O88</f>
        <v>1261.8919987020427</v>
      </c>
      <c r="N30" s="3">
        <f>'CARB compliance scenarios'!P88</f>
        <v>1739.4727726914043</v>
      </c>
      <c r="O30" s="3">
        <f>'CARB compliance scenarios'!Q88</f>
        <v>2244.5572441514273</v>
      </c>
      <c r="P30" s="3">
        <f>'CARB compliance scenarios'!R88</f>
        <v>2722.0184630413464</v>
      </c>
      <c r="Q30" s="3">
        <f>'CARB compliance scenarios'!S88</f>
        <v>3200.4320928599441</v>
      </c>
      <c r="R30" s="3">
        <f>'CARB compliance scenarios'!T88</f>
        <v>3688.0608001886189</v>
      </c>
    </row>
    <row r="31" spans="1:18" x14ac:dyDescent="0.35">
      <c r="A31" t="str">
        <f>'CARB compliance scenarios'!B89</f>
        <v>Electricity for Rail/Forklift/etc.</v>
      </c>
      <c r="B31">
        <f>'CARB compliance scenarios'!D89</f>
        <v>0</v>
      </c>
      <c r="C31">
        <f>'CARB compliance scenarios'!E89</f>
        <v>4320.0010128537469</v>
      </c>
      <c r="D31">
        <f>'CARB compliance scenarios'!F89</f>
        <v>4430.8990789945565</v>
      </c>
      <c r="E31">
        <f>'CARB compliance scenarios'!G89</f>
        <v>5083.8468416826181</v>
      </c>
      <c r="F31">
        <f>'CARB compliance scenarios'!H89</f>
        <v>5083.2011917912414</v>
      </c>
      <c r="G31">
        <f>'CARB compliance scenarios'!I89</f>
        <v>5083.2011917912414</v>
      </c>
      <c r="H31">
        <f>'CARB compliance scenarios'!J89</f>
        <v>5083.2011917912414</v>
      </c>
      <c r="I31">
        <f>'CARB compliance scenarios'!K89</f>
        <v>5083.2011917912414</v>
      </c>
      <c r="J31">
        <f>'CARB compliance scenarios'!L89</f>
        <v>5083.2011917912414</v>
      </c>
      <c r="K31">
        <f>'CARB compliance scenarios'!M89</f>
        <v>5083.2011917912414</v>
      </c>
      <c r="L31">
        <f>'CARB compliance scenarios'!N89</f>
        <v>5083.2011917912414</v>
      </c>
      <c r="M31">
        <f>'CARB compliance scenarios'!O89</f>
        <v>5083.2011917912414</v>
      </c>
      <c r="N31">
        <f>'CARB compliance scenarios'!P89</f>
        <v>5083.2011917912414</v>
      </c>
      <c r="O31">
        <f>'CARB compliance scenarios'!Q89</f>
        <v>5083.2011917912414</v>
      </c>
      <c r="P31">
        <f>'CARB compliance scenarios'!R89</f>
        <v>5083.2011917912414</v>
      </c>
      <c r="Q31">
        <f>'CARB compliance scenarios'!S89</f>
        <v>5083.2011917912414</v>
      </c>
      <c r="R31">
        <f>'CARB compliance scenarios'!T89</f>
        <v>5083.2011917912414</v>
      </c>
    </row>
    <row r="32" spans="1:18" x14ac:dyDescent="0.35">
      <c r="A32" t="str">
        <f>'CARB compliance scenarios'!B90</f>
        <v>CARB Diesel</v>
      </c>
      <c r="B32">
        <f>'CARB compliance scenarios'!D90</f>
        <v>463114.68</v>
      </c>
      <c r="C32">
        <f>'CARB compliance scenarios'!E90</f>
        <v>467283.25</v>
      </c>
      <c r="D32">
        <f>'CARB compliance scenarios'!F90</f>
        <v>454775.19914623996</v>
      </c>
      <c r="E32">
        <f>'CARB compliance scenarios'!G90</f>
        <v>449087.91743591998</v>
      </c>
      <c r="F32">
        <f>'CARB compliance scenarios'!H90</f>
        <v>411001.39990693267</v>
      </c>
      <c r="G32">
        <f>'CARB compliance scenarios'!I90</f>
        <v>385576.69465461111</v>
      </c>
      <c r="H32">
        <f>'CARB compliance scenarios'!J90</f>
        <v>361410.84281125257</v>
      </c>
      <c r="I32">
        <f>'CARB compliance scenarios'!K90</f>
        <v>341607.94689698418</v>
      </c>
      <c r="J32">
        <f>'CARB compliance scenarios'!L90</f>
        <v>321674.32971530192</v>
      </c>
      <c r="K32">
        <f>'CARB compliance scenarios'!M90</f>
        <v>319182.08197428979</v>
      </c>
      <c r="L32">
        <f>'CARB compliance scenarios'!N90</f>
        <v>312734.41447673709</v>
      </c>
      <c r="M32">
        <f>'CARB compliance scenarios'!O90</f>
        <v>308568.7455107274</v>
      </c>
      <c r="N32">
        <f>'CARB compliance scenarios'!P90</f>
        <v>303908.8746535728</v>
      </c>
      <c r="O32">
        <f>'CARB compliance scenarios'!Q90</f>
        <v>293678.27511352632</v>
      </c>
      <c r="P32">
        <f>'CARB compliance scenarios'!R90</f>
        <v>284239.34629066038</v>
      </c>
      <c r="Q32">
        <f>'CARB compliance scenarios'!S90</f>
        <v>282573.81103630643</v>
      </c>
      <c r="R32">
        <f>'CARB compliance scenarios'!T90</f>
        <v>268437.94038228597</v>
      </c>
    </row>
    <row r="33" spans="1:38" ht="18" customHeight="1" x14ac:dyDescent="0.35">
      <c r="A33" t="s">
        <v>102</v>
      </c>
      <c r="B33">
        <f>SUM(B25:B32)</f>
        <v>503159.19019383489</v>
      </c>
      <c r="C33">
        <f t="shared" ref="C33" si="16">SUM(C25:C32)</f>
        <v>527310.51585499104</v>
      </c>
      <c r="D33">
        <f t="shared" ref="D33" si="17">SUM(D25:D32)</f>
        <v>532541.47316013416</v>
      </c>
      <c r="E33">
        <f t="shared" ref="E33" si="18">SUM(E25:E32)</f>
        <v>540594.18506752094</v>
      </c>
      <c r="F33">
        <f t="shared" ref="F33" si="19">SUM(F25:F32)</f>
        <v>521480.8038487407</v>
      </c>
      <c r="G33">
        <f t="shared" ref="G33" si="20">SUM(G25:G32)</f>
        <v>520016.50995955919</v>
      </c>
      <c r="H33">
        <f t="shared" ref="H33" si="21">SUM(H25:H32)</f>
        <v>520965.76885349222</v>
      </c>
      <c r="I33">
        <f t="shared" ref="I33" si="22">SUM(I25:I32)</f>
        <v>526367.48404660949</v>
      </c>
      <c r="J33">
        <f t="shared" ref="J33" si="23">SUM(J25:J32)</f>
        <v>531907.63376580994</v>
      </c>
      <c r="K33">
        <f t="shared" ref="K33" si="24">SUM(K25:K32)</f>
        <v>538884.04780538962</v>
      </c>
      <c r="L33">
        <f t="shared" ref="L33" si="25">SUM(L25:L32)</f>
        <v>536677.62985533744</v>
      </c>
      <c r="M33">
        <f t="shared" ref="M33" si="26">SUM(M25:M32)</f>
        <v>533509.12139694416</v>
      </c>
      <c r="N33">
        <f t="shared" ref="N33" si="27">SUM(N25:N32)</f>
        <v>530293.22462722659</v>
      </c>
      <c r="O33">
        <f t="shared" ref="O33" si="28">SUM(O25:O32)</f>
        <v>527999.15983134019</v>
      </c>
      <c r="P33">
        <f t="shared" ref="P33" si="29">SUM(P25:P32)</f>
        <v>526369.45652871067</v>
      </c>
      <c r="Q33">
        <f t="shared" ref="Q33" si="30">SUM(Q25:Q32)</f>
        <v>526030.67671882152</v>
      </c>
      <c r="R33">
        <f t="shared" ref="R33" si="31">SUM(R25:R32)</f>
        <v>526285.27140221675</v>
      </c>
    </row>
    <row r="34" spans="1:38" ht="18" customHeight="1" x14ac:dyDescent="0.35"/>
    <row r="35" spans="1:38" x14ac:dyDescent="0.35">
      <c r="A35" t="str">
        <f>'CARB compliance scenarios'!B114</f>
        <v>Fuel</v>
      </c>
      <c r="B35">
        <f>'CARB compliance scenarios'!D114</f>
        <v>2014</v>
      </c>
      <c r="C35">
        <f>'CARB compliance scenarios'!E114</f>
        <v>2015</v>
      </c>
      <c r="D35">
        <f>'CARB compliance scenarios'!F114</f>
        <v>2016</v>
      </c>
      <c r="E35">
        <f>'CARB compliance scenarios'!G114</f>
        <v>2017</v>
      </c>
      <c r="F35">
        <f>'CARB compliance scenarios'!H114</f>
        <v>2018</v>
      </c>
      <c r="G35">
        <f>'CARB compliance scenarios'!I114</f>
        <v>2019</v>
      </c>
      <c r="H35">
        <f>'CARB compliance scenarios'!J114</f>
        <v>2020</v>
      </c>
      <c r="I35">
        <f>'CARB compliance scenarios'!K114</f>
        <v>2021</v>
      </c>
      <c r="J35">
        <f>'CARB compliance scenarios'!L114</f>
        <v>2022</v>
      </c>
      <c r="K35">
        <f>'CARB compliance scenarios'!M114</f>
        <v>2023</v>
      </c>
      <c r="L35">
        <f>'CARB compliance scenarios'!N114</f>
        <v>2024</v>
      </c>
      <c r="M35">
        <f>'CARB compliance scenarios'!O114</f>
        <v>2025</v>
      </c>
      <c r="N35">
        <f>'CARB compliance scenarios'!P114</f>
        <v>2026</v>
      </c>
      <c r="O35">
        <f>'CARB compliance scenarios'!Q114</f>
        <v>2027</v>
      </c>
      <c r="P35">
        <f>'CARB compliance scenarios'!R114</f>
        <v>2028</v>
      </c>
      <c r="Q35">
        <f>'CARB compliance scenarios'!S114</f>
        <v>2029</v>
      </c>
      <c r="R35">
        <f>'CARB compliance scenarios'!T114</f>
        <v>2030</v>
      </c>
    </row>
    <row r="36" spans="1:38" x14ac:dyDescent="0.35">
      <c r="A36" t="str">
        <f>'CARB compliance scenarios'!B115</f>
        <v>Biodiesel</v>
      </c>
      <c r="B36">
        <f>'CARB compliance scenarios'!D115</f>
        <v>8450.8401938348852</v>
      </c>
      <c r="C36">
        <f>'CARB compliance scenarios'!E115</f>
        <v>15892.624842137247</v>
      </c>
      <c r="D36">
        <f>'CARB compliance scenarios'!F115</f>
        <v>20603.494372489626</v>
      </c>
      <c r="E36">
        <f>'CARB compliance scenarios'!G115</f>
        <v>21629.003325483714</v>
      </c>
      <c r="F36">
        <f>'CARB compliance scenarios'!H115</f>
        <v>25226.388638313092</v>
      </c>
      <c r="G36">
        <f>'CARB compliance scenarios'!I115</f>
        <v>34686.284377680502</v>
      </c>
      <c r="H36">
        <f>'CARB compliance scenarios'!J115</f>
        <v>44146.180117047908</v>
      </c>
      <c r="I36">
        <f>'CARB compliance scenarios'!K115</f>
        <v>53606.075856415315</v>
      </c>
      <c r="J36">
        <f>'CARB compliance scenarios'!L115</f>
        <v>63065.971595782728</v>
      </c>
      <c r="K36">
        <f>'CARB compliance scenarios'!M115</f>
        <v>63065.971595782728</v>
      </c>
      <c r="L36">
        <f>'CARB compliance scenarios'!N115</f>
        <v>63065.971595782728</v>
      </c>
      <c r="M36">
        <f>'CARB compliance scenarios'!O115</f>
        <v>63065.971595782728</v>
      </c>
      <c r="N36">
        <f>'CARB compliance scenarios'!P115</f>
        <v>63065.971595782728</v>
      </c>
      <c r="O36">
        <f>'CARB compliance scenarios'!Q115</f>
        <v>63065.971595782728</v>
      </c>
      <c r="P36">
        <f>'CARB compliance scenarios'!R115</f>
        <v>63065.971595782728</v>
      </c>
      <c r="Q36">
        <f>'CARB compliance scenarios'!S115</f>
        <v>63065.971595782728</v>
      </c>
      <c r="R36">
        <f>'CARB compliance scenarios'!T115</f>
        <v>63065.971595782728</v>
      </c>
    </row>
    <row r="37" spans="1:38" x14ac:dyDescent="0.35">
      <c r="A37" t="str">
        <f>'CARB compliance scenarios'!B116</f>
        <v>Renewable Diesel</v>
      </c>
      <c r="B37">
        <f>'CARB compliance scenarios'!D116</f>
        <v>14650.45</v>
      </c>
      <c r="C37">
        <f>'CARB compliance scenarios'!E116</f>
        <v>21392.25</v>
      </c>
      <c r="D37">
        <f>'CARB compliance scenarios'!F116</f>
        <v>33147.765505050003</v>
      </c>
      <c r="E37">
        <f>'CARB compliance scenarios'!G116</f>
        <v>43492.958682100005</v>
      </c>
      <c r="F37">
        <f>'CARB compliance scenarios'!H116</f>
        <v>58342.5</v>
      </c>
      <c r="G37">
        <f>'CARB compliance scenarios'!I116</f>
        <v>71307.5</v>
      </c>
      <c r="H37">
        <f>'CARB compliance scenarios'!J116</f>
        <v>84272.5</v>
      </c>
      <c r="I37">
        <f>'CARB compliance scenarios'!K116</f>
        <v>97237.5</v>
      </c>
      <c r="J37">
        <f>'CARB compliance scenarios'!L116</f>
        <v>110202.5</v>
      </c>
      <c r="K37">
        <f>'CARB compliance scenarios'!M116</f>
        <v>116685</v>
      </c>
      <c r="L37">
        <f>'CARB compliance scenarios'!N116</f>
        <v>116685</v>
      </c>
      <c r="M37">
        <f>'CARB compliance scenarios'!O116</f>
        <v>116685</v>
      </c>
      <c r="N37">
        <f>'CARB compliance scenarios'!P116</f>
        <v>129650</v>
      </c>
      <c r="O37">
        <f>'CARB compliance scenarios'!Q116</f>
        <v>129650</v>
      </c>
      <c r="P37">
        <f>'CARB compliance scenarios'!R116</f>
        <v>142615</v>
      </c>
      <c r="Q37">
        <f>'CARB compliance scenarios'!S116</f>
        <v>142615</v>
      </c>
      <c r="R37">
        <f>'CARB compliance scenarios'!T116</f>
        <v>142615</v>
      </c>
    </row>
    <row r="38" spans="1:38" x14ac:dyDescent="0.35">
      <c r="A38" t="str">
        <f>'CARB compliance scenarios'!B117</f>
        <v>Conventional NG</v>
      </c>
      <c r="B38">
        <f>'CARB compliance scenarios'!D117</f>
        <v>13043.59</v>
      </c>
      <c r="C38">
        <f>'CARB compliance scenarios'!E117</f>
        <v>9278.43</v>
      </c>
      <c r="D38">
        <f>'CARB compliance scenarios'!F117</f>
        <v>7421.0533086899995</v>
      </c>
      <c r="E38">
        <f>'CARB compliance scenarios'!G117</f>
        <v>6943.2012545699999</v>
      </c>
      <c r="F38">
        <f>'CARB compliance scenarios'!H117</f>
        <v>3361.75</v>
      </c>
      <c r="G38">
        <f>'CARB compliance scenarios'!I117</f>
        <v>0</v>
      </c>
      <c r="H38">
        <f>'CARB compliance scenarios'!J117</f>
        <v>0</v>
      </c>
      <c r="I38">
        <f>'CARB compliance scenarios'!K117</f>
        <v>0</v>
      </c>
      <c r="J38">
        <f>'CARB compliance scenarios'!L117</f>
        <v>0</v>
      </c>
      <c r="K38">
        <f>'CARB compliance scenarios'!M117</f>
        <v>0</v>
      </c>
      <c r="L38">
        <f>'CARB compliance scenarios'!N117</f>
        <v>0</v>
      </c>
      <c r="M38">
        <f>'CARB compliance scenarios'!O117</f>
        <v>0</v>
      </c>
      <c r="N38">
        <f>'CARB compliance scenarios'!P117</f>
        <v>0</v>
      </c>
      <c r="O38">
        <f>'CARB compliance scenarios'!Q117</f>
        <v>0</v>
      </c>
      <c r="P38">
        <f>'CARB compliance scenarios'!R117</f>
        <v>0</v>
      </c>
      <c r="Q38">
        <f>'CARB compliance scenarios'!S117</f>
        <v>0</v>
      </c>
      <c r="R38">
        <f>'CARB compliance scenarios'!T117</f>
        <v>0</v>
      </c>
    </row>
    <row r="39" spans="1:38" x14ac:dyDescent="0.35">
      <c r="A39" t="str">
        <f>'CARB compliance scenarios'!B118</f>
        <v>Renewable NG</v>
      </c>
      <c r="B39">
        <f>'CARB compliance scenarios'!D118</f>
        <v>3899.63</v>
      </c>
      <c r="C39">
        <f>'CARB compliance scenarios'!E118</f>
        <v>9143.9599999999991</v>
      </c>
      <c r="D39">
        <f>'CARB compliance scenarios'!F118</f>
        <v>12163.061748669999</v>
      </c>
      <c r="E39">
        <f>'CARB compliance scenarios'!G118</f>
        <v>14350.413566159999</v>
      </c>
      <c r="F39">
        <f>'CARB compliance scenarios'!H118</f>
        <v>17667.25</v>
      </c>
      <c r="G39">
        <f>'CARB compliance scenarios'!I118</f>
        <v>23273</v>
      </c>
      <c r="H39">
        <f>'CARB compliance scenarios'!J118</f>
        <v>25897</v>
      </c>
      <c r="I39">
        <f>'CARB compliance scenarios'!K118</f>
        <v>28599</v>
      </c>
      <c r="J39">
        <f>'CARB compliance scenarios'!L118</f>
        <v>31494</v>
      </c>
      <c r="K39">
        <f>'CARB compliance scenarios'!M118</f>
        <v>34291</v>
      </c>
      <c r="L39">
        <f>'CARB compliance scenarios'!N118</f>
        <v>38174</v>
      </c>
      <c r="M39">
        <f>'CARB compliance scenarios'!O118</f>
        <v>38736</v>
      </c>
      <c r="N39">
        <f>'CARB compliance scenarios'!P118</f>
        <v>39660</v>
      </c>
      <c r="O39">
        <f>'CARB compliance scenarios'!Q118</f>
        <v>40554</v>
      </c>
      <c r="P39">
        <f>'CARB compliance scenarios'!R118</f>
        <v>41335.999999999993</v>
      </c>
      <c r="Q39">
        <f>'CARB compliance scenarios'!S118</f>
        <v>42097</v>
      </c>
      <c r="R39">
        <f>'CARB compliance scenarios'!T118</f>
        <v>42921</v>
      </c>
    </row>
    <row r="40" spans="1:38" x14ac:dyDescent="0.35">
      <c r="A40" t="str">
        <f>'CARB compliance scenarios'!B119</f>
        <v>Hydrogen for HDVs</v>
      </c>
      <c r="B40">
        <f>'CARB compliance scenarios'!D119</f>
        <v>0</v>
      </c>
      <c r="C40">
        <f>'CARB compliance scenarios'!E119</f>
        <v>0</v>
      </c>
      <c r="D40">
        <f>'CARB compliance scenarios'!F119</f>
        <v>0</v>
      </c>
      <c r="E40">
        <f>'CARB compliance scenarios'!G119</f>
        <v>0</v>
      </c>
      <c r="F40">
        <f>'CARB compliance scenarios'!H119</f>
        <v>5.7234630739286354</v>
      </c>
      <c r="G40">
        <f>'CARB compliance scenarios'!I119</f>
        <v>10.652928121525175</v>
      </c>
      <c r="H40">
        <f>'CARB compliance scenarios'!J119</f>
        <v>16.276896567875241</v>
      </c>
      <c r="I40">
        <f>'CARB compliance scenarios'!K119</f>
        <v>24.420568063299566</v>
      </c>
      <c r="J40">
        <f>'CARB compliance scenarios'!L119</f>
        <v>37.32459875518915</v>
      </c>
      <c r="K40">
        <f>'CARB compliance scenarios'!M119</f>
        <v>50.873755630234925</v>
      </c>
      <c r="L40">
        <f>'CARB compliance scenarios'!N119</f>
        <v>76.434906319096569</v>
      </c>
      <c r="M40">
        <f>'CARB compliance scenarios'!O119</f>
        <v>108.31109994067391</v>
      </c>
      <c r="N40">
        <f>'CARB compliance scenarios'!P119</f>
        <v>150.70441338848033</v>
      </c>
      <c r="O40">
        <f>'CARB compliance scenarios'!Q119</f>
        <v>205.65468608853371</v>
      </c>
      <c r="P40">
        <f>'CARB compliance scenarios'!R119</f>
        <v>272.91898743491959</v>
      </c>
      <c r="Q40">
        <f>'CARB compliance scenarios'!S119</f>
        <v>360.26080208115457</v>
      </c>
      <c r="R40">
        <f>'CARB compliance scenarios'!T119</f>
        <v>474.09743216818134</v>
      </c>
    </row>
    <row r="41" spans="1:38" x14ac:dyDescent="0.35">
      <c r="A41" t="str">
        <f>'CARB compliance scenarios'!B120</f>
        <v>Electricity for HDVs</v>
      </c>
      <c r="B41">
        <f>'CARB compliance scenarios'!D120</f>
        <v>0</v>
      </c>
      <c r="C41">
        <f>'CARB compliance scenarios'!E120</f>
        <v>0</v>
      </c>
      <c r="D41">
        <f>'CARB compliance scenarios'!F120</f>
        <v>0</v>
      </c>
      <c r="E41">
        <f>'CARB compliance scenarios'!G120</f>
        <v>6.8439616046135487</v>
      </c>
      <c r="F41">
        <f>'CARB compliance scenarios'!H120</f>
        <v>37.450648629786762</v>
      </c>
      <c r="G41">
        <f>'CARB compliance scenarios'!I120</f>
        <v>79.17680735477839</v>
      </c>
      <c r="H41">
        <f>'CARB compliance scenarios'!J120</f>
        <v>139.76783683262596</v>
      </c>
      <c r="I41">
        <f>'CARB compliance scenarios'!K120</f>
        <v>209.33953335541773</v>
      </c>
      <c r="J41">
        <f>'CARB compliance scenarios'!L120</f>
        <v>350.30666417877399</v>
      </c>
      <c r="K41">
        <f>'CARB compliance scenarios'!M120</f>
        <v>525.91928789564838</v>
      </c>
      <c r="L41">
        <f>'CARB compliance scenarios'!N120</f>
        <v>858.60768470723667</v>
      </c>
      <c r="M41">
        <f>'CARB compliance scenarios'!O120</f>
        <v>1261.8919987020427</v>
      </c>
      <c r="N41">
        <f>'CARB compliance scenarios'!P120</f>
        <v>1739.4727726914043</v>
      </c>
      <c r="O41">
        <f>'CARB compliance scenarios'!Q120</f>
        <v>2244.5572441514273</v>
      </c>
      <c r="P41">
        <f>'CARB compliance scenarios'!R120</f>
        <v>2722.0184630413464</v>
      </c>
      <c r="Q41">
        <f>'CARB compliance scenarios'!S120</f>
        <v>3200.4320928599441</v>
      </c>
      <c r="R41">
        <f>'CARB compliance scenarios'!T120</f>
        <v>3688.0608001886189</v>
      </c>
    </row>
    <row r="42" spans="1:38" x14ac:dyDescent="0.35">
      <c r="A42" t="str">
        <f>'CARB compliance scenarios'!B121</f>
        <v>Electricity for Rail/Forklift/etc.</v>
      </c>
      <c r="B42">
        <f>'CARB compliance scenarios'!D121</f>
        <v>0</v>
      </c>
      <c r="C42">
        <f>'CARB compliance scenarios'!E121</f>
        <v>4320.0010128537469</v>
      </c>
      <c r="D42">
        <f>'CARB compliance scenarios'!F121</f>
        <v>4430.8990789945565</v>
      </c>
      <c r="E42">
        <f>'CARB compliance scenarios'!G121</f>
        <v>5083.8468416826181</v>
      </c>
      <c r="F42">
        <f>'CARB compliance scenarios'!H121</f>
        <v>5083.2011917912414</v>
      </c>
      <c r="G42">
        <f>'CARB compliance scenarios'!I121</f>
        <v>5083.2011917912414</v>
      </c>
      <c r="H42">
        <f>'CARB compliance scenarios'!J121</f>
        <v>5083.2011917912414</v>
      </c>
      <c r="I42">
        <f>'CARB compliance scenarios'!K121</f>
        <v>5083.2011917912414</v>
      </c>
      <c r="J42">
        <f>'CARB compliance scenarios'!L121</f>
        <v>5083.2011917912414</v>
      </c>
      <c r="K42">
        <f>'CARB compliance scenarios'!M121</f>
        <v>5083.2011917912414</v>
      </c>
      <c r="L42">
        <f>'CARB compliance scenarios'!N121</f>
        <v>5083.2011917912414</v>
      </c>
      <c r="M42">
        <f>'CARB compliance scenarios'!O121</f>
        <v>5083.2011917912414</v>
      </c>
      <c r="N42">
        <f>'CARB compliance scenarios'!P121</f>
        <v>5083.2011917912414</v>
      </c>
      <c r="O42">
        <f>'CARB compliance scenarios'!Q121</f>
        <v>5083.2011917912414</v>
      </c>
      <c r="P42">
        <f>'CARB compliance scenarios'!R121</f>
        <v>5083.2011917912414</v>
      </c>
      <c r="Q42">
        <f>'CARB compliance scenarios'!S121</f>
        <v>5083.2011917912414</v>
      </c>
      <c r="R42">
        <f>'CARB compliance scenarios'!T121</f>
        <v>5083.2011917912414</v>
      </c>
    </row>
    <row r="43" spans="1:38" x14ac:dyDescent="0.35">
      <c r="A43" t="str">
        <f>'CARB compliance scenarios'!B122</f>
        <v>CARB Diesel</v>
      </c>
      <c r="B43">
        <f>'CARB compliance scenarios'!D122</f>
        <v>463114.68</v>
      </c>
      <c r="C43">
        <f>'CARB compliance scenarios'!E122</f>
        <v>467283.25</v>
      </c>
      <c r="D43">
        <f>'CARB compliance scenarios'!F122</f>
        <v>454775.19914623996</v>
      </c>
      <c r="E43">
        <f>'CARB compliance scenarios'!G122</f>
        <v>449087.91743591998</v>
      </c>
      <c r="F43">
        <f>'CARB compliance scenarios'!H122</f>
        <v>418200.18510874483</v>
      </c>
      <c r="G43">
        <f>'CARB compliance scenarios'!I122</f>
        <v>392898.83047637768</v>
      </c>
      <c r="H43">
        <f>'CARB compliance scenarios'!J122</f>
        <v>364880.6376778697</v>
      </c>
      <c r="I43">
        <f>'CARB compliance scenarios'!K122</f>
        <v>338148.67235172761</v>
      </c>
      <c r="J43">
        <f>'CARB compliance scenarios'!L122</f>
        <v>314729.38985308359</v>
      </c>
      <c r="K43">
        <f>'CARB compliance scenarios'!M122</f>
        <v>305335.46586711606</v>
      </c>
      <c r="L43">
        <f>'CARB compliance scenarios'!N122</f>
        <v>301658.15983316646</v>
      </c>
      <c r="M43">
        <f>'CARB compliance scenarios'!O122</f>
        <v>301126.87978721352</v>
      </c>
      <c r="N43">
        <f>'CARB compliance scenarios'!P122</f>
        <v>287839.70096281491</v>
      </c>
      <c r="O43">
        <f>'CARB compliance scenarios'!Q122</f>
        <v>286456.85527104948</v>
      </c>
      <c r="P43">
        <f>'CARB compliance scenarios'!R122</f>
        <v>273730.9835939302</v>
      </c>
      <c r="Q43">
        <f>'CARB compliance scenarios'!S122</f>
        <v>272740.2711084038</v>
      </c>
      <c r="R43">
        <f>'CARB compliance scenarios'!T122</f>
        <v>272086.27280927054</v>
      </c>
    </row>
    <row r="44" spans="1:38" x14ac:dyDescent="0.35">
      <c r="A44" t="s">
        <v>102</v>
      </c>
      <c r="B44">
        <f>SUM(B36:B43)</f>
        <v>503159.19019383489</v>
      </c>
      <c r="C44">
        <f t="shared" ref="C44" si="32">SUM(C36:C43)</f>
        <v>527310.51585499104</v>
      </c>
      <c r="D44">
        <f t="shared" ref="D44" si="33">SUM(D36:D43)</f>
        <v>532541.47316013416</v>
      </c>
      <c r="E44">
        <f t="shared" ref="E44" si="34">SUM(E36:E43)</f>
        <v>540594.18506752094</v>
      </c>
      <c r="F44">
        <f t="shared" ref="F44" si="35">SUM(F36:F43)</f>
        <v>527924.44905055291</v>
      </c>
      <c r="G44">
        <f t="shared" ref="G44" si="36">SUM(G36:G43)</f>
        <v>527338.64578132576</v>
      </c>
      <c r="H44">
        <f t="shared" ref="H44" si="37">SUM(H36:H43)</f>
        <v>524435.56372010941</v>
      </c>
      <c r="I44">
        <f t="shared" ref="I44" si="38">SUM(I36:I43)</f>
        <v>522908.20950135286</v>
      </c>
      <c r="J44">
        <f t="shared" ref="J44" si="39">SUM(J36:J43)</f>
        <v>524962.69390359148</v>
      </c>
      <c r="K44">
        <f t="shared" ref="K44" si="40">SUM(K36:K43)</f>
        <v>525037.43169821589</v>
      </c>
      <c r="L44">
        <f t="shared" ref="L44" si="41">SUM(L36:L43)</f>
        <v>525601.3752117668</v>
      </c>
      <c r="M44">
        <f t="shared" ref="M44" si="42">SUM(M36:M43)</f>
        <v>526067.25567343016</v>
      </c>
      <c r="N44">
        <f t="shared" ref="N44" si="43">SUM(N36:N43)</f>
        <v>527189.05093646876</v>
      </c>
      <c r="O44">
        <f t="shared" ref="O44" si="44">SUM(O36:O43)</f>
        <v>527260.23998886347</v>
      </c>
      <c r="P44">
        <f t="shared" ref="P44" si="45">SUM(P36:P43)</f>
        <v>528826.09383198037</v>
      </c>
      <c r="Q44">
        <f t="shared" ref="Q44" si="46">SUM(Q36:Q43)</f>
        <v>529162.13679091888</v>
      </c>
      <c r="R44">
        <f t="shared" ref="R44" si="47">SUM(R36:R43)</f>
        <v>529933.60382920131</v>
      </c>
    </row>
    <row r="46" spans="1:38" x14ac:dyDescent="0.35">
      <c r="A46" s="20" t="s">
        <v>97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spans="1:38" x14ac:dyDescent="0.35">
      <c r="B47" s="12">
        <v>2014</v>
      </c>
      <c r="C47" s="12">
        <v>2015</v>
      </c>
      <c r="D47" s="12">
        <v>2016</v>
      </c>
      <c r="E47" s="12">
        <v>2017</v>
      </c>
      <c r="F47" s="12">
        <v>2018</v>
      </c>
      <c r="G47" s="12">
        <v>2019</v>
      </c>
      <c r="H47" s="12">
        <v>2020</v>
      </c>
      <c r="I47" s="12">
        <v>2021</v>
      </c>
      <c r="J47" s="12">
        <v>2022</v>
      </c>
      <c r="K47" s="12">
        <v>2023</v>
      </c>
      <c r="L47" s="12">
        <v>2024</v>
      </c>
      <c r="M47" s="12">
        <v>2025</v>
      </c>
      <c r="N47" s="12">
        <v>2026</v>
      </c>
      <c r="O47" s="12">
        <v>2027</v>
      </c>
      <c r="P47" s="12">
        <v>2028</v>
      </c>
      <c r="Q47" s="12">
        <v>2029</v>
      </c>
      <c r="R47" s="12">
        <v>2030</v>
      </c>
      <c r="S47" s="13">
        <f>R47+1</f>
        <v>2031</v>
      </c>
      <c r="T47" s="13">
        <f t="shared" ref="T47:AK47" si="48">S47+1</f>
        <v>2032</v>
      </c>
      <c r="U47" s="13">
        <f t="shared" si="48"/>
        <v>2033</v>
      </c>
      <c r="V47" s="13">
        <f t="shared" si="48"/>
        <v>2034</v>
      </c>
      <c r="W47" s="13">
        <f t="shared" si="48"/>
        <v>2035</v>
      </c>
      <c r="X47" s="13">
        <f t="shared" si="48"/>
        <v>2036</v>
      </c>
      <c r="Y47" s="13">
        <f t="shared" si="48"/>
        <v>2037</v>
      </c>
      <c r="Z47" s="13">
        <f t="shared" si="48"/>
        <v>2038</v>
      </c>
      <c r="AA47" s="13">
        <f t="shared" si="48"/>
        <v>2039</v>
      </c>
      <c r="AB47" s="13">
        <f t="shared" si="48"/>
        <v>2040</v>
      </c>
      <c r="AC47" s="13">
        <f t="shared" si="48"/>
        <v>2041</v>
      </c>
      <c r="AD47" s="13">
        <f t="shared" si="48"/>
        <v>2042</v>
      </c>
      <c r="AE47" s="13">
        <f t="shared" si="48"/>
        <v>2043</v>
      </c>
      <c r="AF47" s="13">
        <f t="shared" si="48"/>
        <v>2044</v>
      </c>
      <c r="AG47" s="13">
        <f>AF47+1</f>
        <v>2045</v>
      </c>
      <c r="AH47" s="13">
        <f t="shared" si="48"/>
        <v>2046</v>
      </c>
      <c r="AI47" s="13">
        <f t="shared" si="48"/>
        <v>2047</v>
      </c>
      <c r="AJ47" s="13">
        <f t="shared" si="48"/>
        <v>2048</v>
      </c>
      <c r="AK47" s="13">
        <f t="shared" si="48"/>
        <v>2049</v>
      </c>
      <c r="AL47" s="13">
        <f>AK47+1</f>
        <v>2050</v>
      </c>
    </row>
    <row r="48" spans="1:38" x14ac:dyDescent="0.35">
      <c r="A48" t="s">
        <v>57</v>
      </c>
      <c r="B48">
        <f>B49/B50</f>
        <v>4.5912487825046866E-2</v>
      </c>
      <c r="C48">
        <f t="shared" ref="C48:R48" si="49">C49/C50</f>
        <v>7.0707626191908679E-2</v>
      </c>
      <c r="D48">
        <f t="shared" si="49"/>
        <v>0.10093347201406928</v>
      </c>
      <c r="E48">
        <f t="shared" si="49"/>
        <v>0.12046367461287044</v>
      </c>
      <c r="F48">
        <f t="shared" si="49"/>
        <v>0.15927478021738362</v>
      </c>
      <c r="G48">
        <f t="shared" si="49"/>
        <v>0.20240275478035327</v>
      </c>
      <c r="H48">
        <f t="shared" si="49"/>
        <v>0.24568302357316266</v>
      </c>
      <c r="I48">
        <f t="shared" si="49"/>
        <v>0.28751943227877752</v>
      </c>
      <c r="J48">
        <f t="shared" si="49"/>
        <v>0.32788974590264525</v>
      </c>
      <c r="K48">
        <f t="shared" si="49"/>
        <v>0.33790270251832727</v>
      </c>
      <c r="L48">
        <f t="shared" si="49"/>
        <v>0.33842516088215047</v>
      </c>
      <c r="M48">
        <f t="shared" si="49"/>
        <v>0.33928837125036082</v>
      </c>
      <c r="N48">
        <f t="shared" si="49"/>
        <v>0.35835063333762718</v>
      </c>
      <c r="O48">
        <f t="shared" si="49"/>
        <v>0.36217700904316374</v>
      </c>
      <c r="P48">
        <f t="shared" si="49"/>
        <v>0.38370086289045474</v>
      </c>
      <c r="Q48">
        <f t="shared" si="49"/>
        <v>0.38370185809441931</v>
      </c>
      <c r="R48">
        <f t="shared" si="49"/>
        <v>0.38946657064941759</v>
      </c>
      <c r="S48">
        <f t="shared" ref="S48:AL48" si="50">$R$48</f>
        <v>0.38946657064941759</v>
      </c>
      <c r="T48">
        <f t="shared" si="50"/>
        <v>0.38946657064941759</v>
      </c>
      <c r="U48">
        <f t="shared" si="50"/>
        <v>0.38946657064941759</v>
      </c>
      <c r="V48">
        <f t="shared" si="50"/>
        <v>0.38946657064941759</v>
      </c>
      <c r="W48">
        <f t="shared" si="50"/>
        <v>0.38946657064941759</v>
      </c>
      <c r="X48">
        <f t="shared" si="50"/>
        <v>0.38946657064941759</v>
      </c>
      <c r="Y48">
        <f t="shared" si="50"/>
        <v>0.38946657064941759</v>
      </c>
      <c r="Z48">
        <f t="shared" si="50"/>
        <v>0.38946657064941759</v>
      </c>
      <c r="AA48">
        <f t="shared" si="50"/>
        <v>0.38946657064941759</v>
      </c>
      <c r="AB48">
        <f t="shared" si="50"/>
        <v>0.38946657064941759</v>
      </c>
      <c r="AC48">
        <f t="shared" si="50"/>
        <v>0.38946657064941759</v>
      </c>
      <c r="AD48">
        <f t="shared" si="50"/>
        <v>0.38946657064941759</v>
      </c>
      <c r="AE48">
        <f t="shared" si="50"/>
        <v>0.38946657064941759</v>
      </c>
      <c r="AF48">
        <f t="shared" si="50"/>
        <v>0.38946657064941759</v>
      </c>
      <c r="AG48">
        <f t="shared" si="50"/>
        <v>0.38946657064941759</v>
      </c>
      <c r="AH48">
        <f t="shared" si="50"/>
        <v>0.38946657064941759</v>
      </c>
      <c r="AI48">
        <f t="shared" si="50"/>
        <v>0.38946657064941759</v>
      </c>
      <c r="AJ48">
        <f t="shared" si="50"/>
        <v>0.38946657064941759</v>
      </c>
      <c r="AK48">
        <f t="shared" si="50"/>
        <v>0.38946657064941759</v>
      </c>
      <c r="AL48">
        <f t="shared" si="50"/>
        <v>0.38946657064941759</v>
      </c>
    </row>
    <row r="49" spans="1:38" x14ac:dyDescent="0.35">
      <c r="A49" t="s">
        <v>58</v>
      </c>
      <c r="B49">
        <f>B36+B37+B25+B26+B14+B15+B4+B3</f>
        <v>92405.160775339536</v>
      </c>
      <c r="C49">
        <f t="shared" ref="C49:R49" si="51">C36+C37+C25+C26+C14+C15+C4+C3</f>
        <v>149139.49936854898</v>
      </c>
      <c r="D49">
        <f t="shared" si="51"/>
        <v>215005.03951015853</v>
      </c>
      <c r="E49">
        <f t="shared" si="51"/>
        <v>260487.84803033483</v>
      </c>
      <c r="F49">
        <f t="shared" si="51"/>
        <v>334275.55455325235</v>
      </c>
      <c r="G49">
        <f t="shared" si="51"/>
        <v>423975.13751072204</v>
      </c>
      <c r="H49">
        <f t="shared" si="51"/>
        <v>513674.72046819166</v>
      </c>
      <c r="I49">
        <f t="shared" si="51"/>
        <v>603374.30342566129</v>
      </c>
      <c r="J49">
        <f t="shared" si="51"/>
        <v>693073.88638313091</v>
      </c>
      <c r="K49">
        <f t="shared" si="51"/>
        <v>719003.88638313091</v>
      </c>
      <c r="L49">
        <f t="shared" si="51"/>
        <v>719003.88638313091</v>
      </c>
      <c r="M49">
        <f t="shared" si="51"/>
        <v>719003.88638313091</v>
      </c>
      <c r="N49">
        <f t="shared" si="51"/>
        <v>757898.88638313091</v>
      </c>
      <c r="O49">
        <f t="shared" si="51"/>
        <v>764381.38638313091</v>
      </c>
      <c r="P49">
        <f t="shared" si="51"/>
        <v>809758.88638313091</v>
      </c>
      <c r="Q49">
        <f t="shared" si="51"/>
        <v>809758.88638313091</v>
      </c>
      <c r="R49">
        <f t="shared" si="51"/>
        <v>822723.88638313091</v>
      </c>
    </row>
    <row r="50" spans="1:38" x14ac:dyDescent="0.35">
      <c r="A50" t="s">
        <v>101</v>
      </c>
      <c r="B50">
        <f>B11+B22+B33+B44</f>
        <v>2012636.7607753396</v>
      </c>
      <c r="C50">
        <f t="shared" ref="C50:R50" si="52">C11+C22+C33+C44</f>
        <v>2109242.0634199642</v>
      </c>
      <c r="D50">
        <f t="shared" si="52"/>
        <v>2130165.8926405367</v>
      </c>
      <c r="E50">
        <f t="shared" si="52"/>
        <v>2162376.7402700838</v>
      </c>
      <c r="F50">
        <f t="shared" si="52"/>
        <v>2098734.9917985871</v>
      </c>
      <c r="G50">
        <f t="shared" si="52"/>
        <v>2094710.3114817697</v>
      </c>
      <c r="H50">
        <f t="shared" si="52"/>
        <v>2090802.6651472033</v>
      </c>
      <c r="I50">
        <f t="shared" si="52"/>
        <v>2098551.3870959245</v>
      </c>
      <c r="J50">
        <f t="shared" si="52"/>
        <v>2113740.6553388028</v>
      </c>
      <c r="K50">
        <f t="shared" si="52"/>
        <v>2127842.959007211</v>
      </c>
      <c r="L50">
        <f t="shared" si="52"/>
        <v>2124558.0101342085</v>
      </c>
      <c r="M50">
        <f t="shared" si="52"/>
        <v>2119152.7541407486</v>
      </c>
      <c r="N50">
        <f t="shared" si="52"/>
        <v>2114964.5511273909</v>
      </c>
      <c r="O50">
        <f t="shared" si="52"/>
        <v>2110518.7996404073</v>
      </c>
      <c r="P50">
        <f t="shared" si="52"/>
        <v>2110391.1007213821</v>
      </c>
      <c r="Q50">
        <f t="shared" si="52"/>
        <v>2110385.6270194808</v>
      </c>
      <c r="R50">
        <f t="shared" si="52"/>
        <v>2112437.7504628361</v>
      </c>
    </row>
    <row r="53" spans="1:38" x14ac:dyDescent="0.35">
      <c r="A53" s="25" t="s">
        <v>107</v>
      </c>
    </row>
    <row r="54" spans="1:38" x14ac:dyDescent="0.35">
      <c r="B54" s="12">
        <v>2014</v>
      </c>
      <c r="C54" s="12">
        <v>2015</v>
      </c>
      <c r="D54">
        <v>2016</v>
      </c>
      <c r="E54">
        <v>2017</v>
      </c>
      <c r="F54">
        <v>2018</v>
      </c>
      <c r="G54">
        <v>2019</v>
      </c>
      <c r="H54">
        <v>2020</v>
      </c>
      <c r="I54">
        <v>2021</v>
      </c>
      <c r="J54">
        <v>2022</v>
      </c>
      <c r="K54">
        <v>2023</v>
      </c>
      <c r="L54">
        <v>2024</v>
      </c>
      <c r="M54">
        <v>2025</v>
      </c>
      <c r="N54">
        <v>2026</v>
      </c>
      <c r="O54">
        <v>2027</v>
      </c>
      <c r="P54">
        <v>2028</v>
      </c>
      <c r="Q54">
        <v>2029</v>
      </c>
      <c r="R54">
        <v>2030</v>
      </c>
      <c r="S54">
        <v>2031</v>
      </c>
      <c r="T54">
        <v>2032</v>
      </c>
      <c r="U54">
        <v>2033</v>
      </c>
      <c r="V54">
        <v>2034</v>
      </c>
      <c r="W54">
        <v>2035</v>
      </c>
      <c r="X54">
        <v>2036</v>
      </c>
      <c r="Y54">
        <v>2037</v>
      </c>
      <c r="Z54">
        <v>2038</v>
      </c>
      <c r="AA54">
        <v>2039</v>
      </c>
      <c r="AB54">
        <v>2040</v>
      </c>
      <c r="AC54">
        <v>2041</v>
      </c>
      <c r="AD54">
        <v>2042</v>
      </c>
      <c r="AE54">
        <v>2043</v>
      </c>
      <c r="AF54">
        <v>2044</v>
      </c>
      <c r="AG54">
        <v>2045</v>
      </c>
      <c r="AH54">
        <v>2046</v>
      </c>
      <c r="AI54">
        <v>2047</v>
      </c>
      <c r="AJ54">
        <v>2048</v>
      </c>
      <c r="AK54">
        <v>2049</v>
      </c>
      <c r="AL54">
        <v>2050</v>
      </c>
    </row>
    <row r="55" spans="1:38" x14ac:dyDescent="0.35">
      <c r="A55" t="s">
        <v>9</v>
      </c>
      <c r="B55">
        <f>B59</f>
        <v>4.5912487825046866E-2</v>
      </c>
      <c r="C55">
        <f t="shared" ref="C55:Q55" si="53">C59</f>
        <v>7.0707626191908679E-2</v>
      </c>
      <c r="D55">
        <f t="shared" si="53"/>
        <v>0.10093347201406928</v>
      </c>
      <c r="E55">
        <f t="shared" si="53"/>
        <v>0.12046367461287044</v>
      </c>
      <c r="F55">
        <f t="shared" si="53"/>
        <v>0.15927478021738362</v>
      </c>
      <c r="G55">
        <f t="shared" si="53"/>
        <v>0.1784574294200531</v>
      </c>
      <c r="H55">
        <f t="shared" si="53"/>
        <v>0.19764007862272259</v>
      </c>
      <c r="I55">
        <f t="shared" si="53"/>
        <v>0.21682272782539208</v>
      </c>
      <c r="J55">
        <f t="shared" si="53"/>
        <v>0.23600537702806157</v>
      </c>
      <c r="K55">
        <f t="shared" si="53"/>
        <v>0.25518802623073106</v>
      </c>
      <c r="L55">
        <f t="shared" si="53"/>
        <v>0.27437067543340055</v>
      </c>
      <c r="M55">
        <f t="shared" si="53"/>
        <v>0.29355332463607003</v>
      </c>
      <c r="N55">
        <f t="shared" si="53"/>
        <v>0.31273597383873952</v>
      </c>
      <c r="O55">
        <f t="shared" si="53"/>
        <v>0.33191862304140901</v>
      </c>
      <c r="P55">
        <f t="shared" si="53"/>
        <v>0.3511012722440785</v>
      </c>
      <c r="Q55">
        <f t="shared" si="53"/>
        <v>0.37028392144674799</v>
      </c>
      <c r="R55">
        <f>R59</f>
        <v>0.38946657064941759</v>
      </c>
      <c r="S55">
        <f t="shared" ref="B55:AL55" si="54">S48</f>
        <v>0.38946657064941759</v>
      </c>
      <c r="T55">
        <f t="shared" si="54"/>
        <v>0.38946657064941759</v>
      </c>
      <c r="U55">
        <f t="shared" si="54"/>
        <v>0.38946657064941759</v>
      </c>
      <c r="V55">
        <f t="shared" si="54"/>
        <v>0.38946657064941759</v>
      </c>
      <c r="W55">
        <f t="shared" si="54"/>
        <v>0.38946657064941759</v>
      </c>
      <c r="X55">
        <f t="shared" si="54"/>
        <v>0.38946657064941759</v>
      </c>
      <c r="Y55">
        <f t="shared" si="54"/>
        <v>0.38946657064941759</v>
      </c>
      <c r="Z55">
        <f t="shared" si="54"/>
        <v>0.38946657064941759</v>
      </c>
      <c r="AA55">
        <f t="shared" si="54"/>
        <v>0.38946657064941759</v>
      </c>
      <c r="AB55">
        <f t="shared" si="54"/>
        <v>0.38946657064941759</v>
      </c>
      <c r="AC55">
        <f t="shared" si="54"/>
        <v>0.38946657064941759</v>
      </c>
      <c r="AD55">
        <f t="shared" si="54"/>
        <v>0.38946657064941759</v>
      </c>
      <c r="AE55">
        <f t="shared" si="54"/>
        <v>0.38946657064941759</v>
      </c>
      <c r="AF55">
        <f t="shared" si="54"/>
        <v>0.38946657064941759</v>
      </c>
      <c r="AG55">
        <f t="shared" si="54"/>
        <v>0.38946657064941759</v>
      </c>
      <c r="AH55">
        <f t="shared" si="54"/>
        <v>0.38946657064941759</v>
      </c>
      <c r="AI55">
        <f t="shared" si="54"/>
        <v>0.38946657064941759</v>
      </c>
      <c r="AJ55">
        <f t="shared" si="54"/>
        <v>0.38946657064941759</v>
      </c>
      <c r="AK55">
        <f t="shared" si="54"/>
        <v>0.38946657064941759</v>
      </c>
      <c r="AL55">
        <f t="shared" si="54"/>
        <v>0.38946657064941759</v>
      </c>
    </row>
    <row r="56" spans="1:38" x14ac:dyDescent="0.35">
      <c r="A56" t="s">
        <v>6</v>
      </c>
      <c r="B56">
        <f>B60</f>
        <v>0.95408751217495313</v>
      </c>
      <c r="C56">
        <f t="shared" ref="C56:Q56" si="55">C60</f>
        <v>0.92929237380809138</v>
      </c>
      <c r="D56">
        <f t="shared" si="55"/>
        <v>0.89906652798593067</v>
      </c>
      <c r="E56">
        <f t="shared" si="55"/>
        <v>0.87953632538712956</v>
      </c>
      <c r="F56">
        <f t="shared" si="55"/>
        <v>0.84072521978261638</v>
      </c>
      <c r="G56">
        <f t="shared" si="55"/>
        <v>0.82154257057994684</v>
      </c>
      <c r="H56">
        <f t="shared" si="55"/>
        <v>0.80235992137727741</v>
      </c>
      <c r="I56">
        <f t="shared" si="55"/>
        <v>0.78317727217460797</v>
      </c>
      <c r="J56">
        <f t="shared" si="55"/>
        <v>0.76399462297193843</v>
      </c>
      <c r="K56">
        <f t="shared" si="55"/>
        <v>0.74481197376926889</v>
      </c>
      <c r="L56">
        <f t="shared" si="55"/>
        <v>0.72562932456659945</v>
      </c>
      <c r="M56">
        <f t="shared" si="55"/>
        <v>0.70644667536393002</v>
      </c>
      <c r="N56">
        <f t="shared" si="55"/>
        <v>0.68726402616126048</v>
      </c>
      <c r="O56">
        <f t="shared" si="55"/>
        <v>0.66808137695859093</v>
      </c>
      <c r="P56">
        <f t="shared" si="55"/>
        <v>0.6488987277559215</v>
      </c>
      <c r="Q56">
        <f t="shared" si="55"/>
        <v>0.62971607855325207</v>
      </c>
      <c r="R56">
        <f>R60</f>
        <v>0.61053342935058241</v>
      </c>
      <c r="S56">
        <f t="shared" ref="B56:AL56" si="56">1-S55</f>
        <v>0.61053342935058241</v>
      </c>
      <c r="T56">
        <f t="shared" si="56"/>
        <v>0.61053342935058241</v>
      </c>
      <c r="U56">
        <f t="shared" si="56"/>
        <v>0.61053342935058241</v>
      </c>
      <c r="V56">
        <f t="shared" si="56"/>
        <v>0.61053342935058241</v>
      </c>
      <c r="W56">
        <f t="shared" si="56"/>
        <v>0.61053342935058241</v>
      </c>
      <c r="X56">
        <f t="shared" si="56"/>
        <v>0.61053342935058241</v>
      </c>
      <c r="Y56">
        <f t="shared" si="56"/>
        <v>0.61053342935058241</v>
      </c>
      <c r="Z56">
        <f t="shared" si="56"/>
        <v>0.61053342935058241</v>
      </c>
      <c r="AA56">
        <f t="shared" si="56"/>
        <v>0.61053342935058241</v>
      </c>
      <c r="AB56">
        <f t="shared" si="56"/>
        <v>0.61053342935058241</v>
      </c>
      <c r="AC56">
        <f t="shared" si="56"/>
        <v>0.61053342935058241</v>
      </c>
      <c r="AD56">
        <f t="shared" si="56"/>
        <v>0.61053342935058241</v>
      </c>
      <c r="AE56">
        <f t="shared" si="56"/>
        <v>0.61053342935058241</v>
      </c>
      <c r="AF56">
        <f t="shared" si="56"/>
        <v>0.61053342935058241</v>
      </c>
      <c r="AG56">
        <f t="shared" si="56"/>
        <v>0.61053342935058241</v>
      </c>
      <c r="AH56">
        <f t="shared" si="56"/>
        <v>0.61053342935058241</v>
      </c>
      <c r="AI56">
        <f t="shared" si="56"/>
        <v>0.61053342935058241</v>
      </c>
      <c r="AJ56">
        <f t="shared" si="56"/>
        <v>0.61053342935058241</v>
      </c>
      <c r="AK56">
        <f t="shared" si="56"/>
        <v>0.61053342935058241</v>
      </c>
      <c r="AL56">
        <f t="shared" si="56"/>
        <v>0.61053342935058241</v>
      </c>
    </row>
    <row r="58" spans="1:38" x14ac:dyDescent="0.35">
      <c r="A58" s="25" t="s">
        <v>105</v>
      </c>
    </row>
    <row r="59" spans="1:38" x14ac:dyDescent="0.35">
      <c r="A59" t="s">
        <v>9</v>
      </c>
      <c r="B59">
        <f>B48</f>
        <v>4.5912487825046866E-2</v>
      </c>
      <c r="C59">
        <f t="shared" ref="C59:F59" si="57">C48</f>
        <v>7.0707626191908679E-2</v>
      </c>
      <c r="D59">
        <f t="shared" si="57"/>
        <v>0.10093347201406928</v>
      </c>
      <c r="E59">
        <f t="shared" si="57"/>
        <v>0.12046367461287044</v>
      </c>
      <c r="F59">
        <f t="shared" si="57"/>
        <v>0.15927478021738362</v>
      </c>
      <c r="G59">
        <f>F59+($R$55-$F$59)/12</f>
        <v>0.1784574294200531</v>
      </c>
      <c r="H59">
        <f>G59+($R$48-$F$59)/12</f>
        <v>0.19764007862272259</v>
      </c>
      <c r="I59">
        <f>H59+($R$48-$F$59)/12</f>
        <v>0.21682272782539208</v>
      </c>
      <c r="J59">
        <f t="shared" ref="J59:Q59" si="58">I59+($R$48-$F$59)/12</f>
        <v>0.23600537702806157</v>
      </c>
      <c r="K59">
        <f t="shared" si="58"/>
        <v>0.25518802623073106</v>
      </c>
      <c r="L59">
        <f t="shared" si="58"/>
        <v>0.27437067543340055</v>
      </c>
      <c r="M59">
        <f t="shared" si="58"/>
        <v>0.29355332463607003</v>
      </c>
      <c r="N59">
        <f t="shared" si="58"/>
        <v>0.31273597383873952</v>
      </c>
      <c r="O59">
        <f t="shared" si="58"/>
        <v>0.33191862304140901</v>
      </c>
      <c r="P59">
        <f t="shared" si="58"/>
        <v>0.3511012722440785</v>
      </c>
      <c r="Q59">
        <f t="shared" si="58"/>
        <v>0.37028392144674799</v>
      </c>
      <c r="R59">
        <f>R48</f>
        <v>0.38946657064941759</v>
      </c>
    </row>
    <row r="60" spans="1:38" x14ac:dyDescent="0.35">
      <c r="A60" t="s">
        <v>6</v>
      </c>
      <c r="B60">
        <f>1-B59</f>
        <v>0.95408751217495313</v>
      </c>
      <c r="C60">
        <f t="shared" ref="C60:F60" si="59">1-C59</f>
        <v>0.92929237380809138</v>
      </c>
      <c r="D60">
        <f t="shared" si="59"/>
        <v>0.89906652798593067</v>
      </c>
      <c r="E60">
        <f t="shared" si="59"/>
        <v>0.87953632538712956</v>
      </c>
      <c r="F60">
        <f t="shared" si="59"/>
        <v>0.84072521978261638</v>
      </c>
      <c r="G60">
        <f>1-G59</f>
        <v>0.82154257057994684</v>
      </c>
      <c r="H60">
        <f t="shared" ref="H60:R60" si="60">1-H59</f>
        <v>0.80235992137727741</v>
      </c>
      <c r="I60">
        <f t="shared" si="60"/>
        <v>0.78317727217460797</v>
      </c>
      <c r="J60">
        <f t="shared" si="60"/>
        <v>0.76399462297193843</v>
      </c>
      <c r="K60">
        <f t="shared" si="60"/>
        <v>0.74481197376926889</v>
      </c>
      <c r="L60">
        <f t="shared" si="60"/>
        <v>0.72562932456659945</v>
      </c>
      <c r="M60">
        <f t="shared" si="60"/>
        <v>0.70644667536393002</v>
      </c>
      <c r="N60">
        <f t="shared" si="60"/>
        <v>0.68726402616126048</v>
      </c>
      <c r="O60">
        <f t="shared" si="60"/>
        <v>0.66808137695859093</v>
      </c>
      <c r="P60">
        <f t="shared" si="60"/>
        <v>0.6488987277559215</v>
      </c>
      <c r="Q60">
        <f t="shared" si="60"/>
        <v>0.62971607855325207</v>
      </c>
      <c r="R60">
        <f t="shared" si="60"/>
        <v>0.61053342935058241</v>
      </c>
    </row>
    <row r="61" spans="1:38" x14ac:dyDescent="0.35">
      <c r="A61" s="25" t="s">
        <v>106</v>
      </c>
    </row>
    <row r="62" spans="1:38" x14ac:dyDescent="0.35">
      <c r="A62" t="s">
        <v>9</v>
      </c>
      <c r="B62">
        <f>B48</f>
        <v>4.5912487825046866E-2</v>
      </c>
      <c r="C62">
        <f t="shared" ref="C62:R62" si="61">C48</f>
        <v>7.0707626191908679E-2</v>
      </c>
      <c r="D62">
        <f t="shared" si="61"/>
        <v>0.10093347201406928</v>
      </c>
      <c r="E62">
        <f t="shared" si="61"/>
        <v>0.12046367461287044</v>
      </c>
      <c r="F62">
        <f t="shared" si="61"/>
        <v>0.15927478021738362</v>
      </c>
      <c r="G62">
        <f t="shared" si="61"/>
        <v>0.20240275478035327</v>
      </c>
      <c r="H62">
        <f t="shared" si="61"/>
        <v>0.24568302357316266</v>
      </c>
      <c r="I62">
        <f t="shared" si="61"/>
        <v>0.28751943227877752</v>
      </c>
      <c r="J62">
        <f t="shared" si="61"/>
        <v>0.32788974590264525</v>
      </c>
      <c r="K62">
        <f t="shared" si="61"/>
        <v>0.33790270251832727</v>
      </c>
      <c r="L62">
        <f t="shared" si="61"/>
        <v>0.33842516088215047</v>
      </c>
      <c r="M62">
        <f t="shared" si="61"/>
        <v>0.33928837125036082</v>
      </c>
      <c r="N62">
        <f t="shared" si="61"/>
        <v>0.35835063333762718</v>
      </c>
      <c r="O62">
        <f t="shared" si="61"/>
        <v>0.36217700904316374</v>
      </c>
      <c r="P62">
        <f t="shared" si="61"/>
        <v>0.38370086289045474</v>
      </c>
      <c r="Q62">
        <f t="shared" si="61"/>
        <v>0.38370185809441931</v>
      </c>
      <c r="R62">
        <f t="shared" si="61"/>
        <v>0.38946657064941759</v>
      </c>
    </row>
    <row r="63" spans="1:38" x14ac:dyDescent="0.35">
      <c r="A63" t="s">
        <v>6</v>
      </c>
      <c r="B63">
        <f>1-B62</f>
        <v>0.95408751217495313</v>
      </c>
      <c r="C63">
        <f t="shared" ref="C63:R63" si="62">1-C62</f>
        <v>0.92929237380809138</v>
      </c>
      <c r="D63">
        <f t="shared" si="62"/>
        <v>0.89906652798593067</v>
      </c>
      <c r="E63">
        <f t="shared" si="62"/>
        <v>0.87953632538712956</v>
      </c>
      <c r="F63">
        <f t="shared" si="62"/>
        <v>0.84072521978261638</v>
      </c>
      <c r="G63">
        <f t="shared" si="62"/>
        <v>0.7975972452196467</v>
      </c>
      <c r="H63">
        <f t="shared" si="62"/>
        <v>0.75431697642683737</v>
      </c>
      <c r="I63">
        <f t="shared" si="62"/>
        <v>0.71248056772122248</v>
      </c>
      <c r="J63">
        <f t="shared" si="62"/>
        <v>0.6721102540973547</v>
      </c>
      <c r="K63">
        <f t="shared" si="62"/>
        <v>0.66209729748167279</v>
      </c>
      <c r="L63">
        <f t="shared" si="62"/>
        <v>0.66157483911784953</v>
      </c>
      <c r="M63">
        <f t="shared" si="62"/>
        <v>0.66071162874963918</v>
      </c>
      <c r="N63">
        <f t="shared" si="62"/>
        <v>0.64164936666237282</v>
      </c>
      <c r="O63">
        <f t="shared" si="62"/>
        <v>0.63782299095683626</v>
      </c>
      <c r="P63">
        <f t="shared" si="62"/>
        <v>0.6162991371095452</v>
      </c>
      <c r="Q63">
        <f t="shared" si="62"/>
        <v>0.61629814190558063</v>
      </c>
      <c r="R63">
        <f t="shared" si="62"/>
        <v>0.61053342935058241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>
      <selection activeCell="B1" sqref="B1:AG1"/>
    </sheetView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>
      <selection activeCell="B1" sqref="B1:AG1"/>
    </sheetView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35">
      <c r="A11" t="s">
        <v>45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11"/>
  <sheetViews>
    <sheetView workbookViewId="0">
      <selection activeCell="F12" sqref="F12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G11"/>
  <sheetViews>
    <sheetView workbookViewId="0">
      <selection activeCell="F14" sqref="F14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 s="7">
        <f>'On-Road Gasoline'!G56</f>
        <v>0.92855656393304797</v>
      </c>
      <c r="C4" s="7">
        <f>'On-Road Gasoline'!H56</f>
        <v>0.92836798509975971</v>
      </c>
      <c r="D4" s="7">
        <f>'On-Road Gasoline'!I56</f>
        <v>0.92816747433482472</v>
      </c>
      <c r="E4" s="7">
        <f>'On-Road Gasoline'!J56</f>
        <v>0.92795457380592083</v>
      </c>
      <c r="F4" s="7">
        <f>'On-Road Gasoline'!K56</f>
        <v>0.92776780810668036</v>
      </c>
      <c r="G4" s="7">
        <f>'On-Road Gasoline'!L56</f>
        <v>0.92759880453810695</v>
      </c>
      <c r="H4" s="7">
        <f>'On-Road Gasoline'!M56</f>
        <v>0.92740998277701303</v>
      </c>
      <c r="I4" s="7">
        <f>'On-Road Gasoline'!N56</f>
        <v>0.92721443937841774</v>
      </c>
      <c r="J4" s="7">
        <f>'On-Road Gasoline'!O56</f>
        <v>0.92701907323888899</v>
      </c>
      <c r="K4" s="7">
        <f>'On-Road Gasoline'!P56</f>
        <v>0.92684415677962884</v>
      </c>
      <c r="L4" s="7">
        <f>'On-Road Gasoline'!Q56</f>
        <v>0.92667976264740293</v>
      </c>
      <c r="M4" s="7">
        <f>'On-Road Gasoline'!R56</f>
        <v>0.92653143240805924</v>
      </c>
      <c r="N4" s="7">
        <f>'On-Road Gasoline'!S56</f>
        <v>0.92653143240805924</v>
      </c>
      <c r="O4" s="7">
        <f>'On-Road Gasoline'!T56</f>
        <v>0.92653143240805924</v>
      </c>
      <c r="P4" s="7">
        <f>'On-Road Gasoline'!U56</f>
        <v>0.92653143240805924</v>
      </c>
      <c r="Q4" s="7">
        <f>'On-Road Gasoline'!V56</f>
        <v>0.92653143240805924</v>
      </c>
      <c r="R4" s="7">
        <f>'On-Road Gasoline'!W56</f>
        <v>0.92653143240805924</v>
      </c>
      <c r="S4" s="7">
        <f>'On-Road Gasoline'!X56</f>
        <v>0.92653143240805924</v>
      </c>
      <c r="T4" s="7">
        <f>'On-Road Gasoline'!Y56</f>
        <v>0.92653143240805924</v>
      </c>
      <c r="U4" s="7">
        <f>'On-Road Gasoline'!Z56</f>
        <v>0.92653143240805924</v>
      </c>
      <c r="V4" s="7">
        <f>'On-Road Gasoline'!AA56</f>
        <v>0.92653143240805924</v>
      </c>
      <c r="W4" s="7">
        <f>'On-Road Gasoline'!AB56</f>
        <v>0.92653143240805924</v>
      </c>
      <c r="X4" s="7">
        <f>'On-Road Gasoline'!AC56</f>
        <v>0.92653143240805924</v>
      </c>
      <c r="Y4" s="7">
        <f>'On-Road Gasoline'!AD56</f>
        <v>0.92653143240805924</v>
      </c>
      <c r="Z4" s="7">
        <f>'On-Road Gasoline'!AE56</f>
        <v>0.92653143240805924</v>
      </c>
      <c r="AA4" s="7">
        <f>'On-Road Gasoline'!AF56</f>
        <v>0.92653143240805924</v>
      </c>
      <c r="AB4" s="7">
        <f>'On-Road Gasoline'!AG56</f>
        <v>0.92653143240805924</v>
      </c>
      <c r="AC4" s="7">
        <f>'On-Road Gasoline'!AH56</f>
        <v>0.92653143240805924</v>
      </c>
      <c r="AD4" s="7">
        <f>'On-Road Gasoline'!AI56</f>
        <v>0.92653143240805924</v>
      </c>
      <c r="AE4" s="7">
        <f>'On-Road Gasoline'!AJ56</f>
        <v>0.92653143240805924</v>
      </c>
      <c r="AF4" s="7">
        <f>'On-Road Gasoline'!AK56</f>
        <v>0.92653143240805924</v>
      </c>
      <c r="AG4" s="7">
        <f>'On-Road Gasoline'!AL56</f>
        <v>0.92653143240805924</v>
      </c>
    </row>
    <row r="5" spans="1:33" x14ac:dyDescent="0.35">
      <c r="A5" t="s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</row>
    <row r="6" spans="1:33" x14ac:dyDescent="0.35">
      <c r="A6" t="s">
        <v>7</v>
      </c>
      <c r="B6" s="7">
        <f>'On-Road Gasoline'!G55</f>
        <v>7.1443436066952026E-2</v>
      </c>
      <c r="C6" s="7">
        <f>'On-Road Gasoline'!H55</f>
        <v>7.1632014900240237E-2</v>
      </c>
      <c r="D6" s="7">
        <f>'On-Road Gasoline'!I55</f>
        <v>7.183252566517527E-2</v>
      </c>
      <c r="E6" s="7">
        <f>'On-Road Gasoline'!J55</f>
        <v>7.2045426194079193E-2</v>
      </c>
      <c r="F6" s="7">
        <f>'On-Road Gasoline'!K55</f>
        <v>7.2232191893319669E-2</v>
      </c>
      <c r="G6" s="7">
        <f>'On-Road Gasoline'!L55</f>
        <v>7.2401195461893095E-2</v>
      </c>
      <c r="H6" s="7">
        <f>'On-Road Gasoline'!M55</f>
        <v>7.2590017222986983E-2</v>
      </c>
      <c r="I6" s="7">
        <f>'On-Road Gasoline'!N55</f>
        <v>7.2785560621582243E-2</v>
      </c>
      <c r="J6" s="7">
        <f>'On-Road Gasoline'!O55</f>
        <v>7.2980926761111009E-2</v>
      </c>
      <c r="K6" s="7">
        <f>'On-Road Gasoline'!P55</f>
        <v>7.3155843220371219E-2</v>
      </c>
      <c r="L6" s="7">
        <f>'On-Road Gasoline'!Q55</f>
        <v>7.3320237352597101E-2</v>
      </c>
      <c r="M6" s="7">
        <f>'On-Road Gasoline'!R55</f>
        <v>7.3468567591940745E-2</v>
      </c>
      <c r="N6" s="7">
        <f>'On-Road Gasoline'!S55</f>
        <v>7.3468567591940745E-2</v>
      </c>
      <c r="O6" s="7">
        <f>'On-Road Gasoline'!T55</f>
        <v>7.3468567591940745E-2</v>
      </c>
      <c r="P6" s="7">
        <f>'On-Road Gasoline'!U55</f>
        <v>7.3468567591940745E-2</v>
      </c>
      <c r="Q6" s="7">
        <f>'On-Road Gasoline'!V55</f>
        <v>7.3468567591940745E-2</v>
      </c>
      <c r="R6" s="7">
        <f>'On-Road Gasoline'!W55</f>
        <v>7.3468567591940745E-2</v>
      </c>
      <c r="S6" s="7">
        <f>'On-Road Gasoline'!X55</f>
        <v>7.3468567591940745E-2</v>
      </c>
      <c r="T6" s="7">
        <f>'On-Road Gasoline'!Y55</f>
        <v>7.3468567591940745E-2</v>
      </c>
      <c r="U6" s="7">
        <f>'On-Road Gasoline'!Z55</f>
        <v>7.3468567591940745E-2</v>
      </c>
      <c r="V6" s="7">
        <f>'On-Road Gasoline'!AA55</f>
        <v>7.3468567591940745E-2</v>
      </c>
      <c r="W6" s="7">
        <f>'On-Road Gasoline'!AB55</f>
        <v>7.3468567591940745E-2</v>
      </c>
      <c r="X6" s="7">
        <f>'On-Road Gasoline'!AC55</f>
        <v>7.3468567591940745E-2</v>
      </c>
      <c r="Y6" s="7">
        <f>'On-Road Gasoline'!AD55</f>
        <v>7.3468567591940745E-2</v>
      </c>
      <c r="Z6" s="7">
        <f>'On-Road Gasoline'!AE55</f>
        <v>7.3468567591940745E-2</v>
      </c>
      <c r="AA6" s="7">
        <f>'On-Road Gasoline'!AF55</f>
        <v>7.3468567591940745E-2</v>
      </c>
      <c r="AB6" s="7">
        <f>'On-Road Gasoline'!AG55</f>
        <v>7.3468567591940745E-2</v>
      </c>
      <c r="AC6" s="7">
        <f>'On-Road Gasoline'!AH55</f>
        <v>7.3468567591940745E-2</v>
      </c>
      <c r="AD6" s="7">
        <f>'On-Road Gasoline'!AI55</f>
        <v>7.3468567591940745E-2</v>
      </c>
      <c r="AE6" s="7">
        <f>'On-Road Gasoline'!AJ55</f>
        <v>7.3468567591940745E-2</v>
      </c>
      <c r="AF6" s="7">
        <f>'On-Road Gasoline'!AK55</f>
        <v>7.3468567591940745E-2</v>
      </c>
      <c r="AG6" s="7">
        <f>'On-Road Gasoline'!AL55</f>
        <v>7.3468567591940745E-2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G11"/>
  <sheetViews>
    <sheetView topLeftCell="R1" workbookViewId="0">
      <selection activeCell="B6" sqref="B6:AG6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f>'On-Road Diesel'!G56</f>
        <v>0.82154257057994684</v>
      </c>
      <c r="C5">
        <f>'On-Road Diesel'!H56</f>
        <v>0.80235992137727741</v>
      </c>
      <c r="D5">
        <f>'On-Road Diesel'!I56</f>
        <v>0.78317727217460797</v>
      </c>
      <c r="E5">
        <f>'On-Road Diesel'!J56</f>
        <v>0.76399462297193843</v>
      </c>
      <c r="F5">
        <f>'On-Road Diesel'!K56</f>
        <v>0.74481197376926889</v>
      </c>
      <c r="G5">
        <f>'On-Road Diesel'!L56</f>
        <v>0.72562932456659945</v>
      </c>
      <c r="H5">
        <f>'On-Road Diesel'!M56</f>
        <v>0.70644667536393002</v>
      </c>
      <c r="I5">
        <f>'On-Road Diesel'!N56</f>
        <v>0.68726402616126048</v>
      </c>
      <c r="J5">
        <f>'On-Road Diesel'!O56</f>
        <v>0.66808137695859093</v>
      </c>
      <c r="K5">
        <f>'On-Road Diesel'!P56</f>
        <v>0.6488987277559215</v>
      </c>
      <c r="L5">
        <f>'On-Road Diesel'!Q56</f>
        <v>0.62971607855325207</v>
      </c>
      <c r="M5">
        <f>'On-Road Diesel'!R56</f>
        <v>0.61053342935058241</v>
      </c>
      <c r="N5">
        <f>'On-Road Diesel'!S56</f>
        <v>0.61053342935058241</v>
      </c>
      <c r="O5">
        <f>'On-Road Diesel'!T56</f>
        <v>0.61053342935058241</v>
      </c>
      <c r="P5">
        <f>'On-Road Diesel'!U56</f>
        <v>0.61053342935058241</v>
      </c>
      <c r="Q5">
        <f>'On-Road Diesel'!V56</f>
        <v>0.61053342935058241</v>
      </c>
      <c r="R5">
        <f>'On-Road Diesel'!W56</f>
        <v>0.61053342935058241</v>
      </c>
      <c r="S5">
        <f>'On-Road Diesel'!X56</f>
        <v>0.61053342935058241</v>
      </c>
      <c r="T5">
        <f>'On-Road Diesel'!Y56</f>
        <v>0.61053342935058241</v>
      </c>
      <c r="U5">
        <f>'On-Road Diesel'!Z56</f>
        <v>0.61053342935058241</v>
      </c>
      <c r="V5">
        <f>'On-Road Diesel'!AA56</f>
        <v>0.61053342935058241</v>
      </c>
      <c r="W5">
        <f>'On-Road Diesel'!AB56</f>
        <v>0.61053342935058241</v>
      </c>
      <c r="X5">
        <f>'On-Road Diesel'!AC56</f>
        <v>0.61053342935058241</v>
      </c>
      <c r="Y5">
        <f>'On-Road Diesel'!AD56</f>
        <v>0.61053342935058241</v>
      </c>
      <c r="Z5">
        <f>'On-Road Diesel'!AE56</f>
        <v>0.61053342935058241</v>
      </c>
      <c r="AA5">
        <f>'On-Road Diesel'!AF56</f>
        <v>0.61053342935058241</v>
      </c>
      <c r="AB5">
        <f>'On-Road Diesel'!AG56</f>
        <v>0.61053342935058241</v>
      </c>
      <c r="AC5">
        <f>'On-Road Diesel'!AH56</f>
        <v>0.61053342935058241</v>
      </c>
      <c r="AD5">
        <f>'On-Road Diesel'!AI56</f>
        <v>0.61053342935058241</v>
      </c>
      <c r="AE5">
        <f>'On-Road Diesel'!AJ56</f>
        <v>0.61053342935058241</v>
      </c>
      <c r="AF5">
        <f>'On-Road Diesel'!AK56</f>
        <v>0.61053342935058241</v>
      </c>
      <c r="AG5">
        <f>'On-Road Diesel'!AL56</f>
        <v>0.61053342935058241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f>'On-Road Diesel'!G55</f>
        <v>0.1784574294200531</v>
      </c>
      <c r="C7">
        <f>'On-Road Diesel'!H55</f>
        <v>0.19764007862272259</v>
      </c>
      <c r="D7">
        <f>'On-Road Diesel'!I55</f>
        <v>0.21682272782539208</v>
      </c>
      <c r="E7">
        <f>'On-Road Diesel'!J55</f>
        <v>0.23600537702806157</v>
      </c>
      <c r="F7">
        <f>'On-Road Diesel'!K55</f>
        <v>0.25518802623073106</v>
      </c>
      <c r="G7">
        <f>'On-Road Diesel'!L55</f>
        <v>0.27437067543340055</v>
      </c>
      <c r="H7">
        <f>'On-Road Diesel'!M55</f>
        <v>0.29355332463607003</v>
      </c>
      <c r="I7">
        <f>'On-Road Diesel'!N55</f>
        <v>0.31273597383873952</v>
      </c>
      <c r="J7">
        <f>'On-Road Diesel'!O55</f>
        <v>0.33191862304140901</v>
      </c>
      <c r="K7">
        <f>'On-Road Diesel'!P55</f>
        <v>0.3511012722440785</v>
      </c>
      <c r="L7">
        <f>'On-Road Diesel'!Q55</f>
        <v>0.37028392144674799</v>
      </c>
      <c r="M7">
        <f>'On-Road Diesel'!R55</f>
        <v>0.38946657064941759</v>
      </c>
      <c r="N7">
        <f>'On-Road Diesel'!S55</f>
        <v>0.38946657064941759</v>
      </c>
      <c r="O7">
        <f>'On-Road Diesel'!T55</f>
        <v>0.38946657064941759</v>
      </c>
      <c r="P7">
        <f>'On-Road Diesel'!U55</f>
        <v>0.38946657064941759</v>
      </c>
      <c r="Q7">
        <f>'On-Road Diesel'!V55</f>
        <v>0.38946657064941759</v>
      </c>
      <c r="R7">
        <f>'On-Road Diesel'!W55</f>
        <v>0.38946657064941759</v>
      </c>
      <c r="S7">
        <f>'On-Road Diesel'!X55</f>
        <v>0.38946657064941759</v>
      </c>
      <c r="T7">
        <f>'On-Road Diesel'!Y55</f>
        <v>0.38946657064941759</v>
      </c>
      <c r="U7">
        <f>'On-Road Diesel'!Z55</f>
        <v>0.38946657064941759</v>
      </c>
      <c r="V7">
        <f>'On-Road Diesel'!AA55</f>
        <v>0.38946657064941759</v>
      </c>
      <c r="W7">
        <f>'On-Road Diesel'!AB55</f>
        <v>0.38946657064941759</v>
      </c>
      <c r="X7">
        <f>'On-Road Diesel'!AC55</f>
        <v>0.38946657064941759</v>
      </c>
      <c r="Y7">
        <f>'On-Road Diesel'!AD55</f>
        <v>0.38946657064941759</v>
      </c>
      <c r="Z7">
        <f>'On-Road Diesel'!AE55</f>
        <v>0.38946657064941759</v>
      </c>
      <c r="AA7">
        <f>'On-Road Diesel'!AF55</f>
        <v>0.38946657064941759</v>
      </c>
      <c r="AB7">
        <f>'On-Road Diesel'!AG55</f>
        <v>0.38946657064941759</v>
      </c>
      <c r="AC7">
        <f>'On-Road Diesel'!AH55</f>
        <v>0.38946657064941759</v>
      </c>
      <c r="AD7">
        <f>'On-Road Diesel'!AI55</f>
        <v>0.38946657064941759</v>
      </c>
      <c r="AE7">
        <f>'On-Road Diesel'!AJ55</f>
        <v>0.38946657064941759</v>
      </c>
      <c r="AF7">
        <f>'On-Road Diesel'!AK55</f>
        <v>0.38946657064941759</v>
      </c>
      <c r="AG7">
        <f>'On-Road Diesel'!AL55</f>
        <v>0.38946657064941759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workbookViewId="0">
      <selection activeCell="B6" sqref="B6:AG6"/>
    </sheetView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f>'Plug-in Hybrids'!$A5</f>
        <v>0.55000000000000004</v>
      </c>
      <c r="C2">
        <f>'Plug-in Hybrids'!$A5</f>
        <v>0.55000000000000004</v>
      </c>
      <c r="D2">
        <f>'Plug-in Hybrids'!$A5</f>
        <v>0.55000000000000004</v>
      </c>
      <c r="E2">
        <f>'Plug-in Hybrids'!$A5</f>
        <v>0.55000000000000004</v>
      </c>
      <c r="F2">
        <f>'Plug-in Hybrids'!$A5</f>
        <v>0.55000000000000004</v>
      </c>
      <c r="G2">
        <f>'Plug-in Hybrids'!$A5</f>
        <v>0.55000000000000004</v>
      </c>
      <c r="H2">
        <f>'Plug-in Hybrids'!$A5</f>
        <v>0.55000000000000004</v>
      </c>
      <c r="I2">
        <f>'Plug-in Hybrids'!$A5</f>
        <v>0.55000000000000004</v>
      </c>
      <c r="J2">
        <f>'Plug-in Hybrids'!$A5</f>
        <v>0.55000000000000004</v>
      </c>
      <c r="K2">
        <f>'Plug-in Hybrids'!$A5</f>
        <v>0.55000000000000004</v>
      </c>
      <c r="L2">
        <f>'Plug-in Hybrids'!$A5</f>
        <v>0.55000000000000004</v>
      </c>
      <c r="M2">
        <f>'Plug-in Hybrids'!$A5</f>
        <v>0.55000000000000004</v>
      </c>
      <c r="N2">
        <f>'Plug-in Hybrids'!$A5</f>
        <v>0.55000000000000004</v>
      </c>
      <c r="O2">
        <f>'Plug-in Hybrids'!$A5</f>
        <v>0.55000000000000004</v>
      </c>
      <c r="P2">
        <f>'Plug-in Hybrids'!$A5</f>
        <v>0.55000000000000004</v>
      </c>
      <c r="Q2">
        <f>'Plug-in Hybrids'!$A5</f>
        <v>0.55000000000000004</v>
      </c>
      <c r="R2">
        <f>'Plug-in Hybrids'!$A5</f>
        <v>0.55000000000000004</v>
      </c>
      <c r="S2">
        <f>'Plug-in Hybrids'!$A5</f>
        <v>0.55000000000000004</v>
      </c>
      <c r="T2">
        <f>'Plug-in Hybrids'!$A5</f>
        <v>0.55000000000000004</v>
      </c>
      <c r="U2">
        <f>'Plug-in Hybrids'!$A5</f>
        <v>0.55000000000000004</v>
      </c>
      <c r="V2">
        <f>'Plug-in Hybrids'!$A5</f>
        <v>0.55000000000000004</v>
      </c>
      <c r="W2">
        <f>'Plug-in Hybrids'!$A5</f>
        <v>0.55000000000000004</v>
      </c>
      <c r="X2">
        <f>'Plug-in Hybrids'!$A5</f>
        <v>0.55000000000000004</v>
      </c>
      <c r="Y2">
        <f>'Plug-in Hybrids'!$A5</f>
        <v>0.55000000000000004</v>
      </c>
      <c r="Z2">
        <f>'Plug-in Hybrids'!$A5</f>
        <v>0.55000000000000004</v>
      </c>
      <c r="AA2">
        <f>'Plug-in Hybrids'!$A5</f>
        <v>0.55000000000000004</v>
      </c>
      <c r="AB2">
        <f>'Plug-in Hybrids'!$A5</f>
        <v>0.55000000000000004</v>
      </c>
      <c r="AC2">
        <f>'Plug-in Hybrids'!$A5</f>
        <v>0.55000000000000004</v>
      </c>
      <c r="AD2">
        <f>'Plug-in Hybrids'!$A5</f>
        <v>0.55000000000000004</v>
      </c>
      <c r="AE2">
        <f>'Plug-in Hybrids'!$A5</f>
        <v>0.55000000000000004</v>
      </c>
      <c r="AF2">
        <f>'Plug-in Hybrids'!$A5</f>
        <v>0.55000000000000004</v>
      </c>
      <c r="AG2">
        <f>'Plug-in Hybrids'!$A5</f>
        <v>0.55000000000000004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/>
      <c r="AI4" s="7"/>
      <c r="AJ4" s="7"/>
    </row>
    <row r="5" spans="1:36" x14ac:dyDescent="0.35">
      <c r="A5" t="s">
        <v>6</v>
      </c>
      <c r="B5">
        <f>'BPoEFUbVT-HDVs-psgr-dslveh'!B5*(1-B2)</f>
        <v>0.36969415676097606</v>
      </c>
      <c r="C5">
        <f>'BPoEFUbVT-HDVs-psgr-dslveh'!C5*(1-C2)</f>
        <v>0.3610619646197748</v>
      </c>
      <c r="D5">
        <f>'BPoEFUbVT-HDVs-psgr-dslveh'!D5*(1-D2)</f>
        <v>0.35242977247857354</v>
      </c>
      <c r="E5">
        <f>'BPoEFUbVT-HDVs-psgr-dslveh'!E5*(1-E2)</f>
        <v>0.34379758033737223</v>
      </c>
      <c r="F5">
        <f>'BPoEFUbVT-HDVs-psgr-dslveh'!F5*(1-F2)</f>
        <v>0.33516538819617098</v>
      </c>
      <c r="G5">
        <f>'BPoEFUbVT-HDVs-psgr-dslveh'!G5*(1-G2)</f>
        <v>0.32653319605496972</v>
      </c>
      <c r="H5">
        <f>'BPoEFUbVT-HDVs-psgr-dslveh'!H5*(1-H2)</f>
        <v>0.31790100391376847</v>
      </c>
      <c r="I5">
        <f>'BPoEFUbVT-HDVs-psgr-dslveh'!I5*(1-I2)</f>
        <v>0.30926881177256721</v>
      </c>
      <c r="J5">
        <f>'BPoEFUbVT-HDVs-psgr-dslveh'!J5*(1-J2)</f>
        <v>0.3006366196313659</v>
      </c>
      <c r="K5">
        <f>'BPoEFUbVT-HDVs-psgr-dslveh'!K5*(1-K2)</f>
        <v>0.29200442749016464</v>
      </c>
      <c r="L5">
        <f>'BPoEFUbVT-HDVs-psgr-dslveh'!L5*(1-L2)</f>
        <v>0.28337223534896339</v>
      </c>
      <c r="M5">
        <f>'BPoEFUbVT-HDVs-psgr-dslveh'!M5*(1-M2)</f>
        <v>0.27474004320776207</v>
      </c>
      <c r="N5">
        <f>'BPoEFUbVT-HDVs-psgr-dslveh'!N5*(1-N2)</f>
        <v>0.27474004320776207</v>
      </c>
      <c r="O5">
        <f>'BPoEFUbVT-HDVs-psgr-dslveh'!O5*(1-O2)</f>
        <v>0.27474004320776207</v>
      </c>
      <c r="P5">
        <f>'BPoEFUbVT-HDVs-psgr-dslveh'!P5*(1-P2)</f>
        <v>0.27474004320776207</v>
      </c>
      <c r="Q5">
        <f>'BPoEFUbVT-HDVs-psgr-dslveh'!Q5*(1-Q2)</f>
        <v>0.27474004320776207</v>
      </c>
      <c r="R5">
        <f>'BPoEFUbVT-HDVs-psgr-dslveh'!R5*(1-R2)</f>
        <v>0.27474004320776207</v>
      </c>
      <c r="S5">
        <f>'BPoEFUbVT-HDVs-psgr-dslveh'!S5*(1-S2)</f>
        <v>0.27474004320776207</v>
      </c>
      <c r="T5">
        <f>'BPoEFUbVT-HDVs-psgr-dslveh'!T5*(1-T2)</f>
        <v>0.27474004320776207</v>
      </c>
      <c r="U5">
        <f>'BPoEFUbVT-HDVs-psgr-dslveh'!U5*(1-U2)</f>
        <v>0.27474004320776207</v>
      </c>
      <c r="V5">
        <f>'BPoEFUbVT-HDVs-psgr-dslveh'!V5*(1-V2)</f>
        <v>0.27474004320776207</v>
      </c>
      <c r="W5">
        <f>'BPoEFUbVT-HDVs-psgr-dslveh'!W5*(1-W2)</f>
        <v>0.27474004320776207</v>
      </c>
      <c r="X5">
        <f>'BPoEFUbVT-HDVs-psgr-dslveh'!X5*(1-X2)</f>
        <v>0.27474004320776207</v>
      </c>
      <c r="Y5">
        <f>'BPoEFUbVT-HDVs-psgr-dslveh'!Y5*(1-Y2)</f>
        <v>0.27474004320776207</v>
      </c>
      <c r="Z5">
        <f>'BPoEFUbVT-HDVs-psgr-dslveh'!Z5*(1-Z2)</f>
        <v>0.27474004320776207</v>
      </c>
      <c r="AA5">
        <f>'BPoEFUbVT-HDVs-psgr-dslveh'!AA5*(1-AA2)</f>
        <v>0.27474004320776207</v>
      </c>
      <c r="AB5">
        <f>'BPoEFUbVT-HDVs-psgr-dslveh'!AB5*(1-AB2)</f>
        <v>0.27474004320776207</v>
      </c>
      <c r="AC5">
        <f>'BPoEFUbVT-HDVs-psgr-dslveh'!AC5*(1-AC2)</f>
        <v>0.27474004320776207</v>
      </c>
      <c r="AD5">
        <f>'BPoEFUbVT-HDVs-psgr-dslveh'!AD5*(1-AD2)</f>
        <v>0.27474004320776207</v>
      </c>
      <c r="AE5">
        <f>'BPoEFUbVT-HDVs-psgr-dslveh'!AE5*(1-AE2)</f>
        <v>0.27474004320776207</v>
      </c>
      <c r="AF5">
        <f>'BPoEFUbVT-HDVs-psgr-dslveh'!AF5*(1-AF2)</f>
        <v>0.27474004320776207</v>
      </c>
      <c r="AG5">
        <f>'BPoEFUbVT-HDVs-psgr-dslveh'!AG5*(1-AG2)</f>
        <v>0.27474004320776207</v>
      </c>
    </row>
    <row r="6" spans="1:36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x14ac:dyDescent="0.35">
      <c r="A7" t="s">
        <v>9</v>
      </c>
      <c r="B7">
        <f>'BPoEFUbVT-HDVs-psgr-dslveh'!B7*(1-B2)</f>
        <v>8.0305843239023886E-2</v>
      </c>
      <c r="C7">
        <f>'BPoEFUbVT-HDVs-psgr-dslveh'!C7*(1-C2)</f>
        <v>8.8938035380225156E-2</v>
      </c>
      <c r="D7">
        <f>'BPoEFUbVT-HDVs-psgr-dslveh'!D7*(1-D2)</f>
        <v>9.7570227521426425E-2</v>
      </c>
      <c r="E7">
        <f>'BPoEFUbVT-HDVs-psgr-dslveh'!E7*(1-E2)</f>
        <v>0.1062024196626277</v>
      </c>
      <c r="F7">
        <f>'BPoEFUbVT-HDVs-psgr-dslveh'!F7*(1-F2)</f>
        <v>0.11483461180382896</v>
      </c>
      <c r="G7">
        <f>'BPoEFUbVT-HDVs-psgr-dslveh'!G7*(1-G2)</f>
        <v>0.12346680394503023</v>
      </c>
      <c r="H7">
        <f>'BPoEFUbVT-HDVs-psgr-dslveh'!H7*(1-H2)</f>
        <v>0.13209899608623149</v>
      </c>
      <c r="I7">
        <f>'BPoEFUbVT-HDVs-psgr-dslveh'!I7*(1-I2)</f>
        <v>0.14073118822743277</v>
      </c>
      <c r="J7">
        <f>'BPoEFUbVT-HDVs-psgr-dslveh'!J7*(1-J2)</f>
        <v>0.14936338036863403</v>
      </c>
      <c r="K7">
        <f>'BPoEFUbVT-HDVs-psgr-dslveh'!K7*(1-K2)</f>
        <v>0.15799557250983531</v>
      </c>
      <c r="L7">
        <f>'BPoEFUbVT-HDVs-psgr-dslveh'!L7*(1-L2)</f>
        <v>0.16662776465103657</v>
      </c>
      <c r="M7">
        <f>'BPoEFUbVT-HDVs-psgr-dslveh'!M7*(1-M2)</f>
        <v>0.17525995679223791</v>
      </c>
      <c r="N7">
        <f>'BPoEFUbVT-HDVs-psgr-dslveh'!N7*(1-N2)</f>
        <v>0.17525995679223791</v>
      </c>
      <c r="O7">
        <f>'BPoEFUbVT-HDVs-psgr-dslveh'!O7*(1-O2)</f>
        <v>0.17525995679223791</v>
      </c>
      <c r="P7">
        <f>'BPoEFUbVT-HDVs-psgr-dslveh'!P7*(1-P2)</f>
        <v>0.17525995679223791</v>
      </c>
      <c r="Q7">
        <f>'BPoEFUbVT-HDVs-psgr-dslveh'!Q7*(1-Q2)</f>
        <v>0.17525995679223791</v>
      </c>
      <c r="R7">
        <f>'BPoEFUbVT-HDVs-psgr-dslveh'!R7*(1-R2)</f>
        <v>0.17525995679223791</v>
      </c>
      <c r="S7">
        <f>'BPoEFUbVT-HDVs-psgr-dslveh'!S7*(1-S2)</f>
        <v>0.17525995679223791</v>
      </c>
      <c r="T7">
        <f>'BPoEFUbVT-HDVs-psgr-dslveh'!T7*(1-T2)</f>
        <v>0.17525995679223791</v>
      </c>
      <c r="U7">
        <f>'BPoEFUbVT-HDVs-psgr-dslveh'!U7*(1-U2)</f>
        <v>0.17525995679223791</v>
      </c>
      <c r="V7">
        <f>'BPoEFUbVT-HDVs-psgr-dslveh'!V7*(1-V2)</f>
        <v>0.17525995679223791</v>
      </c>
      <c r="W7">
        <f>'BPoEFUbVT-HDVs-psgr-dslveh'!W7*(1-W2)</f>
        <v>0.17525995679223791</v>
      </c>
      <c r="X7">
        <f>'BPoEFUbVT-HDVs-psgr-dslveh'!X7*(1-X2)</f>
        <v>0.17525995679223791</v>
      </c>
      <c r="Y7">
        <f>'BPoEFUbVT-HDVs-psgr-dslveh'!Y7*(1-Y2)</f>
        <v>0.17525995679223791</v>
      </c>
      <c r="Z7">
        <f>'BPoEFUbVT-HDVs-psgr-dslveh'!Z7*(1-Z2)</f>
        <v>0.17525995679223791</v>
      </c>
      <c r="AA7">
        <f>'BPoEFUbVT-HDVs-psgr-dslveh'!AA7*(1-AA2)</f>
        <v>0.17525995679223791</v>
      </c>
      <c r="AB7">
        <f>'BPoEFUbVT-HDVs-psgr-dslveh'!AB7*(1-AB2)</f>
        <v>0.17525995679223791</v>
      </c>
      <c r="AC7">
        <f>'BPoEFUbVT-HDVs-psgr-dslveh'!AC7*(1-AC2)</f>
        <v>0.17525995679223791</v>
      </c>
      <c r="AD7">
        <f>'BPoEFUbVT-HDVs-psgr-dslveh'!AD7*(1-AD2)</f>
        <v>0.17525995679223791</v>
      </c>
      <c r="AE7">
        <f>'BPoEFUbVT-HDVs-psgr-dslveh'!AE7*(1-AE2)</f>
        <v>0.17525995679223791</v>
      </c>
      <c r="AF7">
        <f>'BPoEFUbVT-HDVs-psgr-dslveh'!AF7*(1-AF2)</f>
        <v>0.17525995679223791</v>
      </c>
      <c r="AG7">
        <f>'BPoEFUbVT-HDVs-psgr-dslveh'!AG7*(1-AG2)</f>
        <v>0.17525995679223791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>
      <selection activeCell="B1" sqref="B1:AG1"/>
    </sheetView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>
      <selection activeCell="B1" sqref="B1:AG1"/>
    </sheetView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35">
      <c r="A11" t="s">
        <v>45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5BC-1D69-4A07-9966-3E1B16C74DE3}">
  <dimension ref="A1:AL58"/>
  <sheetViews>
    <sheetView topLeftCell="A41" zoomScale="85" zoomScaleNormal="85" workbookViewId="0">
      <selection activeCell="A51" sqref="A51"/>
    </sheetView>
  </sheetViews>
  <sheetFormatPr defaultRowHeight="14.5" x14ac:dyDescent="0.35"/>
  <cols>
    <col min="1" max="1" width="28.81640625" customWidth="1"/>
    <col min="3" max="3" width="19.453125" customWidth="1"/>
    <col min="4" max="4" width="14.81640625" customWidth="1"/>
  </cols>
  <sheetData>
    <row r="1" spans="1:38" x14ac:dyDescent="0.35">
      <c r="A1" s="20" t="s">
        <v>96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38" x14ac:dyDescent="0.35">
      <c r="A2" t="str">
        <f>'CARB compliance scenarios'!B10</f>
        <v>Fuel</v>
      </c>
      <c r="B2">
        <f>'CARB compliance scenarios'!D10</f>
        <v>2014</v>
      </c>
      <c r="C2">
        <f>'CARB compliance scenarios'!E10</f>
        <v>2015</v>
      </c>
      <c r="D2">
        <f>'CARB compliance scenarios'!F10</f>
        <v>2016</v>
      </c>
      <c r="E2">
        <f>'CARB compliance scenarios'!G10</f>
        <v>2017</v>
      </c>
      <c r="F2">
        <f>'CARB compliance scenarios'!H10</f>
        <v>2018</v>
      </c>
      <c r="G2">
        <f>'CARB compliance scenarios'!I10</f>
        <v>2019</v>
      </c>
      <c r="H2">
        <f>'CARB compliance scenarios'!J10</f>
        <v>2020</v>
      </c>
      <c r="I2">
        <f>'CARB compliance scenarios'!K10</f>
        <v>2021</v>
      </c>
      <c r="J2">
        <f>'CARB compliance scenarios'!L10</f>
        <v>2022</v>
      </c>
      <c r="K2">
        <f>'CARB compliance scenarios'!M10</f>
        <v>2023</v>
      </c>
      <c r="L2">
        <f>'CARB compliance scenarios'!N10</f>
        <v>2024</v>
      </c>
      <c r="M2">
        <f>'CARB compliance scenarios'!O10</f>
        <v>2025</v>
      </c>
      <c r="N2">
        <f>'CARB compliance scenarios'!P10</f>
        <v>2026</v>
      </c>
      <c r="O2">
        <f>'CARB compliance scenarios'!Q10</f>
        <v>2027</v>
      </c>
      <c r="P2">
        <f>'CARB compliance scenarios'!R10</f>
        <v>2028</v>
      </c>
      <c r="Q2">
        <f>'CARB compliance scenarios'!S10</f>
        <v>2029</v>
      </c>
      <c r="R2">
        <f>'CARB compliance scenarios'!T10</f>
        <v>2030</v>
      </c>
    </row>
    <row r="3" spans="1:38" x14ac:dyDescent="0.35">
      <c r="A3" t="str">
        <f>'CARB compliance scenarios'!B11</f>
        <v xml:space="preserve">Starch Ethanol </v>
      </c>
      <c r="B3">
        <f>'CARB compliance scenarios'!D11</f>
        <v>120325.06200000001</v>
      </c>
      <c r="C3">
        <f>'CARB compliance scenarios'!E11</f>
        <v>119420.30100000001</v>
      </c>
      <c r="D3">
        <f>'CARB compliance scenarios'!F11</f>
        <v>127721.91338478001</v>
      </c>
      <c r="E3">
        <f>'CARB compliance scenarios'!G11</f>
        <v>122816.04933312001</v>
      </c>
      <c r="F3">
        <f>'CARB compliance scenarios'!H11</f>
        <v>118790.53057663623</v>
      </c>
      <c r="G3">
        <f>'CARB compliance scenarios'!I11</f>
        <v>112898.51053917249</v>
      </c>
      <c r="H3">
        <f>'CARB compliance scenarios'!J11</f>
        <v>110599.46169118684</v>
      </c>
      <c r="I3">
        <f>'CARB compliance scenarios'!K11</f>
        <v>108669.8167729187</v>
      </c>
      <c r="J3">
        <f>'CARB compliance scenarios'!L11</f>
        <v>111805.09400707307</v>
      </c>
      <c r="K3">
        <f>'CARB compliance scenarios'!M11</f>
        <v>114476.01213084687</v>
      </c>
      <c r="L3">
        <f>'CARB compliance scenarios'!N11</f>
        <v>115867.18225269145</v>
      </c>
      <c r="M3">
        <f>'CARB compliance scenarios'!O11</f>
        <v>113514.73817853804</v>
      </c>
      <c r="N3">
        <f>'CARB compliance scenarios'!P11</f>
        <v>111936.54695240328</v>
      </c>
      <c r="O3">
        <f>'CARB compliance scenarios'!Q11</f>
        <v>108628.47294941814</v>
      </c>
      <c r="P3">
        <f>'CARB compliance scenarios'!R11</f>
        <v>105265.13020424184</v>
      </c>
      <c r="Q3">
        <f>'CARB compliance scenarios'!S11</f>
        <v>102267.44260514341</v>
      </c>
      <c r="R3">
        <f>'CARB compliance scenarios'!T11</f>
        <v>99245.674941777776</v>
      </c>
    </row>
    <row r="4" spans="1:38" x14ac:dyDescent="0.35">
      <c r="A4" t="str">
        <f>'CARB compliance scenarios'!B12</f>
        <v>Sugar Ethanol</v>
      </c>
      <c r="B4">
        <f>'CARB compliance scenarios'!D12</f>
        <v>717.28800000000012</v>
      </c>
      <c r="C4">
        <f>'CARB compliance scenarios'!E12</f>
        <v>3415.2690000000002</v>
      </c>
      <c r="D4">
        <f>'CARB compliance scenarios'!F12</f>
        <v>2521.74961467</v>
      </c>
      <c r="E4">
        <f>'CARB compliance scenarios'!G12</f>
        <v>5522.3128517700006</v>
      </c>
      <c r="F4">
        <f>'CARB compliance scenarios'!H12</f>
        <v>8151.0000000000009</v>
      </c>
      <c r="G4">
        <f>'CARB compliance scenarios'!I12</f>
        <v>12226.5</v>
      </c>
      <c r="H4">
        <f>'CARB compliance scenarios'!J12</f>
        <v>12226.5</v>
      </c>
      <c r="I4">
        <f>'CARB compliance scenarios'!K12</f>
        <v>12226.5</v>
      </c>
      <c r="J4">
        <f>'CARB compliance scenarios'!L12</f>
        <v>8151.0000000000009</v>
      </c>
      <c r="K4">
        <f>'CARB compliance scenarios'!M12</f>
        <v>4075.5000000000005</v>
      </c>
      <c r="L4">
        <f>'CARB compliance scenarios'!N12</f>
        <v>0</v>
      </c>
      <c r="M4">
        <f>'CARB compliance scenarios'!O12</f>
        <v>0</v>
      </c>
      <c r="N4">
        <f>'CARB compliance scenarios'!P12</f>
        <v>0</v>
      </c>
      <c r="O4">
        <f>'CARB compliance scenarios'!Q12</f>
        <v>0</v>
      </c>
      <c r="P4">
        <f>'CARB compliance scenarios'!R12</f>
        <v>0</v>
      </c>
      <c r="Q4">
        <f>'CARB compliance scenarios'!S12</f>
        <v>0</v>
      </c>
      <c r="R4">
        <f>'CARB compliance scenarios'!T12</f>
        <v>0</v>
      </c>
    </row>
    <row r="5" spans="1:38" x14ac:dyDescent="0.35">
      <c r="A5" t="str">
        <f>'CARB compliance scenarios'!B13</f>
        <v>Cellulosic Ethanol</v>
      </c>
      <c r="B5">
        <f>'CARB compliance scenarios'!D13</f>
        <v>0</v>
      </c>
      <c r="C5">
        <f>'CARB compliance scenarios'!E13</f>
        <v>0</v>
      </c>
      <c r="D5">
        <f>'CARB compliance scenarios'!F13</f>
        <v>0</v>
      </c>
      <c r="E5">
        <f>'CARB compliance scenarios'!G13</f>
        <v>0</v>
      </c>
      <c r="F5">
        <f>'CARB compliance scenarios'!H13</f>
        <v>164.37630696634795</v>
      </c>
      <c r="G5">
        <f>'CARB compliance scenarios'!I13</f>
        <v>328.75261393269591</v>
      </c>
      <c r="H5">
        <f>'CARB compliance scenarios'!J13</f>
        <v>610.23691791878798</v>
      </c>
      <c r="I5">
        <f>'CARB compliance scenarios'!K13</f>
        <v>938.04128896063594</v>
      </c>
      <c r="J5">
        <f>'CARB compliance scenarios'!L13</f>
        <v>1324.4670096326126</v>
      </c>
      <c r="K5">
        <f>'CARB compliance scenarios'!M13</f>
        <v>1806.5917370004368</v>
      </c>
      <c r="L5">
        <f>'CARB compliance scenarios'!N13</f>
        <v>2478.3979386564015</v>
      </c>
      <c r="M5">
        <f>'CARB compliance scenarios'!O13</f>
        <v>3342.9592822550608</v>
      </c>
      <c r="N5">
        <f>'CARB compliance scenarios'!P13</f>
        <v>4160.555966720477</v>
      </c>
      <c r="O5">
        <f>'CARB compliance scenarios'!Q13</f>
        <v>5705.7000000000007</v>
      </c>
      <c r="P5">
        <f>'CARB compliance scenarios'!R13</f>
        <v>7743.4500000000007</v>
      </c>
      <c r="Q5">
        <f>'CARB compliance scenarios'!S13</f>
        <v>8966.1</v>
      </c>
      <c r="R5">
        <f>'CARB compliance scenarios'!T13</f>
        <v>10188.75</v>
      </c>
    </row>
    <row r="6" spans="1:38" x14ac:dyDescent="0.35">
      <c r="A6" t="str">
        <f>'CARB compliance scenarios'!B14</f>
        <v>Renewable Gasoline</v>
      </c>
      <c r="B6">
        <f>'CARB compliance scenarios'!D14</f>
        <v>0</v>
      </c>
      <c r="C6" s="3">
        <f>'CARB compliance scenarios'!E14</f>
        <v>0</v>
      </c>
      <c r="D6" s="3">
        <f>'CARB compliance scenarios'!F14</f>
        <v>0</v>
      </c>
      <c r="E6" s="3">
        <f>'CARB compliance scenarios'!G14</f>
        <v>0</v>
      </c>
      <c r="F6" s="3">
        <f>'CARB compliance scenarios'!H14</f>
        <v>0</v>
      </c>
      <c r="G6" s="3">
        <f>'CARB compliance scenarios'!I14</f>
        <v>0</v>
      </c>
      <c r="H6" s="3">
        <f>'CARB compliance scenarios'!J14</f>
        <v>0</v>
      </c>
      <c r="I6" s="3">
        <f>'CARB compliance scenarios'!K14</f>
        <v>0</v>
      </c>
      <c r="J6" s="3">
        <f>'CARB compliance scenarios'!L14</f>
        <v>0</v>
      </c>
      <c r="K6" s="3">
        <f>'CARB compliance scenarios'!M14</f>
        <v>0</v>
      </c>
      <c r="L6" s="3">
        <f>'CARB compliance scenarios'!N14</f>
        <v>0</v>
      </c>
      <c r="M6" s="3">
        <f>'CARB compliance scenarios'!O14</f>
        <v>0</v>
      </c>
      <c r="N6" s="3">
        <f>'CARB compliance scenarios'!P14</f>
        <v>0</v>
      </c>
      <c r="O6" s="3">
        <f>'CARB compliance scenarios'!Q14</f>
        <v>0</v>
      </c>
      <c r="P6" s="3">
        <f>'CARB compliance scenarios'!R14</f>
        <v>0</v>
      </c>
      <c r="Q6" s="3">
        <f>'CARB compliance scenarios'!S14</f>
        <v>0</v>
      </c>
      <c r="R6" s="3">
        <f>'CARB compliance scenarios'!T14</f>
        <v>0</v>
      </c>
    </row>
    <row r="7" spans="1:38" x14ac:dyDescent="0.35">
      <c r="A7" t="str">
        <f>'CARB compliance scenarios'!B15</f>
        <v>Hydrogen for LDVs</v>
      </c>
      <c r="B7">
        <f>'CARB compliance scenarios'!D15</f>
        <v>4.0909090909090908</v>
      </c>
      <c r="C7" s="3">
        <f>'CARB compliance scenarios'!E15</f>
        <v>43.636363636363633</v>
      </c>
      <c r="D7" s="3">
        <f>'CARB compliance scenarios'!F15</f>
        <v>0.34836</v>
      </c>
      <c r="E7" s="3">
        <f>'CARB compliance scenarios'!G15</f>
        <v>32.183399999999999</v>
      </c>
      <c r="F7" s="3">
        <f>'CARB compliance scenarios'!H15</f>
        <v>86.292000000000002</v>
      </c>
      <c r="G7" s="3">
        <f>'CARB compliance scenarios'!I15</f>
        <v>160.512</v>
      </c>
      <c r="H7" s="3">
        <f>'CARB compliance scenarios'!J15</f>
        <v>285.81600000000003</v>
      </c>
      <c r="I7" s="3">
        <f>'CARB compliance scenarios'!K15</f>
        <v>463.06800000000004</v>
      </c>
      <c r="J7" s="3">
        <f>'CARB compliance scenarios'!L15</f>
        <v>734.38800000000003</v>
      </c>
      <c r="K7" s="3">
        <f>'CARB compliance scenarios'!M15</f>
        <v>1556.375573808089</v>
      </c>
      <c r="L7" s="3">
        <f>'CARB compliance scenarios'!N15</f>
        <v>2861.3027214242675</v>
      </c>
      <c r="M7" s="3">
        <f>'CARB compliance scenarios'!O15</f>
        <v>4166.229869040445</v>
      </c>
      <c r="N7" s="3">
        <f>'CARB compliance scenarios'!P15</f>
        <v>5580.4008168975561</v>
      </c>
      <c r="O7" s="3">
        <f>'CARB compliance scenarios'!Q15</f>
        <v>7252.7567653048791</v>
      </c>
      <c r="P7" s="3">
        <f>'CARB compliance scenarios'!R15</f>
        <v>9228.3540554167848</v>
      </c>
      <c r="Q7" s="3">
        <f>'CARB compliance scenarios'!S15</f>
        <v>11510.91591476666</v>
      </c>
      <c r="R7" s="3">
        <f>'CARB compliance scenarios'!T15</f>
        <v>14096.334987020278</v>
      </c>
    </row>
    <row r="8" spans="1:38" x14ac:dyDescent="0.35">
      <c r="A8" t="str">
        <f>'CARB compliance scenarios'!B16</f>
        <v>Electricity for LDVs</v>
      </c>
      <c r="B8">
        <f>'CARB compliance scenarios'!D16</f>
        <v>979.20022958018251</v>
      </c>
      <c r="C8" s="3">
        <f>'CARB compliance scenarios'!E16</f>
        <v>1501.2003519666769</v>
      </c>
      <c r="D8" s="3">
        <f>'CARB compliance scenarios'!F16</f>
        <v>2556.8631777440378</v>
      </c>
      <c r="E8" s="3">
        <f>'CARB compliance scenarios'!G16</f>
        <v>3678.3982750956025</v>
      </c>
      <c r="F8" s="3">
        <f>'CARB compliance scenarios'!H16</f>
        <v>4297.1000250844536</v>
      </c>
      <c r="G8" s="3">
        <f>'CARB compliance scenarios'!I16</f>
        <v>4864.9474542201624</v>
      </c>
      <c r="H8" s="3">
        <f>'CARB compliance scenarios'!J16</f>
        <v>5625.9077126324928</v>
      </c>
      <c r="I8" s="3">
        <f>'CARB compliance scenarios'!K16</f>
        <v>6581.6428487111243</v>
      </c>
      <c r="J8" s="3">
        <f>'CARB compliance scenarios'!L16</f>
        <v>7647.1935337367613</v>
      </c>
      <c r="K8" s="3">
        <f>'CARB compliance scenarios'!M16</f>
        <v>9666.6824109203571</v>
      </c>
      <c r="L8" s="3">
        <f>'CARB compliance scenarios'!N16</f>
        <v>12609.567908301229</v>
      </c>
      <c r="M8" s="3">
        <f>'CARB compliance scenarios'!O16</f>
        <v>15552.453405682103</v>
      </c>
      <c r="N8" s="3">
        <f>'CARB compliance scenarios'!P16</f>
        <v>18685.209765568718</v>
      </c>
      <c r="O8" s="3">
        <f>'CARB compliance scenarios'!Q16</f>
        <v>22336.515808834498</v>
      </c>
      <c r="P8" s="3">
        <f>'CARB compliance scenarios'!R16</f>
        <v>26662.995405554753</v>
      </c>
      <c r="Q8" s="3">
        <f>'CARB compliance scenarios'!S16</f>
        <v>31678.027795347465</v>
      </c>
      <c r="R8" s="3">
        <f>'CARB compliance scenarios'!T16</f>
        <v>37372.944432125361</v>
      </c>
    </row>
    <row r="9" spans="1:38" x14ac:dyDescent="0.35">
      <c r="A9" t="str">
        <f>'CARB compliance scenarios'!B17</f>
        <v>CARBOB</v>
      </c>
      <c r="B9">
        <f>'CARB compliance scenarios'!D17</f>
        <v>1565006.29</v>
      </c>
      <c r="C9" s="3">
        <f>'CARB compliance scenarios'!E17</f>
        <v>1592617.72</v>
      </c>
      <c r="D9" s="3">
        <f>'CARB compliance scenarios'!F17</f>
        <v>1679787.55446753</v>
      </c>
      <c r="E9" s="3">
        <f>'CARB compliance scenarios'!G17</f>
        <v>1681204.34965356</v>
      </c>
      <c r="F9" s="3">
        <f>'CARB compliance scenarios'!H17</f>
        <v>1652138.194371236</v>
      </c>
      <c r="G9" s="3">
        <f>'CARB compliance scenarios'!I17</f>
        <v>1625887.5321284265</v>
      </c>
      <c r="H9" s="3">
        <f>'CARB compliance scenarios'!J17</f>
        <v>1594454.8235327138</v>
      </c>
      <c r="I9" s="3">
        <f>'CARB compliance scenarios'!K17</f>
        <v>1568149.6275652049</v>
      </c>
      <c r="J9" s="3">
        <f>'CARB compliance scenarios'!L17</f>
        <v>1555317.3049692984</v>
      </c>
      <c r="K9" s="3">
        <f>'CARB compliance scenarios'!M17</f>
        <v>1537260.1838281231</v>
      </c>
      <c r="L9" s="3">
        <f>'CARB compliance scenarios'!N17</f>
        <v>1504457.1331307671</v>
      </c>
      <c r="M9" s="3">
        <f>'CARB compliance scenarios'!O17</f>
        <v>1478219.0823197444</v>
      </c>
      <c r="N9" s="3">
        <f>'CARB compliance scenarios'!P17</f>
        <v>1461220.572243274</v>
      </c>
      <c r="O9" s="3">
        <f>'CARB compliance scenarios'!Q17</f>
        <v>1430634.0087610565</v>
      </c>
      <c r="P9" s="3">
        <f>'CARB compliance scenarios'!R17</f>
        <v>1405460.2095574301</v>
      </c>
      <c r="Q9" s="3">
        <f>'CARB compliance scenarios'!S17</f>
        <v>1373995.4136639789</v>
      </c>
      <c r="R9" s="3">
        <f>'CARB compliance scenarios'!T17</f>
        <v>1341853.5908974977</v>
      </c>
      <c r="S9" s="3"/>
    </row>
    <row r="10" spans="1:38" x14ac:dyDescent="0.35">
      <c r="A10" t="s">
        <v>103</v>
      </c>
      <c r="B10">
        <f>SUM(B3:B9)</f>
        <v>1687031.9311386712</v>
      </c>
      <c r="C10">
        <f t="shared" ref="C10:R10" si="0">SUM(C3:C9)</f>
        <v>1716998.1267156031</v>
      </c>
      <c r="D10">
        <f t="shared" si="0"/>
        <v>1812588.4290047241</v>
      </c>
      <c r="E10">
        <f t="shared" si="0"/>
        <v>1813253.2935135455</v>
      </c>
      <c r="F10">
        <f t="shared" si="0"/>
        <v>1783627.493279923</v>
      </c>
      <c r="G10">
        <f t="shared" si="0"/>
        <v>1756366.7547357518</v>
      </c>
      <c r="H10">
        <f t="shared" si="0"/>
        <v>1723802.745854452</v>
      </c>
      <c r="I10">
        <f t="shared" si="0"/>
        <v>1697028.6964757952</v>
      </c>
      <c r="J10">
        <f t="shared" si="0"/>
        <v>1684979.4475197408</v>
      </c>
      <c r="K10">
        <f t="shared" si="0"/>
        <v>1668841.345680699</v>
      </c>
      <c r="L10">
        <f t="shared" si="0"/>
        <v>1638273.5839518404</v>
      </c>
      <c r="M10">
        <f t="shared" si="0"/>
        <v>1614795.46305526</v>
      </c>
      <c r="N10">
        <f t="shared" si="0"/>
        <v>1601583.285744864</v>
      </c>
      <c r="O10">
        <f t="shared" si="0"/>
        <v>1574557.454284614</v>
      </c>
      <c r="P10">
        <f t="shared" si="0"/>
        <v>1554360.1392226436</v>
      </c>
      <c r="Q10">
        <f t="shared" si="0"/>
        <v>1528417.8999792365</v>
      </c>
      <c r="R10">
        <f t="shared" si="0"/>
        <v>1502757.2952584212</v>
      </c>
      <c r="S10" s="3"/>
    </row>
    <row r="11" spans="1:38" x14ac:dyDescent="0.3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38" x14ac:dyDescent="0.35">
      <c r="A12" t="str">
        <f>'CARB compliance scenarios'!B42</f>
        <v>Fuel</v>
      </c>
      <c r="B12">
        <f>'CARB compliance scenarios'!D42</f>
        <v>2014</v>
      </c>
      <c r="C12" s="3">
        <f>'CARB compliance scenarios'!E42</f>
        <v>2015</v>
      </c>
      <c r="D12" s="3">
        <f>'CARB compliance scenarios'!F42</f>
        <v>2016</v>
      </c>
      <c r="E12" s="3">
        <f>'CARB compliance scenarios'!G42</f>
        <v>2017</v>
      </c>
      <c r="F12" s="3">
        <f>'CARB compliance scenarios'!H42</f>
        <v>2018</v>
      </c>
      <c r="G12" s="3">
        <f>'CARB compliance scenarios'!I42</f>
        <v>2019</v>
      </c>
      <c r="H12" s="3">
        <f>'CARB compliance scenarios'!J42</f>
        <v>2020</v>
      </c>
      <c r="I12" s="3">
        <f>'CARB compliance scenarios'!K42</f>
        <v>2021</v>
      </c>
      <c r="J12" s="3">
        <f>'CARB compliance scenarios'!L42</f>
        <v>2022</v>
      </c>
      <c r="K12" s="3">
        <f>'CARB compliance scenarios'!M42</f>
        <v>2023</v>
      </c>
      <c r="L12" s="3">
        <f>'CARB compliance scenarios'!N42</f>
        <v>2024</v>
      </c>
      <c r="M12" s="3">
        <f>'CARB compliance scenarios'!O42</f>
        <v>2025</v>
      </c>
      <c r="N12" s="3">
        <f>'CARB compliance scenarios'!P42</f>
        <v>2026</v>
      </c>
      <c r="O12" s="3">
        <f>'CARB compliance scenarios'!Q42</f>
        <v>2027</v>
      </c>
      <c r="P12" s="3">
        <f>'CARB compliance scenarios'!R42</f>
        <v>2028</v>
      </c>
      <c r="Q12" s="3">
        <f>'CARB compliance scenarios'!S42</f>
        <v>2029</v>
      </c>
      <c r="R12" s="3">
        <f>'CARB compliance scenarios'!T42</f>
        <v>2030</v>
      </c>
      <c r="S12" s="3"/>
    </row>
    <row r="13" spans="1:38" x14ac:dyDescent="0.35">
      <c r="A13" t="str">
        <f>'CARB compliance scenarios'!B43</f>
        <v xml:space="preserve">Starch Ethanol </v>
      </c>
      <c r="B13">
        <f>'CARB compliance scenarios'!D43</f>
        <v>120325.06200000001</v>
      </c>
      <c r="C13" s="3">
        <f>'CARB compliance scenarios'!E43</f>
        <v>119420.30100000001</v>
      </c>
      <c r="D13" s="3">
        <f>'CARB compliance scenarios'!F43</f>
        <v>127721.91338478001</v>
      </c>
      <c r="E13" s="3">
        <f>'CARB compliance scenarios'!G43</f>
        <v>122816.04933312001</v>
      </c>
      <c r="F13" s="3">
        <f>'CARB compliance scenarios'!H43</f>
        <v>116778.02717625264</v>
      </c>
      <c r="G13" s="3">
        <f>'CARB compliance scenarios'!I43</f>
        <v>109120.98660484287</v>
      </c>
      <c r="H13" s="3">
        <f>'CARB compliance scenarios'!J43</f>
        <v>105519.05453383218</v>
      </c>
      <c r="I13" s="3">
        <f>'CARB compliance scenarios'!K43</f>
        <v>101878.83146109243</v>
      </c>
      <c r="J13" s="3">
        <f>'CARB compliance scenarios'!L43</f>
        <v>101805.78436232005</v>
      </c>
      <c r="K13" s="3">
        <f>'CARB compliance scenarios'!M43</f>
        <v>101638.07098064997</v>
      </c>
      <c r="L13" s="3">
        <f>'CARB compliance scenarios'!N43</f>
        <v>101319.00263046757</v>
      </c>
      <c r="M13" s="3">
        <f>'CARB compliance scenarios'!O43</f>
        <v>96703.675289909908</v>
      </c>
      <c r="N13" s="3">
        <f>'CARB compliance scenarios'!P43</f>
        <v>92157.443866225352</v>
      </c>
      <c r="O13" s="3">
        <f>'CARB compliance scenarios'!Q43</f>
        <v>87626.034716687791</v>
      </c>
      <c r="P13" s="3">
        <f>'CARB compliance scenarios'!R43</f>
        <v>82804.347853445608</v>
      </c>
      <c r="Q13" s="3">
        <f>'CARB compliance scenarios'!S43</f>
        <v>78940.380869864617</v>
      </c>
      <c r="R13" s="3">
        <f>'CARB compliance scenarios'!T43</f>
        <v>75153.592807269655</v>
      </c>
      <c r="S13" s="3"/>
    </row>
    <row r="14" spans="1:38" x14ac:dyDescent="0.35">
      <c r="A14" t="str">
        <f>'CARB compliance scenarios'!B44</f>
        <v>Sugar Ethanol</v>
      </c>
      <c r="B14">
        <f>'CARB compliance scenarios'!D44</f>
        <v>717.28800000000012</v>
      </c>
      <c r="C14" s="3">
        <f>'CARB compliance scenarios'!E44</f>
        <v>3415.2690000000002</v>
      </c>
      <c r="D14" s="3">
        <f>'CARB compliance scenarios'!F44</f>
        <v>2521.74961467</v>
      </c>
      <c r="E14" s="3">
        <f>'CARB compliance scenarios'!G44</f>
        <v>5522.3128517700006</v>
      </c>
      <c r="F14" s="3">
        <f>'CARB compliance scenarios'!H44</f>
        <v>8151.0000000000009</v>
      </c>
      <c r="G14" s="3">
        <f>'CARB compliance scenarios'!I44</f>
        <v>12226.5</v>
      </c>
      <c r="H14" s="3">
        <f>'CARB compliance scenarios'!J44</f>
        <v>12226.5</v>
      </c>
      <c r="I14" s="3">
        <f>'CARB compliance scenarios'!K44</f>
        <v>12226.5</v>
      </c>
      <c r="J14" s="3">
        <f>'CARB compliance scenarios'!L44</f>
        <v>8151.0000000000009</v>
      </c>
      <c r="K14" s="3">
        <f>'CARB compliance scenarios'!M44</f>
        <v>4075.5000000000005</v>
      </c>
      <c r="L14" s="3">
        <f>'CARB compliance scenarios'!N44</f>
        <v>0</v>
      </c>
      <c r="M14" s="3">
        <f>'CARB compliance scenarios'!O44</f>
        <v>0</v>
      </c>
      <c r="N14" s="3">
        <f>'CARB compliance scenarios'!P44</f>
        <v>0</v>
      </c>
      <c r="O14" s="3">
        <f>'CARB compliance scenarios'!Q44</f>
        <v>0</v>
      </c>
      <c r="P14" s="3">
        <f>'CARB compliance scenarios'!R44</f>
        <v>0</v>
      </c>
      <c r="Q14" s="3">
        <f>'CARB compliance scenarios'!S44</f>
        <v>0</v>
      </c>
      <c r="R14" s="3">
        <f>'CARB compliance scenarios'!T44</f>
        <v>0</v>
      </c>
      <c r="S14" s="3"/>
    </row>
    <row r="15" spans="1:38" x14ac:dyDescent="0.35">
      <c r="A15" t="str">
        <f>'CARB compliance scenarios'!B45</f>
        <v>Cellulosic Ethanol</v>
      </c>
      <c r="B15">
        <f>'CARB compliance scenarios'!D45</f>
        <v>0</v>
      </c>
      <c r="C15" s="3">
        <f>'CARB compliance scenarios'!E45</f>
        <v>0</v>
      </c>
      <c r="D15" s="3">
        <f>'CARB compliance scenarios'!F45</f>
        <v>0</v>
      </c>
      <c r="E15" s="3">
        <f>'CARB compliance scenarios'!G45</f>
        <v>0</v>
      </c>
      <c r="F15" s="3">
        <f>'CARB compliance scenarios'!H45</f>
        <v>164.37630696634795</v>
      </c>
      <c r="G15" s="3">
        <f>'CARB compliance scenarios'!I45</f>
        <v>328.75261393269591</v>
      </c>
      <c r="H15" s="3">
        <f>'CARB compliance scenarios'!J45</f>
        <v>610.23691791878798</v>
      </c>
      <c r="I15" s="3">
        <f>'CARB compliance scenarios'!K45</f>
        <v>938.04128896063594</v>
      </c>
      <c r="J15" s="3">
        <f>'CARB compliance scenarios'!L45</f>
        <v>1324.4670096326126</v>
      </c>
      <c r="K15" s="3">
        <f>'CARB compliance scenarios'!M45</f>
        <v>1806.5917370004368</v>
      </c>
      <c r="L15" s="3">
        <f>'CARB compliance scenarios'!N45</f>
        <v>2478.3979386564015</v>
      </c>
      <c r="M15" s="3">
        <f>'CARB compliance scenarios'!O45</f>
        <v>3342.9592822550608</v>
      </c>
      <c r="N15" s="3">
        <f>'CARB compliance scenarios'!P45</f>
        <v>4160.555966720477</v>
      </c>
      <c r="O15" s="3">
        <f>'CARB compliance scenarios'!Q45</f>
        <v>5705.7000000000007</v>
      </c>
      <c r="P15" s="3">
        <f>'CARB compliance scenarios'!R45</f>
        <v>7743.4500000000007</v>
      </c>
      <c r="Q15" s="3">
        <f>'CARB compliance scenarios'!S45</f>
        <v>8966.1</v>
      </c>
      <c r="R15" s="3">
        <f>'CARB compliance scenarios'!T45</f>
        <v>10188.75</v>
      </c>
      <c r="S15" s="3"/>
    </row>
    <row r="16" spans="1:38" x14ac:dyDescent="0.35">
      <c r="A16" t="str">
        <f>'CARB compliance scenarios'!B46</f>
        <v>Renewable Gasoline</v>
      </c>
      <c r="B16">
        <f>'CARB compliance scenarios'!D46</f>
        <v>0</v>
      </c>
      <c r="C16" s="3">
        <f>'CARB compliance scenarios'!E46</f>
        <v>0</v>
      </c>
      <c r="D16" s="3">
        <f>'CARB compliance scenarios'!F46</f>
        <v>0</v>
      </c>
      <c r="E16" s="3">
        <f>'CARB compliance scenarios'!G46</f>
        <v>0</v>
      </c>
      <c r="F16" s="3">
        <f>'CARB compliance scenarios'!H46</f>
        <v>0</v>
      </c>
      <c r="G16" s="3">
        <f>'CARB compliance scenarios'!I46</f>
        <v>0</v>
      </c>
      <c r="H16" s="3">
        <f>'CARB compliance scenarios'!J46</f>
        <v>0</v>
      </c>
      <c r="I16" s="3">
        <f>'CARB compliance scenarios'!K46</f>
        <v>0</v>
      </c>
      <c r="J16" s="3">
        <f>'CARB compliance scenarios'!L46</f>
        <v>0</v>
      </c>
      <c r="K16" s="3">
        <f>'CARB compliance scenarios'!M46</f>
        <v>0</v>
      </c>
      <c r="L16" s="3">
        <f>'CARB compliance scenarios'!N46</f>
        <v>0</v>
      </c>
      <c r="M16" s="3">
        <f>'CARB compliance scenarios'!O46</f>
        <v>0</v>
      </c>
      <c r="N16" s="3">
        <f>'CARB compliance scenarios'!P46</f>
        <v>0</v>
      </c>
      <c r="O16" s="3">
        <f>'CARB compliance scenarios'!Q46</f>
        <v>0</v>
      </c>
      <c r="P16" s="3">
        <f>'CARB compliance scenarios'!R46</f>
        <v>0</v>
      </c>
      <c r="Q16" s="3">
        <f>'CARB compliance scenarios'!S46</f>
        <v>0</v>
      </c>
      <c r="R16" s="3">
        <f>'CARB compliance scenarios'!T46</f>
        <v>0</v>
      </c>
      <c r="S16" s="3"/>
    </row>
    <row r="17" spans="1:19" x14ac:dyDescent="0.35">
      <c r="A17" t="str">
        <f>'CARB compliance scenarios'!B47</f>
        <v>Hydrogen for LDVs</v>
      </c>
      <c r="B17">
        <f>'CARB compliance scenarios'!D47</f>
        <v>4.0909090909090908</v>
      </c>
      <c r="C17" s="3">
        <f>'CARB compliance scenarios'!E47</f>
        <v>43.636363636363633</v>
      </c>
      <c r="D17" s="3">
        <f>'CARB compliance scenarios'!F47</f>
        <v>0.34836</v>
      </c>
      <c r="E17" s="3">
        <f>'CARB compliance scenarios'!G47</f>
        <v>32.183399999999999</v>
      </c>
      <c r="F17" s="3">
        <f>'CARB compliance scenarios'!H47</f>
        <v>86.292000000000002</v>
      </c>
      <c r="G17" s="3">
        <f>'CARB compliance scenarios'!I47</f>
        <v>160.512</v>
      </c>
      <c r="H17" s="3">
        <f>'CARB compliance scenarios'!J47</f>
        <v>285.81600000000003</v>
      </c>
      <c r="I17" s="3">
        <f>'CARB compliance scenarios'!K47</f>
        <v>463.06800000000004</v>
      </c>
      <c r="J17" s="3">
        <f>'CARB compliance scenarios'!L47</f>
        <v>734.38800000000003</v>
      </c>
      <c r="K17" s="3">
        <f>'CARB compliance scenarios'!M47</f>
        <v>1556.375573808089</v>
      </c>
      <c r="L17" s="3">
        <f>'CARB compliance scenarios'!N47</f>
        <v>2861.3027214242675</v>
      </c>
      <c r="M17" s="3">
        <f>'CARB compliance scenarios'!O47</f>
        <v>4166.229869040445</v>
      </c>
      <c r="N17" s="3">
        <f>'CARB compliance scenarios'!P47</f>
        <v>5580.4008168975561</v>
      </c>
      <c r="O17" s="3">
        <f>'CARB compliance scenarios'!Q47</f>
        <v>7252.7567653048791</v>
      </c>
      <c r="P17" s="3">
        <f>'CARB compliance scenarios'!R47</f>
        <v>9228.3540554167848</v>
      </c>
      <c r="Q17" s="3">
        <f>'CARB compliance scenarios'!S47</f>
        <v>11510.91591476666</v>
      </c>
      <c r="R17" s="3">
        <f>'CARB compliance scenarios'!T47</f>
        <v>14096.334987020278</v>
      </c>
      <c r="S17" s="3"/>
    </row>
    <row r="18" spans="1:19" x14ac:dyDescent="0.35">
      <c r="A18" t="str">
        <f>'CARB compliance scenarios'!B48</f>
        <v>Electricity for LDVs</v>
      </c>
      <c r="B18">
        <f>'CARB compliance scenarios'!D48</f>
        <v>979.20022958018251</v>
      </c>
      <c r="C18" s="3">
        <f>'CARB compliance scenarios'!E48</f>
        <v>1501.2003519666769</v>
      </c>
      <c r="D18" s="3">
        <f>'CARB compliance scenarios'!F48</f>
        <v>2556.8631777440378</v>
      </c>
      <c r="E18" s="3">
        <f>'CARB compliance scenarios'!G48</f>
        <v>3678.3982750956025</v>
      </c>
      <c r="F18" s="3">
        <f>'CARB compliance scenarios'!H48</f>
        <v>4297.1000250844536</v>
      </c>
      <c r="G18" s="3">
        <f>'CARB compliance scenarios'!I48</f>
        <v>4864.9474542201624</v>
      </c>
      <c r="H18" s="3">
        <f>'CARB compliance scenarios'!J48</f>
        <v>5625.9077126324928</v>
      </c>
      <c r="I18" s="3">
        <f>'CARB compliance scenarios'!K48</f>
        <v>6581.6428487111243</v>
      </c>
      <c r="J18" s="3">
        <f>'CARB compliance scenarios'!L48</f>
        <v>7647.1935337367613</v>
      </c>
      <c r="K18" s="3">
        <f>'CARB compliance scenarios'!M48</f>
        <v>9666.6824109203571</v>
      </c>
      <c r="L18" s="3">
        <f>'CARB compliance scenarios'!N48</f>
        <v>12609.567908301229</v>
      </c>
      <c r="M18" s="3">
        <f>'CARB compliance scenarios'!O48</f>
        <v>15552.453405682103</v>
      </c>
      <c r="N18" s="3">
        <f>'CARB compliance scenarios'!P48</f>
        <v>18685.209765568718</v>
      </c>
      <c r="O18" s="3">
        <f>'CARB compliance scenarios'!Q48</f>
        <v>22336.515808834498</v>
      </c>
      <c r="P18" s="3">
        <f>'CARB compliance scenarios'!R48</f>
        <v>26662.995405554753</v>
      </c>
      <c r="Q18" s="3">
        <f>'CARB compliance scenarios'!S48</f>
        <v>31678.027795347465</v>
      </c>
      <c r="R18" s="3">
        <f>'CARB compliance scenarios'!T48</f>
        <v>37372.944432125361</v>
      </c>
      <c r="S18" s="3"/>
    </row>
    <row r="19" spans="1:19" x14ac:dyDescent="0.35">
      <c r="A19" t="str">
        <f>'CARB compliance scenarios'!B49</f>
        <v>CARBOB</v>
      </c>
      <c r="B19">
        <f>'CARB compliance scenarios'!D49</f>
        <v>1565006.29</v>
      </c>
      <c r="C19" s="3">
        <f>'CARB compliance scenarios'!E49</f>
        <v>1592617.72</v>
      </c>
      <c r="D19" s="3">
        <f>'CARB compliance scenarios'!F49</f>
        <v>1679787.55446753</v>
      </c>
      <c r="E19" s="3">
        <f>'CARB compliance scenarios'!G49</f>
        <v>1681204.34965356</v>
      </c>
      <c r="F19" s="3">
        <f>'CARB compliance scenarios'!H49</f>
        <v>1625577.1493089043</v>
      </c>
      <c r="G19" s="3">
        <f>'CARB compliance scenarios'!I49</f>
        <v>1576031.7239719573</v>
      </c>
      <c r="H19" s="3">
        <f>'CARB compliance scenarios'!J49</f>
        <v>1527403.5462947378</v>
      </c>
      <c r="I19" s="3">
        <f>'CARB compliance scenarios'!K49</f>
        <v>1478522.1184386765</v>
      </c>
      <c r="J19" s="3">
        <f>'CARB compliance scenarios'!L49</f>
        <v>1423346.291148467</v>
      </c>
      <c r="K19" s="3">
        <f>'CARB compliance scenarios'!M49</f>
        <v>1367824.8758763711</v>
      </c>
      <c r="L19" s="3">
        <f>'CARB compliance scenarios'!N49</f>
        <v>1312450.0764236173</v>
      </c>
      <c r="M19" s="3">
        <f>'CARB compliance scenarios'!O49</f>
        <v>1256346.463945318</v>
      </c>
      <c r="N19" s="3">
        <f>'CARB compliance scenarios'!P49</f>
        <v>1200175.722200118</v>
      </c>
      <c r="O19">
        <f>'CARB compliance scenarios'!Q49</f>
        <v>1153443.5661451281</v>
      </c>
      <c r="P19">
        <f>'CARB compliance scenarios'!R49</f>
        <v>1109022.5230218389</v>
      </c>
      <c r="Q19">
        <f>'CARB compliance scenarios'!S49</f>
        <v>1066124.5609715378</v>
      </c>
      <c r="R19">
        <f>'CARB compliance scenarios'!T49</f>
        <v>1023885.9894027141</v>
      </c>
    </row>
    <row r="20" spans="1:19" ht="18.75" customHeight="1" x14ac:dyDescent="0.35">
      <c r="A20" t="s">
        <v>103</v>
      </c>
      <c r="B20">
        <f>SUM(B13:B19)</f>
        <v>1687031.9311386712</v>
      </c>
      <c r="C20">
        <f t="shared" ref="C20:R20" si="1">SUM(C13:C19)</f>
        <v>1716998.1267156031</v>
      </c>
      <c r="D20">
        <f t="shared" si="1"/>
        <v>1812588.4290047241</v>
      </c>
      <c r="E20">
        <f t="shared" si="1"/>
        <v>1813253.2935135455</v>
      </c>
      <c r="F20">
        <f t="shared" si="1"/>
        <v>1755053.9448172078</v>
      </c>
      <c r="G20">
        <f t="shared" si="1"/>
        <v>1702733.422644953</v>
      </c>
      <c r="H20">
        <f t="shared" si="1"/>
        <v>1651671.0614591213</v>
      </c>
      <c r="I20">
        <f t="shared" si="1"/>
        <v>1600610.2020374406</v>
      </c>
      <c r="J20">
        <f t="shared" si="1"/>
        <v>1543009.1240541565</v>
      </c>
      <c r="K20">
        <f t="shared" si="1"/>
        <v>1486568.0965787498</v>
      </c>
      <c r="L20">
        <f t="shared" si="1"/>
        <v>1431718.3476224667</v>
      </c>
      <c r="M20">
        <f t="shared" si="1"/>
        <v>1376111.7817922055</v>
      </c>
      <c r="N20">
        <f t="shared" si="1"/>
        <v>1320759.3326155301</v>
      </c>
      <c r="O20">
        <f t="shared" si="1"/>
        <v>1276364.5734359552</v>
      </c>
      <c r="P20">
        <f t="shared" si="1"/>
        <v>1235461.670336256</v>
      </c>
      <c r="Q20">
        <f t="shared" si="1"/>
        <v>1197219.9855515165</v>
      </c>
      <c r="R20">
        <f t="shared" si="1"/>
        <v>1160697.6116291294</v>
      </c>
      <c r="S20" s="3"/>
    </row>
    <row r="21" spans="1:19" ht="18.75" customHeight="1" x14ac:dyDescent="0.35">
      <c r="S21" s="3"/>
    </row>
    <row r="22" spans="1:19" x14ac:dyDescent="0.35">
      <c r="A22" t="str">
        <f>'CARB compliance scenarios'!B73</f>
        <v>Fuel</v>
      </c>
      <c r="B22">
        <f>'CARB compliance scenarios'!D73</f>
        <v>2014</v>
      </c>
      <c r="C22" s="3">
        <f>'CARB compliance scenarios'!E73</f>
        <v>2015</v>
      </c>
      <c r="D22" s="3">
        <f>'CARB compliance scenarios'!F73</f>
        <v>2016</v>
      </c>
      <c r="E22" s="3">
        <f>'CARB compliance scenarios'!G73</f>
        <v>2017</v>
      </c>
      <c r="F22" s="3">
        <f>'CARB compliance scenarios'!H73</f>
        <v>2018</v>
      </c>
      <c r="G22" s="3">
        <f>'CARB compliance scenarios'!I73</f>
        <v>2019</v>
      </c>
      <c r="H22" s="3">
        <f>'CARB compliance scenarios'!J73</f>
        <v>2020</v>
      </c>
      <c r="I22" s="3">
        <f>'CARB compliance scenarios'!K73</f>
        <v>2021</v>
      </c>
      <c r="J22" s="3">
        <f>'CARB compliance scenarios'!L73</f>
        <v>2022</v>
      </c>
      <c r="K22" s="3">
        <f>'CARB compliance scenarios'!M73</f>
        <v>2023</v>
      </c>
      <c r="L22" s="3">
        <f>'CARB compliance scenarios'!N73</f>
        <v>2024</v>
      </c>
      <c r="M22" s="3">
        <f>'CARB compliance scenarios'!O73</f>
        <v>2025</v>
      </c>
      <c r="N22" s="3">
        <f>'CARB compliance scenarios'!P73</f>
        <v>2026</v>
      </c>
      <c r="O22" s="3">
        <f>'CARB compliance scenarios'!Q73</f>
        <v>2027</v>
      </c>
      <c r="P22" s="3">
        <f>'CARB compliance scenarios'!R73</f>
        <v>2028</v>
      </c>
      <c r="Q22" s="3">
        <f>'CARB compliance scenarios'!S73</f>
        <v>2029</v>
      </c>
      <c r="R22" s="3">
        <f>'CARB compliance scenarios'!T73</f>
        <v>2030</v>
      </c>
      <c r="S22" s="3"/>
    </row>
    <row r="23" spans="1:19" x14ac:dyDescent="0.35">
      <c r="A23" t="str">
        <f>'CARB compliance scenarios'!B74</f>
        <v xml:space="preserve">Starch Ethanol </v>
      </c>
      <c r="B23">
        <f>'CARB compliance scenarios'!D74</f>
        <v>120325.06200000001</v>
      </c>
      <c r="C23" s="3">
        <f>'CARB compliance scenarios'!E74</f>
        <v>119420.30100000001</v>
      </c>
      <c r="D23" s="3">
        <f>'CARB compliance scenarios'!F74</f>
        <v>127721.91338478001</v>
      </c>
      <c r="E23" s="3">
        <f>'CARB compliance scenarios'!G74</f>
        <v>122816.04933312001</v>
      </c>
      <c r="F23" s="3">
        <f>'CARB compliance scenarios'!H74</f>
        <v>116778.02717625264</v>
      </c>
      <c r="G23" s="3">
        <f>'CARB compliance scenarios'!I74</f>
        <v>109120.98660484287</v>
      </c>
      <c r="H23" s="3">
        <f>'CARB compliance scenarios'!J74</f>
        <v>105519.05453383218</v>
      </c>
      <c r="I23" s="3">
        <f>'CARB compliance scenarios'!K74</f>
        <v>105954.33146109243</v>
      </c>
      <c r="J23">
        <f>'CARB compliance scenarios'!L74</f>
        <v>105881.28436232005</v>
      </c>
      <c r="K23">
        <f>'CARB compliance scenarios'!M74</f>
        <v>106000.26602527284</v>
      </c>
      <c r="L23">
        <f>'CARB compliance scenarios'!N74</f>
        <v>102160.86072011729</v>
      </c>
      <c r="M23">
        <f>'CARB compliance scenarios'!O74</f>
        <v>98064.16331766246</v>
      </c>
      <c r="N23">
        <f>'CARB compliance scenarios'!P74</f>
        <v>94082.959926540352</v>
      </c>
      <c r="O23">
        <f>'CARB compliance scenarios'!Q74</f>
        <v>90286.217441910718</v>
      </c>
      <c r="P23">
        <f>'CARB compliance scenarios'!R74</f>
        <v>86414.276180366927</v>
      </c>
      <c r="Q23">
        <f>'CARB compliance scenarios'!S74</f>
        <v>83718.993253181412</v>
      </c>
      <c r="R23">
        <f>'CARB compliance scenarios'!T74</f>
        <v>81317.02861642011</v>
      </c>
    </row>
    <row r="24" spans="1:19" x14ac:dyDescent="0.35">
      <c r="A24" t="str">
        <f>'CARB compliance scenarios'!B75</f>
        <v>Sugar Ethanol</v>
      </c>
      <c r="B24">
        <f>'CARB compliance scenarios'!D75</f>
        <v>717.28800000000012</v>
      </c>
      <c r="C24">
        <f>'CARB compliance scenarios'!E75</f>
        <v>3415.2690000000002</v>
      </c>
      <c r="D24">
        <f>'CARB compliance scenarios'!F75</f>
        <v>2521.74961467</v>
      </c>
      <c r="E24">
        <f>'CARB compliance scenarios'!G75</f>
        <v>5522.3128517700006</v>
      </c>
      <c r="F24">
        <f>'CARB compliance scenarios'!H75</f>
        <v>8151.0000000000009</v>
      </c>
      <c r="G24">
        <f>'CARB compliance scenarios'!I75</f>
        <v>12226.5</v>
      </c>
      <c r="H24">
        <f>'CARB compliance scenarios'!J75</f>
        <v>12226.5</v>
      </c>
      <c r="I24">
        <f>'CARB compliance scenarios'!K75</f>
        <v>8151.0000000000009</v>
      </c>
      <c r="J24">
        <f>'CARB compliance scenarios'!L75</f>
        <v>4075.5000000000005</v>
      </c>
      <c r="K24">
        <f>'CARB compliance scenarios'!M75</f>
        <v>0</v>
      </c>
      <c r="L24">
        <f>'CARB compliance scenarios'!N75</f>
        <v>0</v>
      </c>
      <c r="M24">
        <f>'CARB compliance scenarios'!O75</f>
        <v>0</v>
      </c>
      <c r="N24">
        <f>'CARB compliance scenarios'!P75</f>
        <v>0</v>
      </c>
      <c r="O24">
        <f>'CARB compliance scenarios'!Q75</f>
        <v>0</v>
      </c>
      <c r="P24">
        <f>'CARB compliance scenarios'!R75</f>
        <v>0</v>
      </c>
      <c r="Q24">
        <f>'CARB compliance scenarios'!S75</f>
        <v>0</v>
      </c>
      <c r="R24">
        <f>'CARB compliance scenarios'!T75</f>
        <v>0</v>
      </c>
    </row>
    <row r="25" spans="1:19" x14ac:dyDescent="0.35">
      <c r="A25" t="str">
        <f>'CARB compliance scenarios'!B76</f>
        <v>Cellulosic Ethanol</v>
      </c>
      <c r="B25">
        <f>'CARB compliance scenarios'!D76</f>
        <v>0</v>
      </c>
      <c r="C25" s="3">
        <f>'CARB compliance scenarios'!E76</f>
        <v>0</v>
      </c>
      <c r="D25" s="3">
        <f>'CARB compliance scenarios'!F76</f>
        <v>0</v>
      </c>
      <c r="E25" s="3">
        <f>'CARB compliance scenarios'!G76</f>
        <v>0</v>
      </c>
      <c r="F25" s="3">
        <f>'CARB compliance scenarios'!H76</f>
        <v>164.37630696634795</v>
      </c>
      <c r="G25" s="3">
        <f>'CARB compliance scenarios'!I76</f>
        <v>328.75261393269591</v>
      </c>
      <c r="H25" s="3">
        <f>'CARB compliance scenarios'!J76</f>
        <v>610.23691791878798</v>
      </c>
      <c r="I25" s="3">
        <f>'CARB compliance scenarios'!K76</f>
        <v>938.04128896063594</v>
      </c>
      <c r="J25" s="3">
        <f>'CARB compliance scenarios'!L76</f>
        <v>1324.4670096326126</v>
      </c>
      <c r="K25" s="3">
        <f>'CARB compliance scenarios'!M76</f>
        <v>1806.5917370004368</v>
      </c>
      <c r="L25" s="3">
        <f>'CARB compliance scenarios'!N76</f>
        <v>2478.3979386564015</v>
      </c>
      <c r="M25" s="3">
        <f>'CARB compliance scenarios'!O76</f>
        <v>3342.9592822550608</v>
      </c>
      <c r="N25" s="3">
        <f>'CARB compliance scenarios'!P76</f>
        <v>4160.555966720477</v>
      </c>
      <c r="O25" s="3">
        <f>'CARB compliance scenarios'!Q76</f>
        <v>5705.7000000000007</v>
      </c>
      <c r="P25" s="3">
        <f>'CARB compliance scenarios'!R76</f>
        <v>7743.4500000000007</v>
      </c>
      <c r="Q25" s="3">
        <f>'CARB compliance scenarios'!S76</f>
        <v>8966.1</v>
      </c>
      <c r="R25" s="3">
        <f>'CARB compliance scenarios'!T76</f>
        <v>10188.75</v>
      </c>
      <c r="S25" s="3"/>
    </row>
    <row r="26" spans="1:19" x14ac:dyDescent="0.35">
      <c r="A26" t="str">
        <f>'CARB compliance scenarios'!B77</f>
        <v>Renewable Gasoline</v>
      </c>
      <c r="B26">
        <f>'CARB compliance scenarios'!D77</f>
        <v>0</v>
      </c>
      <c r="C26" s="3">
        <f>'CARB compliance scenarios'!E77</f>
        <v>0</v>
      </c>
      <c r="D26" s="3">
        <f>'CARB compliance scenarios'!F77</f>
        <v>0</v>
      </c>
      <c r="E26" s="3">
        <f>'CARB compliance scenarios'!G77</f>
        <v>0</v>
      </c>
      <c r="F26" s="3">
        <f>'CARB compliance scenarios'!H77</f>
        <v>0</v>
      </c>
      <c r="G26" s="3">
        <f>'CARB compliance scenarios'!I77</f>
        <v>0</v>
      </c>
      <c r="H26" s="3">
        <f>'CARB compliance scenarios'!J77</f>
        <v>0</v>
      </c>
      <c r="I26" s="3">
        <f>'CARB compliance scenarios'!K77</f>
        <v>0</v>
      </c>
      <c r="J26" s="3">
        <f>'CARB compliance scenarios'!L77</f>
        <v>0</v>
      </c>
      <c r="K26" s="3">
        <f>'CARB compliance scenarios'!M77</f>
        <v>0</v>
      </c>
      <c r="L26" s="3">
        <f>'CARB compliance scenarios'!N77</f>
        <v>0</v>
      </c>
      <c r="M26" s="3">
        <f>'CARB compliance scenarios'!O77</f>
        <v>0</v>
      </c>
      <c r="N26" s="3">
        <f>'CARB compliance scenarios'!P77</f>
        <v>0</v>
      </c>
      <c r="O26" s="3">
        <f>'CARB compliance scenarios'!Q77</f>
        <v>0</v>
      </c>
      <c r="P26" s="3">
        <f>'CARB compliance scenarios'!R77</f>
        <v>0</v>
      </c>
      <c r="Q26" s="3">
        <f>'CARB compliance scenarios'!S77</f>
        <v>0</v>
      </c>
      <c r="R26" s="3">
        <f>'CARB compliance scenarios'!T77</f>
        <v>0</v>
      </c>
      <c r="S26" s="3"/>
    </row>
    <row r="27" spans="1:19" x14ac:dyDescent="0.35">
      <c r="A27" t="str">
        <f>'CARB compliance scenarios'!B78</f>
        <v>Hydrogen for LDVs</v>
      </c>
      <c r="B27">
        <f>'CARB compliance scenarios'!D78</f>
        <v>4.0909090909090908</v>
      </c>
      <c r="C27" s="3">
        <f>'CARB compliance scenarios'!E78</f>
        <v>43.636363636363633</v>
      </c>
      <c r="D27" s="3">
        <f>'CARB compliance scenarios'!F78</f>
        <v>0.34836</v>
      </c>
      <c r="E27" s="3">
        <f>'CARB compliance scenarios'!G78</f>
        <v>32.183399999999999</v>
      </c>
      <c r="F27" s="3">
        <f>'CARB compliance scenarios'!H78</f>
        <v>86.292000000000002</v>
      </c>
      <c r="G27" s="3">
        <f>'CARB compliance scenarios'!I78</f>
        <v>160.512</v>
      </c>
      <c r="H27" s="3">
        <f>'CARB compliance scenarios'!J78</f>
        <v>285.81600000000003</v>
      </c>
      <c r="I27" s="3">
        <f>'CARB compliance scenarios'!K78</f>
        <v>463.06800000000004</v>
      </c>
      <c r="J27" s="3">
        <f>'CARB compliance scenarios'!L78</f>
        <v>734.38800000000003</v>
      </c>
      <c r="K27" s="3">
        <f>'CARB compliance scenarios'!M78</f>
        <v>1106.76</v>
      </c>
      <c r="L27" s="3">
        <f>'CARB compliance scenarios'!N78</f>
        <v>1545.5639999999999</v>
      </c>
      <c r="M27" s="3">
        <f>'CARB compliance scenarios'!O78</f>
        <v>2051.8200000000002</v>
      </c>
      <c r="N27" s="3">
        <f>'CARB compliance scenarios'!P78</f>
        <v>2592.42</v>
      </c>
      <c r="O27" s="3">
        <f>'CARB compliance scenarios'!Q78</f>
        <v>3133.02</v>
      </c>
      <c r="P27" s="3">
        <f>'CARB compliance scenarios'!R78</f>
        <v>3673.62</v>
      </c>
      <c r="Q27" s="3">
        <f>'CARB compliance scenarios'!S78</f>
        <v>4214.2199999999993</v>
      </c>
      <c r="R27" s="3">
        <f>'CARB compliance scenarios'!T78</f>
        <v>4754.82</v>
      </c>
      <c r="S27" s="3"/>
    </row>
    <row r="28" spans="1:19" x14ac:dyDescent="0.35">
      <c r="A28" t="str">
        <f>'CARB compliance scenarios'!B79</f>
        <v>Electricity for LDVs</v>
      </c>
      <c r="B28">
        <f>'CARB compliance scenarios'!D79</f>
        <v>979.20022958018251</v>
      </c>
      <c r="C28" s="3">
        <f>'CARB compliance scenarios'!E79</f>
        <v>1501.2003519666769</v>
      </c>
      <c r="D28" s="3">
        <f>'CARB compliance scenarios'!F79</f>
        <v>2556.8631777440378</v>
      </c>
      <c r="E28" s="3">
        <f>'CARB compliance scenarios'!G79</f>
        <v>3678.3982750956025</v>
      </c>
      <c r="F28" s="3">
        <f>'CARB compliance scenarios'!H79</f>
        <v>4297.1000250844536</v>
      </c>
      <c r="G28" s="3">
        <f>'CARB compliance scenarios'!I79</f>
        <v>4864.9474542201624</v>
      </c>
      <c r="H28" s="3">
        <f>'CARB compliance scenarios'!J79</f>
        <v>5625.9077126324928</v>
      </c>
      <c r="I28" s="3">
        <f>'CARB compliance scenarios'!K79</f>
        <v>6581.6428487111243</v>
      </c>
      <c r="J28" s="3">
        <f>'CARB compliance scenarios'!L79</f>
        <v>7647.1935337367613</v>
      </c>
      <c r="K28" s="3">
        <f>'CARB compliance scenarios'!M79</f>
        <v>8800.0762648379932</v>
      </c>
      <c r="L28" s="3">
        <f>'CARB compliance scenarios'!N79</f>
        <v>10061.519411791955</v>
      </c>
      <c r="M28" s="3">
        <f>'CARB compliance scenarios'!O79</f>
        <v>11425.923590885835</v>
      </c>
      <c r="N28" s="3">
        <f>'CARB compliance scenarios'!P79</f>
        <v>12841.518860381815</v>
      </c>
      <c r="O28" s="3">
        <f>'CARB compliance scenarios'!Q79</f>
        <v>14257.114129877797</v>
      </c>
      <c r="P28" s="3">
        <f>'CARB compliance scenarios'!R79</f>
        <v>15672.70939937378</v>
      </c>
      <c r="Q28" s="3">
        <f>'CARB compliance scenarios'!S79</f>
        <v>17088.304668869761</v>
      </c>
      <c r="R28" s="3">
        <f>'CARB compliance scenarios'!T79</f>
        <v>18503.899938365739</v>
      </c>
      <c r="S28" s="3"/>
    </row>
    <row r="29" spans="1:19" x14ac:dyDescent="0.35">
      <c r="A29" t="str">
        <f>'CARB compliance scenarios'!B80</f>
        <v>CARBOB</v>
      </c>
      <c r="B29">
        <f>'CARB compliance scenarios'!D80</f>
        <v>1565006.29</v>
      </c>
      <c r="C29" s="3">
        <f>'CARB compliance scenarios'!E80</f>
        <v>1592617.72</v>
      </c>
      <c r="D29" s="3">
        <f>'CARB compliance scenarios'!F80</f>
        <v>1679787.55446753</v>
      </c>
      <c r="E29" s="3">
        <f>'CARB compliance scenarios'!G80</f>
        <v>1681204.34965356</v>
      </c>
      <c r="F29" s="3">
        <f>'CARB compliance scenarios'!H80</f>
        <v>1625577.1493089043</v>
      </c>
      <c r="G29" s="3">
        <f>'CARB compliance scenarios'!I80</f>
        <v>1576031.7239719573</v>
      </c>
      <c r="H29" s="3">
        <f>'CARB compliance scenarios'!J80</f>
        <v>1527403.5462947378</v>
      </c>
      <c r="I29" s="3">
        <f>'CARB compliance scenarios'!K80</f>
        <v>1478522.1184386765</v>
      </c>
      <c r="J29" s="3">
        <f>'CARB compliance scenarios'!L80</f>
        <v>1423346.291148467</v>
      </c>
      <c r="K29" s="3">
        <f>'CARB compliance scenarios'!M80</f>
        <v>1371608.6806629486</v>
      </c>
      <c r="L29" s="3">
        <f>'CARB compliance scenarios'!N80</f>
        <v>1323560.9300256593</v>
      </c>
      <c r="M29" s="3">
        <f>'CARB compliance scenarios'!O80</f>
        <v>1274302.201960474</v>
      </c>
      <c r="N29" s="3">
        <f>'CARB compliance scenarios'!P80</f>
        <v>1225588.7072596825</v>
      </c>
      <c r="O29" s="3">
        <f>'CARB compliance scenarios'!Q80</f>
        <v>1188552.69104162</v>
      </c>
      <c r="P29" s="3">
        <f>'CARB compliance scenarios'!R80</f>
        <v>1156666.4022544748</v>
      </c>
      <c r="Q29" s="3">
        <f>'CARB compliance scenarios'!S80</f>
        <v>1129192.7470051621</v>
      </c>
      <c r="R29" s="3">
        <f>'CARB compliance scenarios'!T80</f>
        <v>1105231.0923398971</v>
      </c>
      <c r="S29" s="3"/>
    </row>
    <row r="30" spans="1:19" x14ac:dyDescent="0.35">
      <c r="A30" t="s">
        <v>103</v>
      </c>
      <c r="B30">
        <f>SUM(B23:B29)</f>
        <v>1687031.9311386712</v>
      </c>
      <c r="C30">
        <f t="shared" ref="C30:R30" si="2">SUM(C23:C29)</f>
        <v>1716998.1267156031</v>
      </c>
      <c r="D30">
        <f t="shared" si="2"/>
        <v>1812588.4290047241</v>
      </c>
      <c r="E30">
        <f t="shared" si="2"/>
        <v>1813253.2935135455</v>
      </c>
      <c r="F30">
        <f t="shared" si="2"/>
        <v>1755053.9448172078</v>
      </c>
      <c r="G30">
        <f t="shared" si="2"/>
        <v>1702733.422644953</v>
      </c>
      <c r="H30">
        <f t="shared" si="2"/>
        <v>1651671.0614591213</v>
      </c>
      <c r="I30">
        <f t="shared" si="2"/>
        <v>1600610.2020374406</v>
      </c>
      <c r="J30">
        <f t="shared" si="2"/>
        <v>1543009.1240541565</v>
      </c>
      <c r="K30">
        <f t="shared" si="2"/>
        <v>1489322.3746900598</v>
      </c>
      <c r="L30">
        <f t="shared" si="2"/>
        <v>1439807.2720962248</v>
      </c>
      <c r="M30">
        <f t="shared" si="2"/>
        <v>1389187.0681512775</v>
      </c>
      <c r="N30">
        <f t="shared" si="2"/>
        <v>1339266.1620133251</v>
      </c>
      <c r="O30">
        <f t="shared" si="2"/>
        <v>1301934.7426134085</v>
      </c>
      <c r="P30">
        <f t="shared" si="2"/>
        <v>1270170.4578342156</v>
      </c>
      <c r="Q30">
        <f t="shared" si="2"/>
        <v>1243180.3649272132</v>
      </c>
      <c r="R30">
        <f t="shared" si="2"/>
        <v>1219995.5908946828</v>
      </c>
      <c r="S30" s="3"/>
    </row>
    <row r="31" spans="1:19" x14ac:dyDescent="0.3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35">
      <c r="A32" t="str">
        <f>'CARB compliance scenarios'!B105</f>
        <v>Fuel</v>
      </c>
      <c r="B32">
        <f>'CARB compliance scenarios'!D105</f>
        <v>2014</v>
      </c>
      <c r="C32">
        <f>'CARB compliance scenarios'!E105</f>
        <v>2015</v>
      </c>
      <c r="D32">
        <f>'CARB compliance scenarios'!F105</f>
        <v>2016</v>
      </c>
      <c r="E32">
        <f>'CARB compliance scenarios'!G105</f>
        <v>2017</v>
      </c>
      <c r="F32">
        <f>'CARB compliance scenarios'!H105</f>
        <v>2018</v>
      </c>
      <c r="G32">
        <f>'CARB compliance scenarios'!I105</f>
        <v>2019</v>
      </c>
      <c r="H32">
        <f>'CARB compliance scenarios'!J105</f>
        <v>2020</v>
      </c>
      <c r="I32">
        <f>'CARB compliance scenarios'!K105</f>
        <v>2021</v>
      </c>
      <c r="J32">
        <f>'CARB compliance scenarios'!L105</f>
        <v>2022</v>
      </c>
      <c r="K32">
        <f>'CARB compliance scenarios'!M105</f>
        <v>2023</v>
      </c>
      <c r="L32">
        <f>'CARB compliance scenarios'!N105</f>
        <v>2024</v>
      </c>
      <c r="M32">
        <f>'CARB compliance scenarios'!O105</f>
        <v>2025</v>
      </c>
      <c r="N32">
        <f>'CARB compliance scenarios'!P105</f>
        <v>2026</v>
      </c>
      <c r="O32">
        <f>'CARB compliance scenarios'!Q105</f>
        <v>2027</v>
      </c>
      <c r="P32">
        <f>'CARB compliance scenarios'!R105</f>
        <v>2028</v>
      </c>
      <c r="Q32">
        <f>'CARB compliance scenarios'!S105</f>
        <v>2029</v>
      </c>
      <c r="R32">
        <f>'CARB compliance scenarios'!T105</f>
        <v>2030</v>
      </c>
    </row>
    <row r="33" spans="1:38" x14ac:dyDescent="0.35">
      <c r="A33" t="str">
        <f>'CARB compliance scenarios'!B106</f>
        <v xml:space="preserve">Starch Ethanol </v>
      </c>
      <c r="B33">
        <f>'CARB compliance scenarios'!D106</f>
        <v>120325.06200000001</v>
      </c>
      <c r="C33">
        <f>'CARB compliance scenarios'!E106</f>
        <v>119420.30100000001</v>
      </c>
      <c r="D33">
        <f>'CARB compliance scenarios'!F106</f>
        <v>127721.91338478001</v>
      </c>
      <c r="E33">
        <f>'CARB compliance scenarios'!G106</f>
        <v>122816.04933312001</v>
      </c>
      <c r="F33">
        <f>'CARB compliance scenarios'!H106</f>
        <v>118790.53057663623</v>
      </c>
      <c r="G33">
        <f>'CARB compliance scenarios'!I106</f>
        <v>112898.51053917249</v>
      </c>
      <c r="H33">
        <f>'CARB compliance scenarios'!J106</f>
        <v>110599.46169118684</v>
      </c>
      <c r="I33">
        <f>'CARB compliance scenarios'!K106</f>
        <v>108669.8167729187</v>
      </c>
      <c r="J33">
        <f>'CARB compliance scenarios'!L106</f>
        <v>111805.09400707307</v>
      </c>
      <c r="K33">
        <f>'CARB compliance scenarios'!M106</f>
        <v>114476.01213084687</v>
      </c>
      <c r="L33">
        <f>'CARB compliance scenarios'!N106</f>
        <v>115867.18225269145</v>
      </c>
      <c r="M33">
        <f>'CARB compliance scenarios'!O106</f>
        <v>113514.73817853804</v>
      </c>
      <c r="N33">
        <f>'CARB compliance scenarios'!P106</f>
        <v>111936.54695240328</v>
      </c>
      <c r="O33">
        <f>'CARB compliance scenarios'!Q106</f>
        <v>108628.47294941814</v>
      </c>
      <c r="P33">
        <f>'CARB compliance scenarios'!R106</f>
        <v>105265.13020424184</v>
      </c>
      <c r="Q33">
        <f>'CARB compliance scenarios'!S106</f>
        <v>102267.44260514341</v>
      </c>
      <c r="R33">
        <f>'CARB compliance scenarios'!T106</f>
        <v>99245.674941777776</v>
      </c>
    </row>
    <row r="34" spans="1:38" x14ac:dyDescent="0.35">
      <c r="A34" t="str">
        <f>'CARB compliance scenarios'!B107</f>
        <v>Sugar Ethanol</v>
      </c>
      <c r="B34">
        <f>'CARB compliance scenarios'!D107</f>
        <v>717.28800000000012</v>
      </c>
      <c r="C34">
        <f>'CARB compliance scenarios'!E107</f>
        <v>3415.2690000000002</v>
      </c>
      <c r="D34">
        <f>'CARB compliance scenarios'!F107</f>
        <v>2521.74961467</v>
      </c>
      <c r="E34">
        <f>'CARB compliance scenarios'!G107</f>
        <v>5522.3128517700006</v>
      </c>
      <c r="F34">
        <f>'CARB compliance scenarios'!H107</f>
        <v>8151.0000000000009</v>
      </c>
      <c r="G34">
        <f>'CARB compliance scenarios'!I107</f>
        <v>12226.5</v>
      </c>
      <c r="H34">
        <f>'CARB compliance scenarios'!J107</f>
        <v>12226.5</v>
      </c>
      <c r="I34">
        <f>'CARB compliance scenarios'!K107</f>
        <v>12226.5</v>
      </c>
      <c r="J34">
        <f>'CARB compliance scenarios'!L107</f>
        <v>8151.0000000000009</v>
      </c>
      <c r="K34">
        <f>'CARB compliance scenarios'!M107</f>
        <v>4075.5000000000005</v>
      </c>
      <c r="L34">
        <f>'CARB compliance scenarios'!N107</f>
        <v>0</v>
      </c>
      <c r="M34">
        <f>'CARB compliance scenarios'!O107</f>
        <v>0</v>
      </c>
      <c r="N34">
        <f>'CARB compliance scenarios'!P107</f>
        <v>0</v>
      </c>
      <c r="O34">
        <f>'CARB compliance scenarios'!Q107</f>
        <v>0</v>
      </c>
      <c r="P34">
        <f>'CARB compliance scenarios'!R107</f>
        <v>0</v>
      </c>
      <c r="Q34">
        <f>'CARB compliance scenarios'!S107</f>
        <v>0</v>
      </c>
      <c r="R34">
        <f>'CARB compliance scenarios'!T107</f>
        <v>0</v>
      </c>
    </row>
    <row r="35" spans="1:38" x14ac:dyDescent="0.35">
      <c r="A35" t="str">
        <f>'CARB compliance scenarios'!B108</f>
        <v>Cellulosic Ethanol</v>
      </c>
      <c r="B35">
        <f>'CARB compliance scenarios'!D108</f>
        <v>0</v>
      </c>
      <c r="C35">
        <f>'CARB compliance scenarios'!E108</f>
        <v>0</v>
      </c>
      <c r="D35">
        <f>'CARB compliance scenarios'!F108</f>
        <v>0</v>
      </c>
      <c r="E35">
        <f>'CARB compliance scenarios'!G108</f>
        <v>0</v>
      </c>
      <c r="F35">
        <f>'CARB compliance scenarios'!H108</f>
        <v>164.37630696634795</v>
      </c>
      <c r="G35">
        <f>'CARB compliance scenarios'!I108</f>
        <v>328.75261393269591</v>
      </c>
      <c r="H35">
        <f>'CARB compliance scenarios'!J108</f>
        <v>610.23691791878798</v>
      </c>
      <c r="I35">
        <f>'CARB compliance scenarios'!K108</f>
        <v>938.04128896063594</v>
      </c>
      <c r="J35">
        <f>'CARB compliance scenarios'!L108</f>
        <v>1324.4670096326126</v>
      </c>
      <c r="K35">
        <f>'CARB compliance scenarios'!M108</f>
        <v>1806.5917370004368</v>
      </c>
      <c r="L35">
        <f>'CARB compliance scenarios'!N108</f>
        <v>2478.3979386564015</v>
      </c>
      <c r="M35">
        <f>'CARB compliance scenarios'!O108</f>
        <v>3342.9592822550608</v>
      </c>
      <c r="N35">
        <f>'CARB compliance scenarios'!P108</f>
        <v>4160.555966720477</v>
      </c>
      <c r="O35">
        <f>'CARB compliance scenarios'!Q108</f>
        <v>5705.7000000000007</v>
      </c>
      <c r="P35">
        <f>'CARB compliance scenarios'!R108</f>
        <v>7743.4500000000007</v>
      </c>
      <c r="Q35">
        <f>'CARB compliance scenarios'!S108</f>
        <v>8966.1</v>
      </c>
      <c r="R35">
        <f>'CARB compliance scenarios'!T108</f>
        <v>10188.75</v>
      </c>
    </row>
    <row r="36" spans="1:38" x14ac:dyDescent="0.35">
      <c r="A36" t="str">
        <f>'CARB compliance scenarios'!B109</f>
        <v>Renewable Gasoline</v>
      </c>
      <c r="B36">
        <f>'CARB compliance scenarios'!D109</f>
        <v>0</v>
      </c>
      <c r="C36">
        <f>'CARB compliance scenarios'!E109</f>
        <v>0</v>
      </c>
      <c r="D36">
        <f>'CARB compliance scenarios'!F109</f>
        <v>0</v>
      </c>
      <c r="E36">
        <f>'CARB compliance scenarios'!G109</f>
        <v>0</v>
      </c>
      <c r="F36">
        <f>'CARB compliance scenarios'!H109</f>
        <v>0</v>
      </c>
      <c r="G36">
        <f>'CARB compliance scenarios'!I109</f>
        <v>0</v>
      </c>
      <c r="H36">
        <f>'CARB compliance scenarios'!J109</f>
        <v>0</v>
      </c>
      <c r="I36">
        <f>'CARB compliance scenarios'!K109</f>
        <v>0</v>
      </c>
      <c r="J36">
        <f>'CARB compliance scenarios'!L109</f>
        <v>0</v>
      </c>
      <c r="K36">
        <f>'CARB compliance scenarios'!M109</f>
        <v>0</v>
      </c>
      <c r="L36">
        <f>'CARB compliance scenarios'!N109</f>
        <v>0</v>
      </c>
      <c r="M36">
        <f>'CARB compliance scenarios'!O109</f>
        <v>0</v>
      </c>
      <c r="N36">
        <f>'CARB compliance scenarios'!P109</f>
        <v>0</v>
      </c>
      <c r="O36">
        <f>'CARB compliance scenarios'!Q109</f>
        <v>0</v>
      </c>
      <c r="P36">
        <f>'CARB compliance scenarios'!R109</f>
        <v>0</v>
      </c>
      <c r="Q36">
        <f>'CARB compliance scenarios'!S109</f>
        <v>0</v>
      </c>
      <c r="R36">
        <f>'CARB compliance scenarios'!T109</f>
        <v>0</v>
      </c>
    </row>
    <row r="37" spans="1:38" x14ac:dyDescent="0.35">
      <c r="A37" t="str">
        <f>'CARB compliance scenarios'!B110</f>
        <v>Hydrogen for LDVs</v>
      </c>
      <c r="B37">
        <f>'CARB compliance scenarios'!D110</f>
        <v>4.0909090909090908</v>
      </c>
      <c r="C37">
        <f>'CARB compliance scenarios'!E110</f>
        <v>43.636363636363633</v>
      </c>
      <c r="D37">
        <f>'CARB compliance scenarios'!F110</f>
        <v>0.34836</v>
      </c>
      <c r="E37">
        <f>'CARB compliance scenarios'!G110</f>
        <v>32.183399999999999</v>
      </c>
      <c r="F37">
        <f>'CARB compliance scenarios'!H110</f>
        <v>86.292000000000002</v>
      </c>
      <c r="G37">
        <f>'CARB compliance scenarios'!I110</f>
        <v>160.512</v>
      </c>
      <c r="H37">
        <f>'CARB compliance scenarios'!J110</f>
        <v>285.81600000000003</v>
      </c>
      <c r="I37">
        <f>'CARB compliance scenarios'!K110</f>
        <v>463.06800000000004</v>
      </c>
      <c r="J37">
        <f>'CARB compliance scenarios'!L110</f>
        <v>734.38800000000003</v>
      </c>
      <c r="K37">
        <f>'CARB compliance scenarios'!M110</f>
        <v>1556.375573808089</v>
      </c>
      <c r="L37">
        <f>'CARB compliance scenarios'!N110</f>
        <v>2861.3027214242675</v>
      </c>
      <c r="M37">
        <f>'CARB compliance scenarios'!O110</f>
        <v>4166.229869040445</v>
      </c>
      <c r="N37">
        <f>'CARB compliance scenarios'!P110</f>
        <v>5580.4008168975561</v>
      </c>
      <c r="O37">
        <f>'CARB compliance scenarios'!Q110</f>
        <v>7252.7567653048791</v>
      </c>
      <c r="P37">
        <f>'CARB compliance scenarios'!R110</f>
        <v>9228.3540554167848</v>
      </c>
      <c r="Q37">
        <f>'CARB compliance scenarios'!S110</f>
        <v>11510.91591476666</v>
      </c>
      <c r="R37">
        <f>'CARB compliance scenarios'!T110</f>
        <v>14096.334987020278</v>
      </c>
    </row>
    <row r="38" spans="1:38" x14ac:dyDescent="0.35">
      <c r="A38" t="str">
        <f>'CARB compliance scenarios'!B111</f>
        <v>Electricity for LDVs</v>
      </c>
      <c r="B38">
        <f>'CARB compliance scenarios'!D111</f>
        <v>979.20022958018251</v>
      </c>
      <c r="C38">
        <f>'CARB compliance scenarios'!E111</f>
        <v>1501.2003519666769</v>
      </c>
      <c r="D38">
        <f>'CARB compliance scenarios'!F111</f>
        <v>2556.8631777440378</v>
      </c>
      <c r="E38">
        <f>'CARB compliance scenarios'!G111</f>
        <v>3678.3982750956025</v>
      </c>
      <c r="F38">
        <f>'CARB compliance scenarios'!H111</f>
        <v>4297.1000250844536</v>
      </c>
      <c r="G38">
        <f>'CARB compliance scenarios'!I111</f>
        <v>4864.9474542201624</v>
      </c>
      <c r="H38">
        <f>'CARB compliance scenarios'!J111</f>
        <v>5625.9077126324928</v>
      </c>
      <c r="I38">
        <f>'CARB compliance scenarios'!K111</f>
        <v>6581.6428487111243</v>
      </c>
      <c r="J38">
        <f>'CARB compliance scenarios'!L111</f>
        <v>7647.1935337367613</v>
      </c>
      <c r="K38">
        <f>'CARB compliance scenarios'!M111</f>
        <v>9666.6824109203571</v>
      </c>
      <c r="L38">
        <f>'CARB compliance scenarios'!N111</f>
        <v>12609.567908301229</v>
      </c>
      <c r="M38">
        <f>'CARB compliance scenarios'!O111</f>
        <v>15552.453405682103</v>
      </c>
      <c r="N38">
        <f>'CARB compliance scenarios'!P111</f>
        <v>18685.209765568718</v>
      </c>
      <c r="O38">
        <f>'CARB compliance scenarios'!Q111</f>
        <v>22336.515808834498</v>
      </c>
      <c r="P38">
        <f>'CARB compliance scenarios'!R111</f>
        <v>26662.995405554753</v>
      </c>
      <c r="Q38">
        <f>'CARB compliance scenarios'!S111</f>
        <v>31678.027795347465</v>
      </c>
      <c r="R38">
        <f>'CARB compliance scenarios'!T111</f>
        <v>37372.944432125361</v>
      </c>
    </row>
    <row r="39" spans="1:38" x14ac:dyDescent="0.35">
      <c r="A39" t="str">
        <f>'CARB compliance scenarios'!B112</f>
        <v>CARBOB</v>
      </c>
      <c r="B39">
        <f>'CARB compliance scenarios'!D112</f>
        <v>1565006.29</v>
      </c>
      <c r="C39">
        <f>'CARB compliance scenarios'!E112</f>
        <v>1592617.72</v>
      </c>
      <c r="D39">
        <f>'CARB compliance scenarios'!F112</f>
        <v>1679787.55446753</v>
      </c>
      <c r="E39">
        <f>'CARB compliance scenarios'!G112</f>
        <v>1681204.34965356</v>
      </c>
      <c r="F39">
        <f>'CARB compliance scenarios'!H112</f>
        <v>1652138.194371236</v>
      </c>
      <c r="G39">
        <f>'CARB compliance scenarios'!I112</f>
        <v>1625887.5321284265</v>
      </c>
      <c r="H39">
        <f>'CARB compliance scenarios'!J112</f>
        <v>1594454.8235327138</v>
      </c>
      <c r="I39">
        <f>'CARB compliance scenarios'!K112</f>
        <v>1568149.6275652049</v>
      </c>
      <c r="J39">
        <f>'CARB compliance scenarios'!L112</f>
        <v>1555317.3049692984</v>
      </c>
      <c r="K39">
        <f>'CARB compliance scenarios'!M112</f>
        <v>1537260.1838281231</v>
      </c>
      <c r="L39">
        <f>'CARB compliance scenarios'!N112</f>
        <v>1504457.1331307671</v>
      </c>
      <c r="M39">
        <f>'CARB compliance scenarios'!O112</f>
        <v>1478219.0823197444</v>
      </c>
      <c r="N39">
        <f>'CARB compliance scenarios'!P112</f>
        <v>1461220.572243274</v>
      </c>
      <c r="O39">
        <f>'CARB compliance scenarios'!Q112</f>
        <v>1430634.0087610565</v>
      </c>
      <c r="P39">
        <f>'CARB compliance scenarios'!R112</f>
        <v>1405460.2095574301</v>
      </c>
      <c r="Q39">
        <f>'CARB compliance scenarios'!S112</f>
        <v>1373995.4136639789</v>
      </c>
      <c r="R39">
        <f>'CARB compliance scenarios'!T112</f>
        <v>1341853.5908974977</v>
      </c>
    </row>
    <row r="40" spans="1:38" x14ac:dyDescent="0.35">
      <c r="A40" t="s">
        <v>103</v>
      </c>
      <c r="B40">
        <f>SUM(B33:B39)</f>
        <v>1687031.9311386712</v>
      </c>
      <c r="C40">
        <f t="shared" ref="C40:R40" si="3">SUM(C33:C39)</f>
        <v>1716998.1267156031</v>
      </c>
      <c r="D40">
        <f t="shared" si="3"/>
        <v>1812588.4290047241</v>
      </c>
      <c r="E40">
        <f t="shared" si="3"/>
        <v>1813253.2935135455</v>
      </c>
      <c r="F40">
        <f t="shared" si="3"/>
        <v>1783627.493279923</v>
      </c>
      <c r="G40">
        <f t="shared" si="3"/>
        <v>1756366.7547357518</v>
      </c>
      <c r="H40">
        <f t="shared" si="3"/>
        <v>1723802.745854452</v>
      </c>
      <c r="I40">
        <f t="shared" si="3"/>
        <v>1697028.6964757952</v>
      </c>
      <c r="J40">
        <f t="shared" si="3"/>
        <v>1684979.4475197408</v>
      </c>
      <c r="K40">
        <f t="shared" si="3"/>
        <v>1668841.345680699</v>
      </c>
      <c r="L40">
        <f t="shared" si="3"/>
        <v>1638273.5839518404</v>
      </c>
      <c r="M40">
        <f t="shared" si="3"/>
        <v>1614795.46305526</v>
      </c>
      <c r="N40">
        <f t="shared" si="3"/>
        <v>1601583.285744864</v>
      </c>
      <c r="O40">
        <f t="shared" si="3"/>
        <v>1574557.454284614</v>
      </c>
      <c r="P40">
        <f t="shared" si="3"/>
        <v>1554360.1392226436</v>
      </c>
      <c r="Q40">
        <f t="shared" si="3"/>
        <v>1528417.8999792365</v>
      </c>
      <c r="R40">
        <f t="shared" si="3"/>
        <v>1502757.2952584212</v>
      </c>
    </row>
    <row r="42" spans="1:38" x14ac:dyDescent="0.35">
      <c r="A42" t="str">
        <f>'CARB compliance scenarios'!B124</f>
        <v>Fuel</v>
      </c>
      <c r="B42">
        <f>'CARB compliance scenarios'!D124</f>
        <v>2014</v>
      </c>
      <c r="C42">
        <f>'CARB compliance scenarios'!E124</f>
        <v>2015</v>
      </c>
      <c r="D42">
        <f>'CARB compliance scenarios'!F124</f>
        <v>2016</v>
      </c>
      <c r="E42">
        <f>'CARB compliance scenarios'!G124</f>
        <v>2017</v>
      </c>
      <c r="F42">
        <f>'CARB compliance scenarios'!H124</f>
        <v>2018</v>
      </c>
      <c r="G42">
        <f>'CARB compliance scenarios'!I124</f>
        <v>2019</v>
      </c>
      <c r="H42">
        <f>'CARB compliance scenarios'!J124</f>
        <v>2020</v>
      </c>
      <c r="I42">
        <f>'CARB compliance scenarios'!K124</f>
        <v>2021</v>
      </c>
      <c r="J42">
        <f>'CARB compliance scenarios'!L124</f>
        <v>2022</v>
      </c>
      <c r="K42">
        <f>'CARB compliance scenarios'!M124</f>
        <v>2023</v>
      </c>
      <c r="L42">
        <f>'CARB compliance scenarios'!N124</f>
        <v>2024</v>
      </c>
      <c r="M42">
        <f>'CARB compliance scenarios'!O124</f>
        <v>2025</v>
      </c>
      <c r="N42">
        <f>'CARB compliance scenarios'!P124</f>
        <v>2026</v>
      </c>
      <c r="O42">
        <f>'CARB compliance scenarios'!Q124</f>
        <v>2027</v>
      </c>
      <c r="P42">
        <f>'CARB compliance scenarios'!R124</f>
        <v>2028</v>
      </c>
      <c r="Q42">
        <f>'CARB compliance scenarios'!S124</f>
        <v>2029</v>
      </c>
      <c r="R42">
        <f>'CARB compliance scenarios'!T124</f>
        <v>2030</v>
      </c>
    </row>
    <row r="43" spans="1:38" x14ac:dyDescent="0.35">
      <c r="A43" t="str">
        <f>'CARB compliance scenarios'!B125</f>
        <v>Renewable Propane</v>
      </c>
      <c r="B43">
        <f>'CARB compliance scenarios'!D125</f>
        <v>0</v>
      </c>
      <c r="C43">
        <f>'CARB compliance scenarios'!E125</f>
        <v>0</v>
      </c>
      <c r="D43">
        <f>'CARB compliance scenarios'!F125</f>
        <v>0</v>
      </c>
      <c r="E43">
        <f>'CARB compliance scenarios'!G125</f>
        <v>0</v>
      </c>
      <c r="F43">
        <f>'CARB compliance scenarios'!H125</f>
        <v>0</v>
      </c>
      <c r="G43">
        <f>'CARB compliance scenarios'!I125</f>
        <v>2501.4427623557203</v>
      </c>
      <c r="H43">
        <f>'CARB compliance scenarios'!J125</f>
        <v>2956.2505373294875</v>
      </c>
      <c r="I43">
        <f>'CARB compliance scenarios'!K125</f>
        <v>3411.0583123032552</v>
      </c>
      <c r="J43">
        <f>'CARB compliance scenarios'!L125</f>
        <v>3740.9553999999998</v>
      </c>
      <c r="K43">
        <f>'CARB compliance scenarios'!M125</f>
        <v>3740.9553999999998</v>
      </c>
      <c r="L43">
        <f>'CARB compliance scenarios'!N125</f>
        <v>3740.9553999999998</v>
      </c>
      <c r="M43">
        <f>'CARB compliance scenarios'!O125</f>
        <v>3740.9553999999998</v>
      </c>
      <c r="N43">
        <f>'CARB compliance scenarios'!P125</f>
        <v>3740.9553999999998</v>
      </c>
      <c r="O43">
        <f>'CARB compliance scenarios'!Q125</f>
        <v>3740.9553999999998</v>
      </c>
      <c r="P43">
        <f>'CARB compliance scenarios'!R125</f>
        <v>3740.9553999999998</v>
      </c>
      <c r="Q43">
        <f>'CARB compliance scenarios'!S125</f>
        <v>3740.9553999999998</v>
      </c>
      <c r="R43">
        <f>'CARB compliance scenarios'!T125</f>
        <v>3740.9553999999998</v>
      </c>
    </row>
    <row r="44" spans="1:38" x14ac:dyDescent="0.35">
      <c r="A44" t="str">
        <f>'CARB compliance scenarios'!B126</f>
        <v>Conventional Propane</v>
      </c>
      <c r="B44">
        <f>'CARB compliance scenarios'!D126</f>
        <v>0</v>
      </c>
      <c r="C44">
        <f>'CARB compliance scenarios'!E126</f>
        <v>0</v>
      </c>
      <c r="D44">
        <f>'CARB compliance scenarios'!F126</f>
        <v>0</v>
      </c>
      <c r="E44">
        <f>'CARB compliance scenarios'!G126</f>
        <v>0</v>
      </c>
      <c r="F44">
        <f>'CARB compliance scenarios'!H126</f>
        <v>3607.9758000000002</v>
      </c>
      <c r="G44">
        <f>'CARB compliance scenarios'!I126</f>
        <v>1239.5126376442797</v>
      </c>
      <c r="H44">
        <f>'CARB compliance scenarios'!J126</f>
        <v>784.70486267051228</v>
      </c>
      <c r="I44">
        <f>'CARB compliance scenarios'!K126</f>
        <v>329.89708769674485</v>
      </c>
      <c r="J44">
        <f>'CARB compliance scenarios'!L126</f>
        <v>0</v>
      </c>
      <c r="K44">
        <f>'CARB compliance scenarios'!M126</f>
        <v>0</v>
      </c>
      <c r="L44">
        <f>'CARB compliance scenarios'!N126</f>
        <v>0</v>
      </c>
      <c r="M44">
        <f>'CARB compliance scenarios'!O126</f>
        <v>0</v>
      </c>
      <c r="N44">
        <f>'CARB compliance scenarios'!P126</f>
        <v>0</v>
      </c>
      <c r="O44">
        <f>'CARB compliance scenarios'!Q126</f>
        <v>0</v>
      </c>
      <c r="P44">
        <f>'CARB compliance scenarios'!R126</f>
        <v>0</v>
      </c>
      <c r="Q44">
        <f>'CARB compliance scenarios'!S126</f>
        <v>0</v>
      </c>
      <c r="R44">
        <f>'CARB compliance scenarios'!T126</f>
        <v>0</v>
      </c>
    </row>
    <row r="45" spans="1:38" x14ac:dyDescent="0.35">
      <c r="A45" t="str">
        <f>'CARB compliance scenarios'!B127</f>
        <v>Alternative Jet Fuel</v>
      </c>
      <c r="B45">
        <f>'CARB compliance scenarios'!D127</f>
        <v>0</v>
      </c>
      <c r="C45">
        <f>'CARB compliance scenarios'!E127</f>
        <v>0</v>
      </c>
      <c r="D45">
        <f>'CARB compliance scenarios'!F127</f>
        <v>0</v>
      </c>
      <c r="E45">
        <f>'CARB compliance scenarios'!G127</f>
        <v>0</v>
      </c>
      <c r="F45">
        <f>'CARB compliance scenarios'!H127</f>
        <v>0</v>
      </c>
      <c r="G45">
        <f>'CARB compliance scenarios'!I127</f>
        <v>2593.8000000000002</v>
      </c>
      <c r="H45">
        <f>'CARB compliance scenarios'!J127</f>
        <v>5187.6000000000004</v>
      </c>
      <c r="I45">
        <f>'CARB compliance scenarios'!K127</f>
        <v>10375.200000000001</v>
      </c>
      <c r="J45">
        <f>'CARB compliance scenarios'!L127</f>
        <v>19453.5</v>
      </c>
      <c r="K45">
        <f>'CARB compliance scenarios'!M127</f>
        <v>22695.75</v>
      </c>
      <c r="L45">
        <f>'CARB compliance scenarios'!N127</f>
        <v>22695.75</v>
      </c>
      <c r="M45">
        <f>'CARB compliance scenarios'!O127</f>
        <v>22695.75</v>
      </c>
      <c r="N45">
        <f>'CARB compliance scenarios'!P127</f>
        <v>25938</v>
      </c>
      <c r="O45">
        <f>'CARB compliance scenarios'!Q127</f>
        <v>25938</v>
      </c>
      <c r="P45">
        <f>'CARB compliance scenarios'!R127</f>
        <v>25938</v>
      </c>
      <c r="Q45">
        <f>'CARB compliance scenarios'!S127</f>
        <v>29180.25</v>
      </c>
      <c r="R45">
        <f>'CARB compliance scenarios'!T127</f>
        <v>29180.25</v>
      </c>
    </row>
    <row r="48" spans="1:38" ht="15.4" customHeight="1" x14ac:dyDescent="0.35">
      <c r="A48" s="20" t="s">
        <v>97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spans="1:38" x14ac:dyDescent="0.35">
      <c r="B49">
        <f t="shared" ref="B49:R49" si="4">B2</f>
        <v>2014</v>
      </c>
      <c r="C49">
        <f t="shared" si="4"/>
        <v>2015</v>
      </c>
      <c r="D49">
        <f t="shared" si="4"/>
        <v>2016</v>
      </c>
      <c r="E49">
        <f t="shared" si="4"/>
        <v>2017</v>
      </c>
      <c r="F49">
        <f t="shared" si="4"/>
        <v>2018</v>
      </c>
      <c r="G49">
        <f t="shared" si="4"/>
        <v>2019</v>
      </c>
      <c r="H49">
        <f t="shared" si="4"/>
        <v>2020</v>
      </c>
      <c r="I49">
        <f t="shared" si="4"/>
        <v>2021</v>
      </c>
      <c r="J49">
        <f t="shared" si="4"/>
        <v>2022</v>
      </c>
      <c r="K49">
        <f t="shared" si="4"/>
        <v>2023</v>
      </c>
      <c r="L49">
        <f t="shared" si="4"/>
        <v>2024</v>
      </c>
      <c r="M49">
        <f t="shared" si="4"/>
        <v>2025</v>
      </c>
      <c r="N49">
        <f t="shared" si="4"/>
        <v>2026</v>
      </c>
      <c r="O49">
        <f t="shared" si="4"/>
        <v>2027</v>
      </c>
      <c r="P49">
        <f t="shared" si="4"/>
        <v>2028</v>
      </c>
      <c r="Q49">
        <f t="shared" si="4"/>
        <v>2029</v>
      </c>
      <c r="R49">
        <f t="shared" si="4"/>
        <v>2030</v>
      </c>
      <c r="S49">
        <f>R49+1</f>
        <v>2031</v>
      </c>
      <c r="T49">
        <f t="shared" ref="T49:AL49" si="5">S49+1</f>
        <v>2032</v>
      </c>
      <c r="U49">
        <f t="shared" si="5"/>
        <v>2033</v>
      </c>
      <c r="V49">
        <f t="shared" si="5"/>
        <v>2034</v>
      </c>
      <c r="W49">
        <f t="shared" si="5"/>
        <v>2035</v>
      </c>
      <c r="X49">
        <f t="shared" si="5"/>
        <v>2036</v>
      </c>
      <c r="Y49">
        <f t="shared" si="5"/>
        <v>2037</v>
      </c>
      <c r="Z49">
        <f t="shared" si="5"/>
        <v>2038</v>
      </c>
      <c r="AA49">
        <f t="shared" si="5"/>
        <v>2039</v>
      </c>
      <c r="AB49">
        <f t="shared" si="5"/>
        <v>2040</v>
      </c>
      <c r="AC49">
        <f t="shared" si="5"/>
        <v>2041</v>
      </c>
      <c r="AD49">
        <f>AC49+1</f>
        <v>2042</v>
      </c>
      <c r="AE49">
        <f t="shared" si="5"/>
        <v>2043</v>
      </c>
      <c r="AF49">
        <f t="shared" si="5"/>
        <v>2044</v>
      </c>
      <c r="AG49">
        <f t="shared" si="5"/>
        <v>2045</v>
      </c>
      <c r="AH49">
        <f t="shared" si="5"/>
        <v>2046</v>
      </c>
      <c r="AI49">
        <f t="shared" si="5"/>
        <v>2047</v>
      </c>
      <c r="AJ49">
        <f t="shared" si="5"/>
        <v>2048</v>
      </c>
      <c r="AK49">
        <f t="shared" si="5"/>
        <v>2049</v>
      </c>
      <c r="AL49">
        <f t="shared" si="5"/>
        <v>2050</v>
      </c>
    </row>
    <row r="50" spans="1:38" x14ac:dyDescent="0.35">
      <c r="A50" t="s">
        <v>104</v>
      </c>
      <c r="B50">
        <f t="shared" ref="B50:R50" si="6">B3+B4+B5+B13+B14+B15+B23+B24+B25+B6+B16+B26+B33+B34+B35+B36</f>
        <v>484169.39999999997</v>
      </c>
      <c r="C50">
        <f t="shared" si="6"/>
        <v>491342.27999999991</v>
      </c>
      <c r="D50">
        <f t="shared" si="6"/>
        <v>520974.65199780004</v>
      </c>
      <c r="E50">
        <f t="shared" si="6"/>
        <v>513353.44873956009</v>
      </c>
      <c r="F50">
        <f t="shared" si="6"/>
        <v>504398.62073364313</v>
      </c>
      <c r="G50">
        <f t="shared" si="6"/>
        <v>494260.00474376156</v>
      </c>
      <c r="H50">
        <f t="shared" si="6"/>
        <v>483583.98012171313</v>
      </c>
      <c r="I50">
        <f t="shared" si="6"/>
        <v>473755.46162386471</v>
      </c>
      <c r="J50">
        <f t="shared" si="6"/>
        <v>465123.6247773167</v>
      </c>
      <c r="K50">
        <f t="shared" si="6"/>
        <v>456043.22821561829</v>
      </c>
      <c r="L50">
        <f t="shared" si="6"/>
        <v>445127.81961059337</v>
      </c>
      <c r="M50">
        <f t="shared" si="6"/>
        <v>435169.15209366864</v>
      </c>
      <c r="N50">
        <f t="shared" si="6"/>
        <v>426755.72156445414</v>
      </c>
      <c r="O50">
        <f t="shared" si="6"/>
        <v>417991.9980574348</v>
      </c>
      <c r="P50">
        <f t="shared" si="6"/>
        <v>410722.68444229627</v>
      </c>
      <c r="Q50">
        <f t="shared" si="6"/>
        <v>403058.65933333285</v>
      </c>
      <c r="R50">
        <f t="shared" si="6"/>
        <v>395716.97130724532</v>
      </c>
      <c r="S50" s="3"/>
    </row>
    <row r="51" spans="1:38" x14ac:dyDescent="0.35">
      <c r="A51" t="s">
        <v>93</v>
      </c>
      <c r="B51">
        <f>B10+B20+B30+B40</f>
        <v>6748127.7245546849</v>
      </c>
      <c r="C51">
        <f t="shared" ref="C51:R51" si="7">C10+C20+C30+C40</f>
        <v>6867992.5068624122</v>
      </c>
      <c r="D51">
        <f t="shared" si="7"/>
        <v>7250353.7160188965</v>
      </c>
      <c r="E51">
        <f t="shared" si="7"/>
        <v>7253013.1740541821</v>
      </c>
      <c r="F51">
        <f t="shared" si="7"/>
        <v>7077362.876194261</v>
      </c>
      <c r="G51">
        <f t="shared" si="7"/>
        <v>6918200.3547614096</v>
      </c>
      <c r="H51">
        <f t="shared" si="7"/>
        <v>6750947.6146271471</v>
      </c>
      <c r="I51">
        <f t="shared" si="7"/>
        <v>6595277.7970264722</v>
      </c>
      <c r="J51">
        <f t="shared" si="7"/>
        <v>6455977.1431477945</v>
      </c>
      <c r="K51">
        <f t="shared" si="7"/>
        <v>6313573.1626302069</v>
      </c>
      <c r="L51">
        <f t="shared" si="7"/>
        <v>6148072.7876223726</v>
      </c>
      <c r="M51">
        <f t="shared" si="7"/>
        <v>5994889.7760540023</v>
      </c>
      <c r="N51">
        <f t="shared" si="7"/>
        <v>5863192.0661185831</v>
      </c>
      <c r="O51">
        <f t="shared" si="7"/>
        <v>5727414.2246185914</v>
      </c>
      <c r="P51">
        <f t="shared" si="7"/>
        <v>5614352.4066157583</v>
      </c>
      <c r="Q51">
        <f t="shared" si="7"/>
        <v>5497236.1504372023</v>
      </c>
      <c r="R51">
        <f t="shared" si="7"/>
        <v>5386207.7930406546</v>
      </c>
      <c r="S51" s="3"/>
    </row>
    <row r="52" spans="1:38" x14ac:dyDescent="0.35">
      <c r="A52" t="s">
        <v>100</v>
      </c>
      <c r="B52">
        <f t="shared" ref="B52:R52" si="8">B50/B51</f>
        <v>7.1748701234304324E-2</v>
      </c>
      <c r="C52">
        <f t="shared" si="8"/>
        <v>7.1540887604209943E-2</v>
      </c>
      <c r="D52">
        <f t="shared" si="8"/>
        <v>7.1855066994422789E-2</v>
      </c>
      <c r="E52">
        <f t="shared" si="8"/>
        <v>7.0777956198391043E-2</v>
      </c>
      <c r="F52">
        <f t="shared" si="8"/>
        <v>7.1269289078035161E-2</v>
      </c>
      <c r="G52">
        <f t="shared" si="8"/>
        <v>7.1443436066952026E-2</v>
      </c>
      <c r="H52">
        <f t="shared" si="8"/>
        <v>7.1632014900240237E-2</v>
      </c>
      <c r="I52">
        <f t="shared" si="8"/>
        <v>7.183252566517527E-2</v>
      </c>
      <c r="J52">
        <f t="shared" si="8"/>
        <v>7.2045426194079193E-2</v>
      </c>
      <c r="K52">
        <f t="shared" si="8"/>
        <v>7.2232191893319669E-2</v>
      </c>
      <c r="L52">
        <f t="shared" si="8"/>
        <v>7.2401195461893095E-2</v>
      </c>
      <c r="M52">
        <f t="shared" si="8"/>
        <v>7.2590017222986983E-2</v>
      </c>
      <c r="N52">
        <f t="shared" si="8"/>
        <v>7.2785560621582243E-2</v>
      </c>
      <c r="O52">
        <f t="shared" si="8"/>
        <v>7.2980926761111009E-2</v>
      </c>
      <c r="P52">
        <f t="shared" si="8"/>
        <v>7.3155843220371219E-2</v>
      </c>
      <c r="Q52">
        <f t="shared" si="8"/>
        <v>7.3320237352597101E-2</v>
      </c>
      <c r="R52">
        <f t="shared" si="8"/>
        <v>7.3468567591940745E-2</v>
      </c>
      <c r="S52" s="19">
        <f t="shared" ref="S52:AL52" si="9">$R$52</f>
        <v>7.3468567591940745E-2</v>
      </c>
      <c r="T52" s="19">
        <f t="shared" si="9"/>
        <v>7.3468567591940745E-2</v>
      </c>
      <c r="U52" s="19">
        <f t="shared" si="9"/>
        <v>7.3468567591940745E-2</v>
      </c>
      <c r="V52" s="19">
        <f t="shared" si="9"/>
        <v>7.3468567591940745E-2</v>
      </c>
      <c r="W52" s="19">
        <f t="shared" si="9"/>
        <v>7.3468567591940745E-2</v>
      </c>
      <c r="X52" s="19">
        <f t="shared" si="9"/>
        <v>7.3468567591940745E-2</v>
      </c>
      <c r="Y52" s="19">
        <f t="shared" si="9"/>
        <v>7.3468567591940745E-2</v>
      </c>
      <c r="Z52" s="19">
        <f t="shared" si="9"/>
        <v>7.3468567591940745E-2</v>
      </c>
      <c r="AA52" s="19">
        <f t="shared" si="9"/>
        <v>7.3468567591940745E-2</v>
      </c>
      <c r="AB52" s="19">
        <f t="shared" si="9"/>
        <v>7.3468567591940745E-2</v>
      </c>
      <c r="AC52" s="19">
        <f t="shared" si="9"/>
        <v>7.3468567591940745E-2</v>
      </c>
      <c r="AD52" s="19">
        <f t="shared" si="9"/>
        <v>7.3468567591940745E-2</v>
      </c>
      <c r="AE52" s="19">
        <f t="shared" si="9"/>
        <v>7.3468567591940745E-2</v>
      </c>
      <c r="AF52" s="19">
        <f t="shared" si="9"/>
        <v>7.3468567591940745E-2</v>
      </c>
      <c r="AG52" s="19">
        <f t="shared" si="9"/>
        <v>7.3468567591940745E-2</v>
      </c>
      <c r="AH52" s="19">
        <f t="shared" si="9"/>
        <v>7.3468567591940745E-2</v>
      </c>
      <c r="AI52" s="19">
        <f t="shared" si="9"/>
        <v>7.3468567591940745E-2</v>
      </c>
      <c r="AJ52" s="19">
        <f t="shared" si="9"/>
        <v>7.3468567591940745E-2</v>
      </c>
      <c r="AK52" s="19">
        <f t="shared" si="9"/>
        <v>7.3468567591940745E-2</v>
      </c>
      <c r="AL52" s="19">
        <f t="shared" si="9"/>
        <v>7.3468567591940745E-2</v>
      </c>
    </row>
    <row r="53" spans="1:38" x14ac:dyDescent="0.35"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</row>
    <row r="54" spans="1:38" x14ac:dyDescent="0.35">
      <c r="B54">
        <v>2014</v>
      </c>
      <c r="C54">
        <v>2015</v>
      </c>
      <c r="D54">
        <v>2016</v>
      </c>
      <c r="E54">
        <v>2017</v>
      </c>
      <c r="F54">
        <v>2018</v>
      </c>
      <c r="G54">
        <v>2019</v>
      </c>
      <c r="H54">
        <v>2020</v>
      </c>
      <c r="I54">
        <v>2021</v>
      </c>
      <c r="J54">
        <v>2022</v>
      </c>
      <c r="K54">
        <v>2023</v>
      </c>
      <c r="L54">
        <v>2024</v>
      </c>
      <c r="M54">
        <v>2025</v>
      </c>
      <c r="N54">
        <v>2026</v>
      </c>
      <c r="O54">
        <v>2027</v>
      </c>
      <c r="P54">
        <v>2028</v>
      </c>
      <c r="Q54">
        <v>2029</v>
      </c>
      <c r="R54">
        <v>2030</v>
      </c>
      <c r="S54">
        <v>2031</v>
      </c>
      <c r="T54">
        <v>2032</v>
      </c>
      <c r="U54">
        <v>2033</v>
      </c>
      <c r="V54">
        <v>2034</v>
      </c>
      <c r="W54">
        <v>2035</v>
      </c>
      <c r="X54">
        <v>2036</v>
      </c>
      <c r="Y54">
        <v>2037</v>
      </c>
      <c r="Z54">
        <v>2038</v>
      </c>
      <c r="AA54">
        <v>2039</v>
      </c>
      <c r="AB54">
        <v>2040</v>
      </c>
      <c r="AC54">
        <v>2041</v>
      </c>
      <c r="AD54">
        <v>2042</v>
      </c>
      <c r="AE54">
        <v>2043</v>
      </c>
      <c r="AF54">
        <v>2044</v>
      </c>
      <c r="AG54">
        <v>2045</v>
      </c>
      <c r="AH54">
        <v>2046</v>
      </c>
      <c r="AI54">
        <v>2047</v>
      </c>
      <c r="AJ54">
        <v>2048</v>
      </c>
      <c r="AK54">
        <v>2049</v>
      </c>
      <c r="AL54">
        <v>2050</v>
      </c>
    </row>
    <row r="55" spans="1:38" x14ac:dyDescent="0.35">
      <c r="A55" t="s">
        <v>98</v>
      </c>
      <c r="B55">
        <f t="shared" ref="B55:AL55" si="10">B52</f>
        <v>7.1748701234304324E-2</v>
      </c>
      <c r="C55">
        <f t="shared" si="10"/>
        <v>7.1540887604209943E-2</v>
      </c>
      <c r="D55">
        <f t="shared" si="10"/>
        <v>7.1855066994422789E-2</v>
      </c>
      <c r="E55">
        <f t="shared" si="10"/>
        <v>7.0777956198391043E-2</v>
      </c>
      <c r="F55">
        <f t="shared" si="10"/>
        <v>7.1269289078035161E-2</v>
      </c>
      <c r="G55">
        <f t="shared" si="10"/>
        <v>7.1443436066952026E-2</v>
      </c>
      <c r="H55">
        <f t="shared" si="10"/>
        <v>7.1632014900240237E-2</v>
      </c>
      <c r="I55">
        <f t="shared" si="10"/>
        <v>7.183252566517527E-2</v>
      </c>
      <c r="J55">
        <f t="shared" si="10"/>
        <v>7.2045426194079193E-2</v>
      </c>
      <c r="K55">
        <f t="shared" si="10"/>
        <v>7.2232191893319669E-2</v>
      </c>
      <c r="L55">
        <f t="shared" si="10"/>
        <v>7.2401195461893095E-2</v>
      </c>
      <c r="M55">
        <f t="shared" si="10"/>
        <v>7.2590017222986983E-2</v>
      </c>
      <c r="N55">
        <f t="shared" si="10"/>
        <v>7.2785560621582243E-2</v>
      </c>
      <c r="O55">
        <f t="shared" si="10"/>
        <v>7.2980926761111009E-2</v>
      </c>
      <c r="P55">
        <f t="shared" si="10"/>
        <v>7.3155843220371219E-2</v>
      </c>
      <c r="Q55">
        <f t="shared" si="10"/>
        <v>7.3320237352597101E-2</v>
      </c>
      <c r="R55">
        <f t="shared" si="10"/>
        <v>7.3468567591940745E-2</v>
      </c>
      <c r="S55">
        <f t="shared" si="10"/>
        <v>7.3468567591940745E-2</v>
      </c>
      <c r="T55">
        <f t="shared" si="10"/>
        <v>7.3468567591940745E-2</v>
      </c>
      <c r="U55">
        <f t="shared" si="10"/>
        <v>7.3468567591940745E-2</v>
      </c>
      <c r="V55">
        <f t="shared" si="10"/>
        <v>7.3468567591940745E-2</v>
      </c>
      <c r="W55">
        <f t="shared" si="10"/>
        <v>7.3468567591940745E-2</v>
      </c>
      <c r="X55">
        <f t="shared" si="10"/>
        <v>7.3468567591940745E-2</v>
      </c>
      <c r="Y55">
        <f t="shared" si="10"/>
        <v>7.3468567591940745E-2</v>
      </c>
      <c r="Z55">
        <f t="shared" si="10"/>
        <v>7.3468567591940745E-2</v>
      </c>
      <c r="AA55">
        <f t="shared" si="10"/>
        <v>7.3468567591940745E-2</v>
      </c>
      <c r="AB55">
        <f t="shared" si="10"/>
        <v>7.3468567591940745E-2</v>
      </c>
      <c r="AC55">
        <f t="shared" si="10"/>
        <v>7.3468567591940745E-2</v>
      </c>
      <c r="AD55">
        <f t="shared" si="10"/>
        <v>7.3468567591940745E-2</v>
      </c>
      <c r="AE55">
        <f t="shared" si="10"/>
        <v>7.3468567591940745E-2</v>
      </c>
      <c r="AF55">
        <f t="shared" si="10"/>
        <v>7.3468567591940745E-2</v>
      </c>
      <c r="AG55">
        <f t="shared" si="10"/>
        <v>7.3468567591940745E-2</v>
      </c>
      <c r="AH55">
        <f t="shared" si="10"/>
        <v>7.3468567591940745E-2</v>
      </c>
      <c r="AI55">
        <f t="shared" si="10"/>
        <v>7.3468567591940745E-2</v>
      </c>
      <c r="AJ55">
        <f t="shared" si="10"/>
        <v>7.3468567591940745E-2</v>
      </c>
      <c r="AK55">
        <f t="shared" si="10"/>
        <v>7.3468567591940745E-2</v>
      </c>
      <c r="AL55">
        <f t="shared" si="10"/>
        <v>7.3468567591940745E-2</v>
      </c>
    </row>
    <row r="56" spans="1:38" x14ac:dyDescent="0.35">
      <c r="A56" t="s">
        <v>99</v>
      </c>
      <c r="B56">
        <f t="shared" ref="B56:AL56" si="11">1-B55</f>
        <v>0.92825129876569568</v>
      </c>
      <c r="C56">
        <f t="shared" si="11"/>
        <v>0.92845911239579004</v>
      </c>
      <c r="D56">
        <f t="shared" si="11"/>
        <v>0.92814493300557721</v>
      </c>
      <c r="E56">
        <f t="shared" si="11"/>
        <v>0.929222043801609</v>
      </c>
      <c r="F56">
        <f t="shared" si="11"/>
        <v>0.9287307109219648</v>
      </c>
      <c r="G56">
        <f t="shared" si="11"/>
        <v>0.92855656393304797</v>
      </c>
      <c r="H56">
        <f t="shared" si="11"/>
        <v>0.92836798509975971</v>
      </c>
      <c r="I56">
        <f t="shared" si="11"/>
        <v>0.92816747433482472</v>
      </c>
      <c r="J56">
        <f t="shared" si="11"/>
        <v>0.92795457380592083</v>
      </c>
      <c r="K56">
        <f t="shared" si="11"/>
        <v>0.92776780810668036</v>
      </c>
      <c r="L56">
        <f t="shared" si="11"/>
        <v>0.92759880453810695</v>
      </c>
      <c r="M56">
        <f t="shared" si="11"/>
        <v>0.92740998277701303</v>
      </c>
      <c r="N56">
        <f t="shared" si="11"/>
        <v>0.92721443937841774</v>
      </c>
      <c r="O56">
        <f t="shared" si="11"/>
        <v>0.92701907323888899</v>
      </c>
      <c r="P56">
        <f t="shared" si="11"/>
        <v>0.92684415677962884</v>
      </c>
      <c r="Q56">
        <f t="shared" si="11"/>
        <v>0.92667976264740293</v>
      </c>
      <c r="R56">
        <f t="shared" si="11"/>
        <v>0.92653143240805924</v>
      </c>
      <c r="S56">
        <f t="shared" si="11"/>
        <v>0.92653143240805924</v>
      </c>
      <c r="T56">
        <f t="shared" si="11"/>
        <v>0.92653143240805924</v>
      </c>
      <c r="U56">
        <f t="shared" si="11"/>
        <v>0.92653143240805924</v>
      </c>
      <c r="V56">
        <f t="shared" si="11"/>
        <v>0.92653143240805924</v>
      </c>
      <c r="W56">
        <f t="shared" si="11"/>
        <v>0.92653143240805924</v>
      </c>
      <c r="X56">
        <f t="shared" si="11"/>
        <v>0.92653143240805924</v>
      </c>
      <c r="Y56">
        <f t="shared" si="11"/>
        <v>0.92653143240805924</v>
      </c>
      <c r="Z56">
        <f t="shared" si="11"/>
        <v>0.92653143240805924</v>
      </c>
      <c r="AA56">
        <f t="shared" si="11"/>
        <v>0.92653143240805924</v>
      </c>
      <c r="AB56">
        <f t="shared" si="11"/>
        <v>0.92653143240805924</v>
      </c>
      <c r="AC56">
        <f t="shared" si="11"/>
        <v>0.92653143240805924</v>
      </c>
      <c r="AD56">
        <f t="shared" si="11"/>
        <v>0.92653143240805924</v>
      </c>
      <c r="AE56">
        <f t="shared" si="11"/>
        <v>0.92653143240805924</v>
      </c>
      <c r="AF56">
        <f t="shared" si="11"/>
        <v>0.92653143240805924</v>
      </c>
      <c r="AG56">
        <f t="shared" si="11"/>
        <v>0.92653143240805924</v>
      </c>
      <c r="AH56">
        <f t="shared" si="11"/>
        <v>0.92653143240805924</v>
      </c>
      <c r="AI56">
        <f t="shared" si="11"/>
        <v>0.92653143240805924</v>
      </c>
      <c r="AJ56">
        <f t="shared" si="11"/>
        <v>0.92653143240805924</v>
      </c>
      <c r="AK56">
        <f t="shared" si="11"/>
        <v>0.92653143240805924</v>
      </c>
      <c r="AL56">
        <f t="shared" si="11"/>
        <v>0.92653143240805924</v>
      </c>
    </row>
    <row r="57" spans="1:38" x14ac:dyDescent="0.35">
      <c r="S57" s="3"/>
    </row>
    <row r="58" spans="1:38" x14ac:dyDescent="0.35">
      <c r="S58" s="3"/>
    </row>
  </sheetData>
  <pageMargins left="0.7" right="0.7" top="0.75" bottom="0.75" header="0.3" footer="0.3"/>
  <pageSetup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G11"/>
  <sheetViews>
    <sheetView workbookViewId="0">
      <selection activeCell="E14" sqref="E14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G11"/>
  <sheetViews>
    <sheetView workbookViewId="0">
      <selection activeCell="E13" sqref="E13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 s="2">
        <f>'On-Road Gasoline'!G56</f>
        <v>0.92855656393304797</v>
      </c>
      <c r="C4" s="2">
        <f>'On-Road Gasoline'!H56</f>
        <v>0.92836798509975971</v>
      </c>
      <c r="D4" s="2">
        <f>'On-Road Gasoline'!I56</f>
        <v>0.92816747433482472</v>
      </c>
      <c r="E4" s="2">
        <f>'On-Road Gasoline'!J56</f>
        <v>0.92795457380592083</v>
      </c>
      <c r="F4" s="2">
        <f>'On-Road Gasoline'!K56</f>
        <v>0.92776780810668036</v>
      </c>
      <c r="G4" s="2">
        <f>'On-Road Gasoline'!L56</f>
        <v>0.92759880453810695</v>
      </c>
      <c r="H4" s="2">
        <f>'On-Road Gasoline'!M56</f>
        <v>0.92740998277701303</v>
      </c>
      <c r="I4" s="2">
        <f>'On-Road Gasoline'!N56</f>
        <v>0.92721443937841774</v>
      </c>
      <c r="J4" s="2">
        <f>'On-Road Gasoline'!O56</f>
        <v>0.92701907323888899</v>
      </c>
      <c r="K4" s="2">
        <f>'On-Road Gasoline'!P56</f>
        <v>0.92684415677962884</v>
      </c>
      <c r="L4" s="2">
        <f>'On-Road Gasoline'!Q56</f>
        <v>0.92667976264740293</v>
      </c>
      <c r="M4" s="2">
        <f>'On-Road Gasoline'!R56</f>
        <v>0.92653143240805924</v>
      </c>
      <c r="N4" s="2">
        <f>'On-Road Gasoline'!S56</f>
        <v>0.92653143240805924</v>
      </c>
      <c r="O4" s="2">
        <f>'On-Road Gasoline'!T56</f>
        <v>0.92653143240805924</v>
      </c>
      <c r="P4" s="2">
        <f>'On-Road Gasoline'!U56</f>
        <v>0.92653143240805924</v>
      </c>
      <c r="Q4" s="2">
        <f>'On-Road Gasoline'!V56</f>
        <v>0.92653143240805924</v>
      </c>
      <c r="R4" s="2">
        <f>'On-Road Gasoline'!W56</f>
        <v>0.92653143240805924</v>
      </c>
      <c r="S4" s="2">
        <f>'On-Road Gasoline'!X56</f>
        <v>0.92653143240805924</v>
      </c>
      <c r="T4" s="2">
        <f>'On-Road Gasoline'!Y56</f>
        <v>0.92653143240805924</v>
      </c>
      <c r="U4" s="2">
        <f>'On-Road Gasoline'!Z56</f>
        <v>0.92653143240805924</v>
      </c>
      <c r="V4" s="2">
        <f>'On-Road Gasoline'!AA56</f>
        <v>0.92653143240805924</v>
      </c>
      <c r="W4" s="2">
        <f>'On-Road Gasoline'!AB56</f>
        <v>0.92653143240805924</v>
      </c>
      <c r="X4" s="2">
        <f>'On-Road Gasoline'!AC56</f>
        <v>0.92653143240805924</v>
      </c>
      <c r="Y4" s="2">
        <f>'On-Road Gasoline'!AD56</f>
        <v>0.92653143240805924</v>
      </c>
      <c r="Z4" s="2">
        <f>'On-Road Gasoline'!AE56</f>
        <v>0.92653143240805924</v>
      </c>
      <c r="AA4" s="2">
        <f>'On-Road Gasoline'!AF56</f>
        <v>0.92653143240805924</v>
      </c>
      <c r="AB4" s="2">
        <f>'On-Road Gasoline'!AG56</f>
        <v>0.92653143240805924</v>
      </c>
      <c r="AC4" s="2">
        <f>'On-Road Gasoline'!AH56</f>
        <v>0.92653143240805924</v>
      </c>
      <c r="AD4" s="2">
        <f>'On-Road Gasoline'!AI56</f>
        <v>0.92653143240805924</v>
      </c>
      <c r="AE4" s="2">
        <f>'On-Road Gasoline'!AJ56</f>
        <v>0.92653143240805924</v>
      </c>
      <c r="AF4" s="2">
        <f>'On-Road Gasoline'!AK56</f>
        <v>0.92653143240805924</v>
      </c>
      <c r="AG4" s="2">
        <f>'On-Road Gasoline'!AL56</f>
        <v>0.92653143240805924</v>
      </c>
      <c r="AH4" s="2"/>
      <c r="AI4" s="2"/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 s="2">
        <f>'On-Road Gasoline'!G55</f>
        <v>7.1443436066952026E-2</v>
      </c>
      <c r="C6" s="2">
        <f>'On-Road Gasoline'!H55</f>
        <v>7.1632014900240237E-2</v>
      </c>
      <c r="D6" s="2">
        <f>'On-Road Gasoline'!I55</f>
        <v>7.183252566517527E-2</v>
      </c>
      <c r="E6" s="2">
        <f>'On-Road Gasoline'!J55</f>
        <v>7.2045426194079193E-2</v>
      </c>
      <c r="F6" s="2">
        <f>'On-Road Gasoline'!K55</f>
        <v>7.2232191893319669E-2</v>
      </c>
      <c r="G6" s="2">
        <f>'On-Road Gasoline'!L55</f>
        <v>7.2401195461893095E-2</v>
      </c>
      <c r="H6" s="2">
        <f>'On-Road Gasoline'!M55</f>
        <v>7.2590017222986983E-2</v>
      </c>
      <c r="I6" s="2">
        <f>'On-Road Gasoline'!N55</f>
        <v>7.2785560621582243E-2</v>
      </c>
      <c r="J6" s="2">
        <f>'On-Road Gasoline'!O55</f>
        <v>7.2980926761111009E-2</v>
      </c>
      <c r="K6" s="2">
        <f>'On-Road Gasoline'!P55</f>
        <v>7.3155843220371219E-2</v>
      </c>
      <c r="L6" s="2">
        <f>'On-Road Gasoline'!Q55</f>
        <v>7.3320237352597101E-2</v>
      </c>
      <c r="M6" s="2">
        <f>'On-Road Gasoline'!R55</f>
        <v>7.3468567591940745E-2</v>
      </c>
      <c r="N6" s="2">
        <f>'On-Road Gasoline'!S55</f>
        <v>7.3468567591940745E-2</v>
      </c>
      <c r="O6" s="2">
        <f>'On-Road Gasoline'!T55</f>
        <v>7.3468567591940745E-2</v>
      </c>
      <c r="P6" s="2">
        <f>'On-Road Gasoline'!U55</f>
        <v>7.3468567591940745E-2</v>
      </c>
      <c r="Q6" s="2">
        <f>'On-Road Gasoline'!V55</f>
        <v>7.3468567591940745E-2</v>
      </c>
      <c r="R6" s="2">
        <f>'On-Road Gasoline'!W55</f>
        <v>7.3468567591940745E-2</v>
      </c>
      <c r="S6" s="2">
        <f>'On-Road Gasoline'!X55</f>
        <v>7.3468567591940745E-2</v>
      </c>
      <c r="T6" s="2">
        <f>'On-Road Gasoline'!Y55</f>
        <v>7.3468567591940745E-2</v>
      </c>
      <c r="U6" s="2">
        <f>'On-Road Gasoline'!Z55</f>
        <v>7.3468567591940745E-2</v>
      </c>
      <c r="V6" s="2">
        <f>'On-Road Gasoline'!AA55</f>
        <v>7.3468567591940745E-2</v>
      </c>
      <c r="W6" s="2">
        <f>'On-Road Gasoline'!AB55</f>
        <v>7.3468567591940745E-2</v>
      </c>
      <c r="X6" s="2">
        <f>'On-Road Gasoline'!AC55</f>
        <v>7.3468567591940745E-2</v>
      </c>
      <c r="Y6" s="2">
        <f>'On-Road Gasoline'!AD55</f>
        <v>7.3468567591940745E-2</v>
      </c>
      <c r="Z6" s="2">
        <f>'On-Road Gasoline'!AE55</f>
        <v>7.3468567591940745E-2</v>
      </c>
      <c r="AA6" s="2">
        <f>'On-Road Gasoline'!AF55</f>
        <v>7.3468567591940745E-2</v>
      </c>
      <c r="AB6" s="2">
        <f>'On-Road Gasoline'!AG55</f>
        <v>7.3468567591940745E-2</v>
      </c>
      <c r="AC6" s="2">
        <f>'On-Road Gasoline'!AH55</f>
        <v>7.3468567591940745E-2</v>
      </c>
      <c r="AD6" s="2">
        <f>'On-Road Gasoline'!AI55</f>
        <v>7.3468567591940745E-2</v>
      </c>
      <c r="AE6" s="2">
        <f>'On-Road Gasoline'!AJ55</f>
        <v>7.3468567591940745E-2</v>
      </c>
      <c r="AF6" s="2">
        <f>'On-Road Gasoline'!AK55</f>
        <v>7.3468567591940745E-2</v>
      </c>
      <c r="AG6" s="2">
        <f>'On-Road Gasoline'!AL55</f>
        <v>7.3468567591940745E-2</v>
      </c>
      <c r="AH6" s="2"/>
      <c r="AI6" s="2"/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f>'On-Road Diesel'!G56</f>
        <v>0.82154257057994684</v>
      </c>
      <c r="C5">
        <f>'On-Road Diesel'!H56</f>
        <v>0.80235992137727741</v>
      </c>
      <c r="D5">
        <f>'On-Road Diesel'!I56</f>
        <v>0.78317727217460797</v>
      </c>
      <c r="E5">
        <f>'On-Road Diesel'!J56</f>
        <v>0.76399462297193843</v>
      </c>
      <c r="F5">
        <f>'On-Road Diesel'!K56</f>
        <v>0.74481197376926889</v>
      </c>
      <c r="G5">
        <f>'On-Road Diesel'!L56</f>
        <v>0.72562932456659945</v>
      </c>
      <c r="H5">
        <f>'On-Road Diesel'!M56</f>
        <v>0.70644667536393002</v>
      </c>
      <c r="I5">
        <f>'On-Road Diesel'!N56</f>
        <v>0.68726402616126048</v>
      </c>
      <c r="J5">
        <f>'On-Road Diesel'!O56</f>
        <v>0.66808137695859093</v>
      </c>
      <c r="K5">
        <f>'On-Road Diesel'!P56</f>
        <v>0.6488987277559215</v>
      </c>
      <c r="L5">
        <f>'On-Road Diesel'!Q56</f>
        <v>0.62971607855325207</v>
      </c>
      <c r="M5">
        <f>'On-Road Diesel'!R56</f>
        <v>0.61053342935058241</v>
      </c>
      <c r="N5">
        <f>'On-Road Diesel'!S56</f>
        <v>0.61053342935058241</v>
      </c>
      <c r="O5">
        <f>'On-Road Diesel'!T56</f>
        <v>0.61053342935058241</v>
      </c>
      <c r="P5">
        <f>'On-Road Diesel'!U56</f>
        <v>0.61053342935058241</v>
      </c>
      <c r="Q5">
        <f>'On-Road Diesel'!V56</f>
        <v>0.61053342935058241</v>
      </c>
      <c r="R5">
        <f>'On-Road Diesel'!W56</f>
        <v>0.61053342935058241</v>
      </c>
      <c r="S5">
        <f>'On-Road Diesel'!X56</f>
        <v>0.61053342935058241</v>
      </c>
      <c r="T5">
        <f>'On-Road Diesel'!Y56</f>
        <v>0.61053342935058241</v>
      </c>
      <c r="U5">
        <f>'On-Road Diesel'!Z56</f>
        <v>0.61053342935058241</v>
      </c>
      <c r="V5">
        <f>'On-Road Diesel'!AA56</f>
        <v>0.61053342935058241</v>
      </c>
      <c r="W5">
        <f>'On-Road Diesel'!AB56</f>
        <v>0.61053342935058241</v>
      </c>
      <c r="X5">
        <f>'On-Road Diesel'!AC56</f>
        <v>0.61053342935058241</v>
      </c>
      <c r="Y5">
        <f>'On-Road Diesel'!AD56</f>
        <v>0.61053342935058241</v>
      </c>
      <c r="Z5">
        <f>'On-Road Diesel'!AE56</f>
        <v>0.61053342935058241</v>
      </c>
      <c r="AA5">
        <f>'On-Road Diesel'!AF56</f>
        <v>0.61053342935058241</v>
      </c>
      <c r="AB5">
        <f>'On-Road Diesel'!AG56</f>
        <v>0.61053342935058241</v>
      </c>
      <c r="AC5">
        <f>'On-Road Diesel'!AH56</f>
        <v>0.61053342935058241</v>
      </c>
      <c r="AD5">
        <f>'On-Road Diesel'!AI56</f>
        <v>0.61053342935058241</v>
      </c>
      <c r="AE5">
        <f>'On-Road Diesel'!AJ56</f>
        <v>0.61053342935058241</v>
      </c>
      <c r="AF5">
        <f>'On-Road Diesel'!AK56</f>
        <v>0.61053342935058241</v>
      </c>
      <c r="AG5">
        <f>'On-Road Diesel'!AL56</f>
        <v>0.61053342935058241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f>'On-Road Diesel'!G55</f>
        <v>0.1784574294200531</v>
      </c>
      <c r="C7">
        <f>'On-Road Diesel'!H55</f>
        <v>0.19764007862272259</v>
      </c>
      <c r="D7">
        <f>'On-Road Diesel'!I55</f>
        <v>0.21682272782539208</v>
      </c>
      <c r="E7">
        <f>'On-Road Diesel'!J55</f>
        <v>0.23600537702806157</v>
      </c>
      <c r="F7">
        <f>'On-Road Diesel'!K55</f>
        <v>0.25518802623073106</v>
      </c>
      <c r="G7">
        <f>'On-Road Diesel'!L55</f>
        <v>0.27437067543340055</v>
      </c>
      <c r="H7">
        <f>'On-Road Diesel'!M55</f>
        <v>0.29355332463607003</v>
      </c>
      <c r="I7">
        <f>'On-Road Diesel'!N55</f>
        <v>0.31273597383873952</v>
      </c>
      <c r="J7">
        <f>'On-Road Diesel'!O55</f>
        <v>0.33191862304140901</v>
      </c>
      <c r="K7">
        <f>'On-Road Diesel'!P55</f>
        <v>0.3511012722440785</v>
      </c>
      <c r="L7">
        <f>'On-Road Diesel'!Q55</f>
        <v>0.37028392144674799</v>
      </c>
      <c r="M7">
        <f>'On-Road Diesel'!R55</f>
        <v>0.38946657064941759</v>
      </c>
      <c r="N7">
        <f>'On-Road Diesel'!S55</f>
        <v>0.38946657064941759</v>
      </c>
      <c r="O7">
        <f>'On-Road Diesel'!T55</f>
        <v>0.38946657064941759</v>
      </c>
      <c r="P7">
        <f>'On-Road Diesel'!U55</f>
        <v>0.38946657064941759</v>
      </c>
      <c r="Q7">
        <f>'On-Road Diesel'!V55</f>
        <v>0.38946657064941759</v>
      </c>
      <c r="R7">
        <f>'On-Road Diesel'!W55</f>
        <v>0.38946657064941759</v>
      </c>
      <c r="S7">
        <f>'On-Road Diesel'!X55</f>
        <v>0.38946657064941759</v>
      </c>
      <c r="T7">
        <f>'On-Road Diesel'!Y55</f>
        <v>0.38946657064941759</v>
      </c>
      <c r="U7">
        <f>'On-Road Diesel'!Z55</f>
        <v>0.38946657064941759</v>
      </c>
      <c r="V7">
        <f>'On-Road Diesel'!AA55</f>
        <v>0.38946657064941759</v>
      </c>
      <c r="W7">
        <f>'On-Road Diesel'!AB55</f>
        <v>0.38946657064941759</v>
      </c>
      <c r="X7">
        <f>'On-Road Diesel'!AC55</f>
        <v>0.38946657064941759</v>
      </c>
      <c r="Y7">
        <f>'On-Road Diesel'!AD55</f>
        <v>0.38946657064941759</v>
      </c>
      <c r="Z7">
        <f>'On-Road Diesel'!AE55</f>
        <v>0.38946657064941759</v>
      </c>
      <c r="AA7">
        <f>'On-Road Diesel'!AF55</f>
        <v>0.38946657064941759</v>
      </c>
      <c r="AB7">
        <f>'On-Road Diesel'!AG55</f>
        <v>0.38946657064941759</v>
      </c>
      <c r="AC7">
        <f>'On-Road Diesel'!AH55</f>
        <v>0.38946657064941759</v>
      </c>
      <c r="AD7">
        <f>'On-Road Diesel'!AI55</f>
        <v>0.38946657064941759</v>
      </c>
      <c r="AE7">
        <f>'On-Road Diesel'!AJ55</f>
        <v>0.38946657064941759</v>
      </c>
      <c r="AF7">
        <f>'On-Road Diesel'!AK55</f>
        <v>0.38946657064941759</v>
      </c>
      <c r="AG7">
        <f>'On-Road Diesel'!AL55</f>
        <v>0.38946657064941759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workbookViewId="0"/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f>'Plug-in Hybrids'!$A5</f>
        <v>0.55000000000000004</v>
      </c>
      <c r="C2">
        <f>'Plug-in Hybrids'!$A5</f>
        <v>0.55000000000000004</v>
      </c>
      <c r="D2">
        <f>'Plug-in Hybrids'!$A5</f>
        <v>0.55000000000000004</v>
      </c>
      <c r="E2">
        <f>'Plug-in Hybrids'!$A5</f>
        <v>0.55000000000000004</v>
      </c>
      <c r="F2">
        <f>'Plug-in Hybrids'!$A5</f>
        <v>0.55000000000000004</v>
      </c>
      <c r="G2">
        <f>'Plug-in Hybrids'!$A5</f>
        <v>0.55000000000000004</v>
      </c>
      <c r="H2">
        <f>'Plug-in Hybrids'!$A5</f>
        <v>0.55000000000000004</v>
      </c>
      <c r="I2">
        <f>'Plug-in Hybrids'!$A5</f>
        <v>0.55000000000000004</v>
      </c>
      <c r="J2">
        <f>'Plug-in Hybrids'!$A5</f>
        <v>0.55000000000000004</v>
      </c>
      <c r="K2">
        <f>'Plug-in Hybrids'!$A5</f>
        <v>0.55000000000000004</v>
      </c>
      <c r="L2">
        <f>'Plug-in Hybrids'!$A5</f>
        <v>0.55000000000000004</v>
      </c>
      <c r="M2">
        <f>'Plug-in Hybrids'!$A5</f>
        <v>0.55000000000000004</v>
      </c>
      <c r="N2">
        <f>'Plug-in Hybrids'!$A5</f>
        <v>0.55000000000000004</v>
      </c>
      <c r="O2">
        <f>'Plug-in Hybrids'!$A5</f>
        <v>0.55000000000000004</v>
      </c>
      <c r="P2">
        <f>'Plug-in Hybrids'!$A5</f>
        <v>0.55000000000000004</v>
      </c>
      <c r="Q2">
        <f>'Plug-in Hybrids'!$A5</f>
        <v>0.55000000000000004</v>
      </c>
      <c r="R2">
        <f>'Plug-in Hybrids'!$A5</f>
        <v>0.55000000000000004</v>
      </c>
      <c r="S2">
        <f>'Plug-in Hybrids'!$A5</f>
        <v>0.55000000000000004</v>
      </c>
      <c r="T2">
        <f>'Plug-in Hybrids'!$A5</f>
        <v>0.55000000000000004</v>
      </c>
      <c r="U2">
        <f>'Plug-in Hybrids'!$A5</f>
        <v>0.55000000000000004</v>
      </c>
      <c r="V2">
        <f>'Plug-in Hybrids'!$A5</f>
        <v>0.55000000000000004</v>
      </c>
      <c r="W2">
        <f>'Plug-in Hybrids'!$A5</f>
        <v>0.55000000000000004</v>
      </c>
      <c r="X2">
        <f>'Plug-in Hybrids'!$A5</f>
        <v>0.55000000000000004</v>
      </c>
      <c r="Y2">
        <f>'Plug-in Hybrids'!$A5</f>
        <v>0.55000000000000004</v>
      </c>
      <c r="Z2">
        <f>'Plug-in Hybrids'!$A5</f>
        <v>0.55000000000000004</v>
      </c>
      <c r="AA2">
        <f>'Plug-in Hybrids'!$A5</f>
        <v>0.55000000000000004</v>
      </c>
      <c r="AB2">
        <f>'Plug-in Hybrids'!$A5</f>
        <v>0.55000000000000004</v>
      </c>
      <c r="AC2">
        <f>'Plug-in Hybrids'!$A5</f>
        <v>0.55000000000000004</v>
      </c>
      <c r="AD2">
        <f>'Plug-in Hybrids'!$A5</f>
        <v>0.55000000000000004</v>
      </c>
      <c r="AE2">
        <f>'Plug-in Hybrids'!$A5</f>
        <v>0.55000000000000004</v>
      </c>
      <c r="AF2">
        <f>'Plug-in Hybrids'!$A5</f>
        <v>0.55000000000000004</v>
      </c>
      <c r="AG2">
        <f>'Plug-in Hybrids'!$A5</f>
        <v>0.55000000000000004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/>
      <c r="AI4" s="7"/>
      <c r="AJ4" s="7"/>
    </row>
    <row r="5" spans="1:36" x14ac:dyDescent="0.35">
      <c r="A5" t="s">
        <v>6</v>
      </c>
      <c r="B5">
        <f>'BPoEFUbVT-HDVs-frgt-dslveh'!B5*(1-B2)</f>
        <v>0.36969415676097606</v>
      </c>
      <c r="C5">
        <f>'BPoEFUbVT-HDVs-frgt-dslveh'!C5*(1-C2)</f>
        <v>0.3610619646197748</v>
      </c>
      <c r="D5">
        <f>'BPoEFUbVT-HDVs-frgt-dslveh'!D5*(1-D2)</f>
        <v>0.35242977247857354</v>
      </c>
      <c r="E5">
        <f>'BPoEFUbVT-HDVs-frgt-dslveh'!E5*(1-E2)</f>
        <v>0.34379758033737223</v>
      </c>
      <c r="F5">
        <f>'BPoEFUbVT-HDVs-frgt-dslveh'!F5*(1-F2)</f>
        <v>0.33516538819617098</v>
      </c>
      <c r="G5">
        <f>'BPoEFUbVT-HDVs-frgt-dslveh'!G5*(1-G2)</f>
        <v>0.32653319605496972</v>
      </c>
      <c r="H5">
        <f>'BPoEFUbVT-HDVs-frgt-dslveh'!H5*(1-H2)</f>
        <v>0.31790100391376847</v>
      </c>
      <c r="I5">
        <f>'BPoEFUbVT-HDVs-frgt-dslveh'!I5*(1-I2)</f>
        <v>0.30926881177256721</v>
      </c>
      <c r="J5">
        <f>'BPoEFUbVT-HDVs-frgt-dslveh'!J5*(1-J2)</f>
        <v>0.3006366196313659</v>
      </c>
      <c r="K5">
        <f>'BPoEFUbVT-HDVs-frgt-dslveh'!K5*(1-K2)</f>
        <v>0.29200442749016464</v>
      </c>
      <c r="L5">
        <f>'BPoEFUbVT-HDVs-frgt-dslveh'!L5*(1-L2)</f>
        <v>0.28337223534896339</v>
      </c>
      <c r="M5">
        <f>'BPoEFUbVT-HDVs-frgt-dslveh'!M5*(1-M2)</f>
        <v>0.27474004320776207</v>
      </c>
      <c r="N5">
        <f>'BPoEFUbVT-HDVs-frgt-dslveh'!N5*(1-N2)</f>
        <v>0.27474004320776207</v>
      </c>
      <c r="O5">
        <f>'BPoEFUbVT-HDVs-frgt-dslveh'!O5*(1-O2)</f>
        <v>0.27474004320776207</v>
      </c>
      <c r="P5">
        <f>'BPoEFUbVT-HDVs-frgt-dslveh'!P5*(1-P2)</f>
        <v>0.27474004320776207</v>
      </c>
      <c r="Q5">
        <f>'BPoEFUbVT-HDVs-frgt-dslveh'!Q5*(1-Q2)</f>
        <v>0.27474004320776207</v>
      </c>
      <c r="R5">
        <f>'BPoEFUbVT-HDVs-frgt-dslveh'!R5*(1-R2)</f>
        <v>0.27474004320776207</v>
      </c>
      <c r="S5">
        <f>'BPoEFUbVT-HDVs-frgt-dslveh'!S5*(1-S2)</f>
        <v>0.27474004320776207</v>
      </c>
      <c r="T5">
        <f>'BPoEFUbVT-HDVs-frgt-dslveh'!T5*(1-T2)</f>
        <v>0.27474004320776207</v>
      </c>
      <c r="U5">
        <f>'BPoEFUbVT-HDVs-frgt-dslveh'!U5*(1-U2)</f>
        <v>0.27474004320776207</v>
      </c>
      <c r="V5">
        <f>'BPoEFUbVT-HDVs-frgt-dslveh'!V5*(1-V2)</f>
        <v>0.27474004320776207</v>
      </c>
      <c r="W5">
        <f>'BPoEFUbVT-HDVs-frgt-dslveh'!W5*(1-W2)</f>
        <v>0.27474004320776207</v>
      </c>
      <c r="X5">
        <f>'BPoEFUbVT-HDVs-frgt-dslveh'!X5*(1-X2)</f>
        <v>0.27474004320776207</v>
      </c>
      <c r="Y5">
        <f>'BPoEFUbVT-HDVs-frgt-dslveh'!Y5*(1-Y2)</f>
        <v>0.27474004320776207</v>
      </c>
      <c r="Z5">
        <f>'BPoEFUbVT-HDVs-frgt-dslveh'!Z5*(1-Z2)</f>
        <v>0.27474004320776207</v>
      </c>
      <c r="AA5">
        <f>'BPoEFUbVT-HDVs-frgt-dslveh'!AA5*(1-AA2)</f>
        <v>0.27474004320776207</v>
      </c>
      <c r="AB5">
        <f>'BPoEFUbVT-HDVs-frgt-dslveh'!AB5*(1-AB2)</f>
        <v>0.27474004320776207</v>
      </c>
      <c r="AC5">
        <f>'BPoEFUbVT-HDVs-frgt-dslveh'!AC5*(1-AC2)</f>
        <v>0.27474004320776207</v>
      </c>
      <c r="AD5">
        <f>'BPoEFUbVT-HDVs-frgt-dslveh'!AD5*(1-AD2)</f>
        <v>0.27474004320776207</v>
      </c>
      <c r="AE5">
        <f>'BPoEFUbVT-HDVs-frgt-dslveh'!AE5*(1-AE2)</f>
        <v>0.27474004320776207</v>
      </c>
      <c r="AF5">
        <f>'BPoEFUbVT-HDVs-frgt-dslveh'!AF5*(1-AF2)</f>
        <v>0.27474004320776207</v>
      </c>
      <c r="AG5">
        <f>'BPoEFUbVT-HDVs-frgt-dslveh'!AG5*(1-AG2)</f>
        <v>0.27474004320776207</v>
      </c>
    </row>
    <row r="6" spans="1:36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x14ac:dyDescent="0.35">
      <c r="A7" t="s">
        <v>9</v>
      </c>
      <c r="B7">
        <f>'BPoEFUbVT-HDVs-frgt-dslveh'!B7*(1-B2)</f>
        <v>8.0305843239023886E-2</v>
      </c>
      <c r="C7">
        <f>'BPoEFUbVT-HDVs-frgt-dslveh'!C7*(1-C2)</f>
        <v>8.8938035380225156E-2</v>
      </c>
      <c r="D7">
        <f>'BPoEFUbVT-HDVs-frgt-dslveh'!D7*(1-D2)</f>
        <v>9.7570227521426425E-2</v>
      </c>
      <c r="E7">
        <f>'BPoEFUbVT-HDVs-frgt-dslveh'!E7*(1-E2)</f>
        <v>0.1062024196626277</v>
      </c>
      <c r="F7">
        <f>'BPoEFUbVT-HDVs-frgt-dslveh'!F7*(1-F2)</f>
        <v>0.11483461180382896</v>
      </c>
      <c r="G7">
        <f>'BPoEFUbVT-HDVs-frgt-dslveh'!G7*(1-G2)</f>
        <v>0.12346680394503023</v>
      </c>
      <c r="H7">
        <f>'BPoEFUbVT-HDVs-frgt-dslveh'!H7*(1-H2)</f>
        <v>0.13209899608623149</v>
      </c>
      <c r="I7">
        <f>'BPoEFUbVT-HDVs-frgt-dslveh'!I7*(1-I2)</f>
        <v>0.14073118822743277</v>
      </c>
      <c r="J7">
        <f>'BPoEFUbVT-HDVs-frgt-dslveh'!J7*(1-J2)</f>
        <v>0.14936338036863403</v>
      </c>
      <c r="K7">
        <f>'BPoEFUbVT-HDVs-frgt-dslveh'!K7*(1-K2)</f>
        <v>0.15799557250983531</v>
      </c>
      <c r="L7">
        <f>'BPoEFUbVT-HDVs-frgt-dslveh'!L7*(1-L2)</f>
        <v>0.16662776465103657</v>
      </c>
      <c r="M7">
        <f>'BPoEFUbVT-HDVs-frgt-dslveh'!M7*(1-M2)</f>
        <v>0.17525995679223791</v>
      </c>
      <c r="N7">
        <f>'BPoEFUbVT-HDVs-frgt-dslveh'!N7*(1-N2)</f>
        <v>0.17525995679223791</v>
      </c>
      <c r="O7">
        <f>'BPoEFUbVT-HDVs-frgt-dslveh'!O7*(1-O2)</f>
        <v>0.17525995679223791</v>
      </c>
      <c r="P7">
        <f>'BPoEFUbVT-HDVs-frgt-dslveh'!P7*(1-P2)</f>
        <v>0.17525995679223791</v>
      </c>
      <c r="Q7">
        <f>'BPoEFUbVT-HDVs-frgt-dslveh'!Q7*(1-Q2)</f>
        <v>0.17525995679223791</v>
      </c>
      <c r="R7">
        <f>'BPoEFUbVT-HDVs-frgt-dslveh'!R7*(1-R2)</f>
        <v>0.17525995679223791</v>
      </c>
      <c r="S7">
        <f>'BPoEFUbVT-HDVs-frgt-dslveh'!S7*(1-S2)</f>
        <v>0.17525995679223791</v>
      </c>
      <c r="T7">
        <f>'BPoEFUbVT-HDVs-frgt-dslveh'!T7*(1-T2)</f>
        <v>0.17525995679223791</v>
      </c>
      <c r="U7">
        <f>'BPoEFUbVT-HDVs-frgt-dslveh'!U7*(1-U2)</f>
        <v>0.17525995679223791</v>
      </c>
      <c r="V7">
        <f>'BPoEFUbVT-HDVs-frgt-dslveh'!V7*(1-V2)</f>
        <v>0.17525995679223791</v>
      </c>
      <c r="W7">
        <f>'BPoEFUbVT-HDVs-frgt-dslveh'!W7*(1-W2)</f>
        <v>0.17525995679223791</v>
      </c>
      <c r="X7">
        <f>'BPoEFUbVT-HDVs-frgt-dslveh'!X7*(1-X2)</f>
        <v>0.17525995679223791</v>
      </c>
      <c r="Y7">
        <f>'BPoEFUbVT-HDVs-frgt-dslveh'!Y7*(1-Y2)</f>
        <v>0.17525995679223791</v>
      </c>
      <c r="Z7">
        <f>'BPoEFUbVT-HDVs-frgt-dslveh'!Z7*(1-Z2)</f>
        <v>0.17525995679223791</v>
      </c>
      <c r="AA7">
        <f>'BPoEFUbVT-HDVs-frgt-dslveh'!AA7*(1-AA2)</f>
        <v>0.17525995679223791</v>
      </c>
      <c r="AB7">
        <f>'BPoEFUbVT-HDVs-frgt-dslveh'!AB7*(1-AB2)</f>
        <v>0.17525995679223791</v>
      </c>
      <c r="AC7">
        <f>'BPoEFUbVT-HDVs-frgt-dslveh'!AC7*(1-AC2)</f>
        <v>0.17525995679223791</v>
      </c>
      <c r="AD7">
        <f>'BPoEFUbVT-HDVs-frgt-dslveh'!AD7*(1-AD2)</f>
        <v>0.17525995679223791</v>
      </c>
      <c r="AE7">
        <f>'BPoEFUbVT-HDVs-frgt-dslveh'!AE7*(1-AE2)</f>
        <v>0.17525995679223791</v>
      </c>
      <c r="AF7">
        <f>'BPoEFUbVT-HDVs-frgt-dslveh'!AF7*(1-AF2)</f>
        <v>0.17525995679223791</v>
      </c>
      <c r="AG7">
        <f>'BPoEFUbVT-HDVs-frgt-dslveh'!AG7*(1-AG2)</f>
        <v>0.17525995679223791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workbookViewId="0">
      <selection activeCell="B1" sqref="B1:AG1"/>
    </sheetView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workbookViewId="0">
      <selection activeCell="B1" sqref="B1:AG1"/>
    </sheetView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35">
      <c r="A11" t="s">
        <v>45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11"/>
  <sheetViews>
    <sheetView workbookViewId="0">
      <selection activeCell="D2" sqref="D2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045D-48CD-428B-9E9F-C9E7AC1762D6}">
  <dimension ref="A2:U127"/>
  <sheetViews>
    <sheetView topLeftCell="C55" zoomScale="85" zoomScaleNormal="85" workbookViewId="0">
      <selection activeCell="M66" sqref="M66"/>
    </sheetView>
  </sheetViews>
  <sheetFormatPr defaultRowHeight="14.5" x14ac:dyDescent="0.35"/>
  <cols>
    <col min="2" max="2" width="23" customWidth="1"/>
    <col min="3" max="4" width="13.36328125" customWidth="1"/>
  </cols>
  <sheetData>
    <row r="2" spans="1:20" ht="23.5" x14ac:dyDescent="0.55000000000000004">
      <c r="A2" s="14" t="s">
        <v>59</v>
      </c>
      <c r="B2" s="15"/>
      <c r="C2" s="15"/>
      <c r="D2" s="15" t="s">
        <v>60</v>
      </c>
      <c r="E2" s="15"/>
    </row>
    <row r="3" spans="1:20" ht="15" thickBot="1" x14ac:dyDescent="0.4">
      <c r="A3" s="16" t="s">
        <v>61</v>
      </c>
      <c r="B3" s="15"/>
      <c r="C3" s="15"/>
      <c r="D3" s="15"/>
      <c r="E3" s="15"/>
    </row>
    <row r="4" spans="1:20" ht="15" thickBot="1" x14ac:dyDescent="0.4">
      <c r="A4" s="17" t="s">
        <v>62</v>
      </c>
      <c r="B4" s="15"/>
      <c r="C4" s="24" t="s">
        <v>63</v>
      </c>
      <c r="D4" s="23"/>
      <c r="E4" s="15"/>
    </row>
    <row r="5" spans="1:20" ht="15" thickBot="1" x14ac:dyDescent="0.4">
      <c r="A5" s="17" t="s">
        <v>64</v>
      </c>
      <c r="B5" s="15"/>
      <c r="C5" s="24" t="s">
        <v>65</v>
      </c>
      <c r="D5" s="23"/>
      <c r="E5" s="15" t="s">
        <v>66</v>
      </c>
    </row>
    <row r="6" spans="1:20" ht="15" thickBot="1" x14ac:dyDescent="0.4">
      <c r="A6" s="17" t="s">
        <v>67</v>
      </c>
      <c r="B6" s="15"/>
      <c r="C6" s="22">
        <v>0.2</v>
      </c>
      <c r="D6" s="23"/>
      <c r="E6" s="15"/>
    </row>
    <row r="9" spans="1:20" x14ac:dyDescent="0.35">
      <c r="D9" t="s">
        <v>68</v>
      </c>
    </row>
    <row r="10" spans="1:20" ht="15" customHeight="1" x14ac:dyDescent="0.35">
      <c r="A10" t="s">
        <v>69</v>
      </c>
      <c r="B10" t="s">
        <v>70</v>
      </c>
      <c r="C10" t="s">
        <v>71</v>
      </c>
      <c r="D10">
        <v>2014</v>
      </c>
      <c r="E10">
        <v>2015</v>
      </c>
      <c r="F10">
        <v>2016</v>
      </c>
      <c r="G10">
        <v>2017</v>
      </c>
      <c r="H10">
        <v>2018</v>
      </c>
      <c r="I10">
        <v>2019</v>
      </c>
      <c r="J10">
        <v>2020</v>
      </c>
      <c r="K10">
        <v>2021</v>
      </c>
      <c r="L10">
        <v>2022</v>
      </c>
      <c r="M10">
        <v>2023</v>
      </c>
      <c r="N10">
        <v>2024</v>
      </c>
      <c r="O10">
        <v>2025</v>
      </c>
      <c r="P10">
        <v>2026</v>
      </c>
      <c r="Q10">
        <v>2027</v>
      </c>
      <c r="R10">
        <v>2028</v>
      </c>
      <c r="S10">
        <v>2029</v>
      </c>
      <c r="T10">
        <v>2030</v>
      </c>
    </row>
    <row r="11" spans="1:20" ht="15" customHeight="1" x14ac:dyDescent="0.35">
      <c r="B11" s="18" t="s">
        <v>72</v>
      </c>
      <c r="C11" t="s">
        <v>73</v>
      </c>
      <c r="D11" s="3">
        <v>120325.06200000001</v>
      </c>
      <c r="E11" s="3">
        <v>119420.30100000001</v>
      </c>
      <c r="F11" s="3">
        <v>127721.91338478001</v>
      </c>
      <c r="G11" s="3">
        <v>122816.04933312001</v>
      </c>
      <c r="H11" s="3">
        <v>118790.53057663623</v>
      </c>
      <c r="I11" s="3">
        <v>112898.51053917249</v>
      </c>
      <c r="J11" s="3">
        <v>110599.46169118684</v>
      </c>
      <c r="K11" s="3">
        <v>108669.8167729187</v>
      </c>
      <c r="L11" s="3">
        <v>111805.09400707307</v>
      </c>
      <c r="M11" s="3">
        <v>114476.01213084687</v>
      </c>
      <c r="N11" s="3">
        <v>115867.18225269145</v>
      </c>
      <c r="O11" s="3">
        <v>113514.73817853804</v>
      </c>
      <c r="P11" s="3">
        <v>111936.54695240328</v>
      </c>
      <c r="Q11" s="3">
        <v>108628.47294941814</v>
      </c>
      <c r="R11" s="3">
        <v>105265.13020424184</v>
      </c>
      <c r="S11" s="3">
        <v>102267.44260514341</v>
      </c>
      <c r="T11" s="3">
        <v>99245.674941777776</v>
      </c>
    </row>
    <row r="12" spans="1:20" ht="15" customHeight="1" x14ac:dyDescent="0.35">
      <c r="B12" t="s">
        <v>74</v>
      </c>
      <c r="C12" t="s">
        <v>73</v>
      </c>
      <c r="D12" s="3">
        <v>717.28800000000012</v>
      </c>
      <c r="E12" s="3">
        <v>3415.2690000000002</v>
      </c>
      <c r="F12" s="3">
        <v>2521.74961467</v>
      </c>
      <c r="G12" s="3">
        <v>5522.3128517700006</v>
      </c>
      <c r="H12" s="3">
        <v>8151.0000000000009</v>
      </c>
      <c r="I12" s="3">
        <v>12226.5</v>
      </c>
      <c r="J12" s="3">
        <v>12226.5</v>
      </c>
      <c r="K12" s="3">
        <v>12226.5</v>
      </c>
      <c r="L12" s="3">
        <v>8151.0000000000009</v>
      </c>
      <c r="M12" s="3">
        <v>4075.5000000000005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5" customHeight="1" x14ac:dyDescent="0.35">
      <c r="B13" t="s">
        <v>75</v>
      </c>
      <c r="C13" t="s">
        <v>73</v>
      </c>
      <c r="D13" s="3">
        <v>0</v>
      </c>
      <c r="E13" s="3">
        <v>0</v>
      </c>
      <c r="F13" s="3">
        <v>0</v>
      </c>
      <c r="G13" s="3">
        <v>0</v>
      </c>
      <c r="H13" s="3">
        <v>164.37630696634795</v>
      </c>
      <c r="I13" s="3">
        <v>328.75261393269591</v>
      </c>
      <c r="J13" s="3">
        <v>610.23691791878798</v>
      </c>
      <c r="K13" s="3">
        <v>938.04128896063594</v>
      </c>
      <c r="L13" s="3">
        <v>1324.4670096326126</v>
      </c>
      <c r="M13" s="3">
        <v>1806.5917370004368</v>
      </c>
      <c r="N13" s="3">
        <v>2478.3979386564015</v>
      </c>
      <c r="O13" s="3">
        <v>3342.9592822550608</v>
      </c>
      <c r="P13" s="3">
        <v>4160.555966720477</v>
      </c>
      <c r="Q13" s="3">
        <v>5705.7000000000007</v>
      </c>
      <c r="R13" s="3">
        <v>7743.4500000000007</v>
      </c>
      <c r="S13" s="3">
        <v>8966.1</v>
      </c>
      <c r="T13" s="3">
        <v>10188.75</v>
      </c>
    </row>
    <row r="14" spans="1:20" ht="15" customHeight="1" x14ac:dyDescent="0.35">
      <c r="B14" t="s">
        <v>76</v>
      </c>
      <c r="C14" t="s">
        <v>73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5" customHeight="1" x14ac:dyDescent="0.35">
      <c r="B15" t="s">
        <v>77</v>
      </c>
      <c r="C15" t="s">
        <v>73</v>
      </c>
      <c r="D15" s="3">
        <v>4.0909090909090908</v>
      </c>
      <c r="E15" s="3">
        <v>43.636363636363633</v>
      </c>
      <c r="F15" s="3">
        <v>0.34836</v>
      </c>
      <c r="G15" s="3">
        <v>32.183399999999999</v>
      </c>
      <c r="H15" s="3">
        <v>86.292000000000002</v>
      </c>
      <c r="I15" s="3">
        <v>160.512</v>
      </c>
      <c r="J15" s="3">
        <v>285.81600000000003</v>
      </c>
      <c r="K15" s="3">
        <v>463.06800000000004</v>
      </c>
      <c r="L15" s="3">
        <v>734.38800000000003</v>
      </c>
      <c r="M15" s="3">
        <v>1556.375573808089</v>
      </c>
      <c r="N15" s="3">
        <v>2861.3027214242675</v>
      </c>
      <c r="O15" s="3">
        <v>4166.229869040445</v>
      </c>
      <c r="P15" s="3">
        <v>5580.4008168975561</v>
      </c>
      <c r="Q15" s="3">
        <v>7252.7567653048791</v>
      </c>
      <c r="R15" s="3">
        <v>9228.3540554167848</v>
      </c>
      <c r="S15" s="3">
        <v>11510.91591476666</v>
      </c>
      <c r="T15" s="3">
        <v>14096.334987020278</v>
      </c>
    </row>
    <row r="16" spans="1:20" ht="15" customHeight="1" x14ac:dyDescent="0.35">
      <c r="B16" t="s">
        <v>78</v>
      </c>
      <c r="C16" t="s">
        <v>73</v>
      </c>
      <c r="D16" s="3">
        <v>979.20022958018251</v>
      </c>
      <c r="E16" s="3">
        <v>1501.2003519666769</v>
      </c>
      <c r="F16" s="3">
        <v>2556.8631777440378</v>
      </c>
      <c r="G16" s="3">
        <v>3678.3982750956025</v>
      </c>
      <c r="H16" s="3">
        <v>4297.1000250844536</v>
      </c>
      <c r="I16" s="3">
        <v>4864.9474542201624</v>
      </c>
      <c r="J16" s="3">
        <v>5625.9077126324928</v>
      </c>
      <c r="K16" s="3">
        <v>6581.6428487111243</v>
      </c>
      <c r="L16" s="3">
        <v>7647.1935337367613</v>
      </c>
      <c r="M16" s="3">
        <v>9666.6824109203571</v>
      </c>
      <c r="N16" s="3">
        <v>12609.567908301229</v>
      </c>
      <c r="O16" s="3">
        <v>15552.453405682103</v>
      </c>
      <c r="P16" s="3">
        <v>18685.209765568718</v>
      </c>
      <c r="Q16" s="3">
        <v>22336.515808834498</v>
      </c>
      <c r="R16" s="3">
        <v>26662.995405554753</v>
      </c>
      <c r="S16" s="3">
        <v>31678.027795347465</v>
      </c>
      <c r="T16" s="3">
        <v>37372.944432125361</v>
      </c>
    </row>
    <row r="17" spans="2:21" ht="15" customHeight="1" x14ac:dyDescent="0.35">
      <c r="B17" t="s">
        <v>79</v>
      </c>
      <c r="C17" t="s">
        <v>73</v>
      </c>
      <c r="D17" s="3">
        <v>1565006.29</v>
      </c>
      <c r="E17" s="3">
        <v>1592617.72</v>
      </c>
      <c r="F17" s="3">
        <v>1679787.55446753</v>
      </c>
      <c r="G17" s="3">
        <v>1681204.34965356</v>
      </c>
      <c r="H17" s="3">
        <v>1652138.194371236</v>
      </c>
      <c r="I17" s="3">
        <v>1625887.5321284265</v>
      </c>
      <c r="J17" s="3">
        <v>1594454.8235327138</v>
      </c>
      <c r="K17" s="3">
        <v>1568149.6275652049</v>
      </c>
      <c r="L17" s="3">
        <v>1555317.3049692984</v>
      </c>
      <c r="M17" s="3">
        <v>1537260.1838281231</v>
      </c>
      <c r="N17" s="3">
        <v>1504457.1331307671</v>
      </c>
      <c r="O17" s="3">
        <v>1478219.0823197444</v>
      </c>
      <c r="P17" s="3">
        <v>1461220.572243274</v>
      </c>
      <c r="Q17" s="3">
        <v>1430634.0087610565</v>
      </c>
      <c r="R17" s="3">
        <v>1405460.2095574301</v>
      </c>
      <c r="S17" s="3">
        <v>1373995.4136639789</v>
      </c>
      <c r="T17" s="3">
        <v>1341853.5908974977</v>
      </c>
    </row>
    <row r="18" spans="2:21" ht="15" customHeight="1" x14ac:dyDescent="0.35">
      <c r="D18" s="3"/>
      <c r="E18" s="3"/>
      <c r="F18" s="3"/>
      <c r="G18" s="3"/>
      <c r="H18" s="3"/>
      <c r="I18" s="3"/>
      <c r="J18" s="3"/>
    </row>
    <row r="19" spans="2:21" ht="15" customHeight="1" x14ac:dyDescent="0.35">
      <c r="B19" t="s">
        <v>70</v>
      </c>
      <c r="C19" t="s">
        <v>71</v>
      </c>
      <c r="D19">
        <v>2014</v>
      </c>
      <c r="E19">
        <v>2015</v>
      </c>
      <c r="F19">
        <v>2016</v>
      </c>
      <c r="G19">
        <v>2017</v>
      </c>
      <c r="H19">
        <v>2018</v>
      </c>
      <c r="I19">
        <v>2019</v>
      </c>
      <c r="J19">
        <v>2020</v>
      </c>
      <c r="K19">
        <v>2021</v>
      </c>
      <c r="L19">
        <v>2022</v>
      </c>
      <c r="M19">
        <v>2023</v>
      </c>
      <c r="N19">
        <v>2024</v>
      </c>
      <c r="O19">
        <v>2025</v>
      </c>
      <c r="P19">
        <v>2026</v>
      </c>
      <c r="Q19">
        <v>2027</v>
      </c>
      <c r="R19">
        <v>2028</v>
      </c>
      <c r="S19">
        <v>2029</v>
      </c>
      <c r="T19">
        <v>2030</v>
      </c>
    </row>
    <row r="20" spans="2:21" ht="15" customHeight="1" x14ac:dyDescent="0.35">
      <c r="B20" t="s">
        <v>80</v>
      </c>
      <c r="C20" t="s">
        <v>73</v>
      </c>
      <c r="D20" s="3">
        <v>8450.8401938348852</v>
      </c>
      <c r="E20" s="3">
        <v>15892.624842137247</v>
      </c>
      <c r="F20" s="3">
        <v>20603.494372489626</v>
      </c>
      <c r="G20" s="3">
        <v>21629.003325483714</v>
      </c>
      <c r="H20" s="3">
        <v>25226.388638313092</v>
      </c>
      <c r="I20" s="3">
        <v>34686.284377680502</v>
      </c>
      <c r="J20" s="3">
        <v>44146.180117047908</v>
      </c>
      <c r="K20" s="3">
        <v>53606.075856415315</v>
      </c>
      <c r="L20" s="3">
        <v>63065.971595782728</v>
      </c>
      <c r="M20" s="3">
        <v>63065.971595782728</v>
      </c>
      <c r="N20" s="3">
        <v>63065.971595782728</v>
      </c>
      <c r="O20" s="3">
        <v>63065.971595782728</v>
      </c>
      <c r="P20" s="3">
        <v>63065.971595782728</v>
      </c>
      <c r="Q20" s="3">
        <v>63065.971595782728</v>
      </c>
      <c r="R20" s="3">
        <v>63065.971595782728</v>
      </c>
      <c r="S20" s="3">
        <v>63065.971595782728</v>
      </c>
      <c r="T20" s="3">
        <v>63065.971595782728</v>
      </c>
    </row>
    <row r="21" spans="2:21" ht="15" customHeight="1" x14ac:dyDescent="0.35">
      <c r="B21" t="s">
        <v>81</v>
      </c>
      <c r="C21" t="s">
        <v>73</v>
      </c>
      <c r="D21" s="3">
        <v>14650.45</v>
      </c>
      <c r="E21" s="3">
        <v>21392.25</v>
      </c>
      <c r="F21" s="3">
        <v>33147.765505050003</v>
      </c>
      <c r="G21" s="3">
        <v>43492.958682100005</v>
      </c>
      <c r="H21" s="3">
        <v>58342.5</v>
      </c>
      <c r="I21" s="3">
        <v>71307.5</v>
      </c>
      <c r="J21" s="3">
        <v>84272.5</v>
      </c>
      <c r="K21" s="3">
        <v>97237.5</v>
      </c>
      <c r="L21" s="3">
        <v>110202.5</v>
      </c>
      <c r="M21" s="3">
        <v>116685</v>
      </c>
      <c r="N21" s="3">
        <v>116685</v>
      </c>
      <c r="O21" s="3">
        <v>116685</v>
      </c>
      <c r="P21" s="3">
        <v>129650</v>
      </c>
      <c r="Q21" s="3">
        <v>129650</v>
      </c>
      <c r="R21" s="3">
        <v>142615</v>
      </c>
      <c r="S21" s="3">
        <v>142615</v>
      </c>
      <c r="T21" s="3">
        <v>142615</v>
      </c>
    </row>
    <row r="22" spans="2:21" ht="15" customHeight="1" x14ac:dyDescent="0.35">
      <c r="B22" t="s">
        <v>82</v>
      </c>
      <c r="C22" t="s">
        <v>73</v>
      </c>
      <c r="D22" s="3">
        <v>13043.59</v>
      </c>
      <c r="E22" s="3">
        <v>9278.43</v>
      </c>
      <c r="F22" s="3">
        <v>7421.0533086899995</v>
      </c>
      <c r="G22" s="3">
        <v>6943.2012545699999</v>
      </c>
      <c r="H22" s="3">
        <v>3361.75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2:21" ht="15" customHeight="1" x14ac:dyDescent="0.35">
      <c r="B23" t="s">
        <v>83</v>
      </c>
      <c r="C23" t="s">
        <v>73</v>
      </c>
      <c r="D23" s="3">
        <v>3899.63</v>
      </c>
      <c r="E23" s="3">
        <v>9143.9599999999991</v>
      </c>
      <c r="F23" s="3">
        <v>12163.061748669999</v>
      </c>
      <c r="G23" s="3">
        <v>14350.413566159999</v>
      </c>
      <c r="H23" s="3">
        <v>17667.25</v>
      </c>
      <c r="I23" s="3">
        <v>23273</v>
      </c>
      <c r="J23" s="3">
        <v>25897</v>
      </c>
      <c r="K23" s="3">
        <v>28599</v>
      </c>
      <c r="L23" s="3">
        <v>31494</v>
      </c>
      <c r="M23" s="3">
        <v>34291</v>
      </c>
      <c r="N23" s="3">
        <v>38174</v>
      </c>
      <c r="O23" s="3">
        <v>38736</v>
      </c>
      <c r="P23" s="3">
        <v>39660</v>
      </c>
      <c r="Q23" s="3">
        <v>40554</v>
      </c>
      <c r="R23" s="3">
        <v>41335.999999999993</v>
      </c>
      <c r="S23" s="3">
        <v>42097</v>
      </c>
      <c r="T23" s="3">
        <v>42921</v>
      </c>
    </row>
    <row r="24" spans="2:21" ht="15" customHeight="1" x14ac:dyDescent="0.35">
      <c r="B24" t="s">
        <v>84</v>
      </c>
      <c r="C24" t="s">
        <v>73</v>
      </c>
      <c r="D24" s="3">
        <v>0</v>
      </c>
      <c r="E24" s="3">
        <v>0</v>
      </c>
      <c r="F24" s="3">
        <v>0</v>
      </c>
      <c r="G24" s="3">
        <v>0</v>
      </c>
      <c r="H24" s="3">
        <v>5.7234630739286354</v>
      </c>
      <c r="I24" s="3">
        <v>10.652928121525175</v>
      </c>
      <c r="J24" s="3">
        <v>16.276896567875241</v>
      </c>
      <c r="K24" s="3">
        <v>24.420568063299566</v>
      </c>
      <c r="L24" s="3">
        <v>37.32459875518915</v>
      </c>
      <c r="M24" s="3">
        <v>50.873755630234925</v>
      </c>
      <c r="N24" s="3">
        <v>76.434906319096569</v>
      </c>
      <c r="O24" s="3">
        <v>108.31109994067391</v>
      </c>
      <c r="P24" s="3">
        <v>150.70441338848033</v>
      </c>
      <c r="Q24" s="3">
        <v>205.65468608853371</v>
      </c>
      <c r="R24" s="3">
        <v>272.91898743491959</v>
      </c>
      <c r="S24" s="3">
        <v>360.26080208115457</v>
      </c>
      <c r="T24" s="3">
        <v>474.09743216818134</v>
      </c>
    </row>
    <row r="25" spans="2:21" ht="15" customHeight="1" x14ac:dyDescent="0.35">
      <c r="B25" t="s">
        <v>85</v>
      </c>
      <c r="C25" t="s">
        <v>73</v>
      </c>
      <c r="D25" s="3">
        <v>0</v>
      </c>
      <c r="E25" s="3">
        <v>0</v>
      </c>
      <c r="F25" s="3">
        <v>0</v>
      </c>
      <c r="G25" s="3">
        <v>6.8439616046135487</v>
      </c>
      <c r="H25" s="3">
        <v>37.450648629786762</v>
      </c>
      <c r="I25" s="3">
        <v>79.17680735477839</v>
      </c>
      <c r="J25" s="3">
        <v>139.76783683262596</v>
      </c>
      <c r="K25" s="3">
        <v>209.33953335541773</v>
      </c>
      <c r="L25" s="3">
        <v>350.30666417877399</v>
      </c>
      <c r="M25" s="3">
        <v>525.91928789564838</v>
      </c>
      <c r="N25" s="3">
        <v>858.60768470723667</v>
      </c>
      <c r="O25" s="3">
        <v>1261.8919987020427</v>
      </c>
      <c r="P25" s="3">
        <v>1739.4727726914043</v>
      </c>
      <c r="Q25" s="3">
        <v>2244.5572441514273</v>
      </c>
      <c r="R25" s="3">
        <v>2722.0184630413464</v>
      </c>
      <c r="S25" s="3">
        <v>3200.4320928599441</v>
      </c>
      <c r="T25" s="3">
        <v>3688.0608001886189</v>
      </c>
    </row>
    <row r="26" spans="2:21" ht="15" customHeight="1" x14ac:dyDescent="0.35">
      <c r="B26" t="s">
        <v>86</v>
      </c>
      <c r="C26" t="s">
        <v>73</v>
      </c>
      <c r="D26" s="3">
        <v>0</v>
      </c>
      <c r="E26" s="3">
        <v>4320.0010128537469</v>
      </c>
      <c r="F26" s="3">
        <v>4430.8990789945565</v>
      </c>
      <c r="G26" s="3">
        <v>5083.8468416826181</v>
      </c>
      <c r="H26" s="3">
        <v>5083.2011917912414</v>
      </c>
      <c r="I26" s="3">
        <v>5083.2011917912414</v>
      </c>
      <c r="J26" s="3">
        <v>5083.2011917912414</v>
      </c>
      <c r="K26" s="3">
        <v>5083.2011917912414</v>
      </c>
      <c r="L26" s="3">
        <v>5083.2011917912414</v>
      </c>
      <c r="M26" s="3">
        <v>5083.2011917912414</v>
      </c>
      <c r="N26" s="3">
        <v>5083.2011917912414</v>
      </c>
      <c r="O26" s="3">
        <v>5083.2011917912414</v>
      </c>
      <c r="P26" s="3">
        <v>5083.2011917912414</v>
      </c>
      <c r="Q26" s="3">
        <v>5083.2011917912414</v>
      </c>
      <c r="R26" s="3">
        <v>5083.2011917912414</v>
      </c>
      <c r="S26" s="3">
        <v>5083.2011917912414</v>
      </c>
      <c r="T26" s="3">
        <v>5083.2011917912414</v>
      </c>
    </row>
    <row r="27" spans="2:21" ht="15" customHeight="1" x14ac:dyDescent="0.35">
      <c r="B27" t="s">
        <v>87</v>
      </c>
      <c r="C27" t="s">
        <v>73</v>
      </c>
      <c r="D27" s="3">
        <v>463114.68</v>
      </c>
      <c r="E27" s="3">
        <v>467283.25</v>
      </c>
      <c r="F27" s="3">
        <v>454775.19914623996</v>
      </c>
      <c r="G27" s="3">
        <v>449087.91743591998</v>
      </c>
      <c r="H27" s="3">
        <v>418200.18510874483</v>
      </c>
      <c r="I27" s="3">
        <v>392898.83047637768</v>
      </c>
      <c r="J27" s="3">
        <v>364880.6376778697</v>
      </c>
      <c r="K27" s="3">
        <v>338148.67235172761</v>
      </c>
      <c r="L27" s="3">
        <v>314729.38985308359</v>
      </c>
      <c r="M27" s="3">
        <v>305335.46586711606</v>
      </c>
      <c r="N27" s="3">
        <v>301658.15983316646</v>
      </c>
      <c r="O27" s="3">
        <v>301126.87978721352</v>
      </c>
      <c r="P27" s="3">
        <v>287839.70096281491</v>
      </c>
      <c r="Q27" s="3">
        <v>286456.85527104948</v>
      </c>
      <c r="R27" s="3">
        <v>273730.9835939302</v>
      </c>
      <c r="S27" s="3">
        <v>272740.2711084038</v>
      </c>
      <c r="T27" s="3">
        <v>272086.27280927054</v>
      </c>
      <c r="U27">
        <f>(T20+T21)/(T27+T20+T21)</f>
        <v>0.43050454798739918</v>
      </c>
    </row>
    <row r="28" spans="2:21" ht="15" customHeight="1" x14ac:dyDescent="0.3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21" ht="15" customHeight="1" x14ac:dyDescent="0.35">
      <c r="B29" t="s">
        <v>70</v>
      </c>
      <c r="C29" t="s">
        <v>71</v>
      </c>
      <c r="D29">
        <v>2014</v>
      </c>
      <c r="E29">
        <v>2015</v>
      </c>
      <c r="F29">
        <v>2016</v>
      </c>
      <c r="G29">
        <v>2017</v>
      </c>
      <c r="H29">
        <v>2018</v>
      </c>
      <c r="I29">
        <v>2019</v>
      </c>
      <c r="J29">
        <v>2020</v>
      </c>
      <c r="K29">
        <v>2021</v>
      </c>
      <c r="L29">
        <v>2022</v>
      </c>
      <c r="M29">
        <v>2023</v>
      </c>
      <c r="N29">
        <v>2024</v>
      </c>
      <c r="O29">
        <v>2025</v>
      </c>
      <c r="P29">
        <v>2026</v>
      </c>
      <c r="Q29">
        <v>2027</v>
      </c>
      <c r="R29">
        <v>2028</v>
      </c>
      <c r="S29">
        <v>2029</v>
      </c>
      <c r="T29">
        <v>2030</v>
      </c>
    </row>
    <row r="30" spans="2:21" ht="15" customHeight="1" x14ac:dyDescent="0.35">
      <c r="B30" t="s">
        <v>88</v>
      </c>
      <c r="C30" t="s">
        <v>73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2501.4427623557203</v>
      </c>
      <c r="J30" s="3">
        <v>2956.2505373294875</v>
      </c>
      <c r="K30" s="3">
        <v>3411.0583123032552</v>
      </c>
      <c r="L30" s="3">
        <v>3740.9553999999998</v>
      </c>
      <c r="M30" s="3">
        <v>3740.9553999999998</v>
      </c>
      <c r="N30" s="3">
        <v>3740.9553999999998</v>
      </c>
      <c r="O30" s="3">
        <v>3740.9553999999998</v>
      </c>
      <c r="P30" s="3">
        <v>3740.9553999999998</v>
      </c>
      <c r="Q30" s="3">
        <v>3740.9553999999998</v>
      </c>
      <c r="R30" s="3">
        <v>3740.9553999999998</v>
      </c>
      <c r="S30" s="3">
        <v>3740.9553999999998</v>
      </c>
      <c r="T30" s="3">
        <v>3740.9553999999998</v>
      </c>
    </row>
    <row r="31" spans="2:21" ht="15" customHeight="1" x14ac:dyDescent="0.35">
      <c r="B31" t="s">
        <v>89</v>
      </c>
      <c r="C31" t="s">
        <v>73</v>
      </c>
      <c r="D31" s="3">
        <v>0</v>
      </c>
      <c r="E31" s="3">
        <v>0</v>
      </c>
      <c r="F31" s="3">
        <v>0</v>
      </c>
      <c r="G31" s="3">
        <v>0</v>
      </c>
      <c r="H31" s="3">
        <v>3607.9758000000002</v>
      </c>
      <c r="I31" s="3">
        <v>1239.5126376442797</v>
      </c>
      <c r="J31" s="3">
        <v>784.70486267051228</v>
      </c>
      <c r="K31" s="3">
        <v>329.89708769674485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</row>
    <row r="32" spans="2:21" ht="15.75" customHeight="1" x14ac:dyDescent="0.35">
      <c r="B32" t="s">
        <v>90</v>
      </c>
      <c r="C32" t="s">
        <v>73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2593.8000000000002</v>
      </c>
      <c r="J32" s="3">
        <v>5187.6000000000004</v>
      </c>
      <c r="K32" s="3">
        <v>10375.200000000001</v>
      </c>
      <c r="L32" s="3">
        <v>19453.5</v>
      </c>
      <c r="M32" s="3">
        <v>22695.75</v>
      </c>
      <c r="N32" s="3">
        <v>22695.75</v>
      </c>
      <c r="O32" s="3">
        <v>22695.75</v>
      </c>
      <c r="P32" s="3">
        <v>25938</v>
      </c>
      <c r="Q32" s="3">
        <v>25938</v>
      </c>
      <c r="R32" s="3">
        <v>25938</v>
      </c>
      <c r="S32" s="3">
        <v>29180.25</v>
      </c>
      <c r="T32" s="3">
        <v>29180.25</v>
      </c>
    </row>
    <row r="35" spans="1:20" ht="23.5" x14ac:dyDescent="0.55000000000000004">
      <c r="A35" s="14" t="s">
        <v>59</v>
      </c>
      <c r="B35" s="15"/>
      <c r="C35" s="15"/>
      <c r="D35" s="15" t="s">
        <v>60</v>
      </c>
      <c r="E35" s="15"/>
    </row>
    <row r="36" spans="1:20" ht="15" thickBot="1" x14ac:dyDescent="0.4">
      <c r="A36" s="16" t="s">
        <v>61</v>
      </c>
      <c r="B36" s="15"/>
      <c r="C36" s="15"/>
      <c r="D36" s="15"/>
      <c r="E36" s="15"/>
    </row>
    <row r="37" spans="1:20" ht="15" thickBot="1" x14ac:dyDescent="0.4">
      <c r="A37" s="17" t="s">
        <v>62</v>
      </c>
      <c r="B37" s="15"/>
      <c r="C37" s="24" t="s">
        <v>91</v>
      </c>
      <c r="D37" s="23"/>
      <c r="E37" s="15"/>
    </row>
    <row r="38" spans="1:20" ht="15" thickBot="1" x14ac:dyDescent="0.4">
      <c r="A38" s="17" t="s">
        <v>64</v>
      </c>
      <c r="B38" s="15"/>
      <c r="C38" s="24" t="s">
        <v>65</v>
      </c>
      <c r="D38" s="23"/>
      <c r="E38" s="15" t="s">
        <v>66</v>
      </c>
    </row>
    <row r="39" spans="1:20" ht="15" thickBot="1" x14ac:dyDescent="0.4">
      <c r="A39" s="17" t="s">
        <v>67</v>
      </c>
      <c r="B39" s="15"/>
      <c r="C39" s="22">
        <v>0.2</v>
      </c>
      <c r="D39" s="23"/>
      <c r="E39" s="15"/>
    </row>
    <row r="41" spans="1:20" x14ac:dyDescent="0.35">
      <c r="D41" t="s">
        <v>68</v>
      </c>
    </row>
    <row r="42" spans="1:20" x14ac:dyDescent="0.35">
      <c r="A42" t="s">
        <v>69</v>
      </c>
      <c r="B42" t="s">
        <v>70</v>
      </c>
      <c r="C42" t="s">
        <v>71</v>
      </c>
      <c r="D42">
        <v>2014</v>
      </c>
      <c r="E42">
        <v>2015</v>
      </c>
      <c r="F42">
        <v>2016</v>
      </c>
      <c r="G42">
        <v>2017</v>
      </c>
      <c r="H42">
        <v>2018</v>
      </c>
      <c r="I42">
        <v>2019</v>
      </c>
      <c r="J42">
        <v>2020</v>
      </c>
      <c r="K42">
        <v>2021</v>
      </c>
      <c r="L42">
        <v>2022</v>
      </c>
      <c r="M42">
        <v>2023</v>
      </c>
      <c r="N42">
        <v>2024</v>
      </c>
      <c r="O42">
        <v>2025</v>
      </c>
      <c r="P42">
        <v>2026</v>
      </c>
      <c r="Q42">
        <v>2027</v>
      </c>
      <c r="R42">
        <v>2028</v>
      </c>
      <c r="S42">
        <v>2029</v>
      </c>
      <c r="T42">
        <v>2030</v>
      </c>
    </row>
    <row r="43" spans="1:20" x14ac:dyDescent="0.35">
      <c r="B43" s="18" t="s">
        <v>72</v>
      </c>
      <c r="C43" t="s">
        <v>73</v>
      </c>
      <c r="D43" s="3">
        <v>120325.06200000001</v>
      </c>
      <c r="E43" s="3">
        <v>119420.30100000001</v>
      </c>
      <c r="F43" s="3">
        <v>127721.91338478001</v>
      </c>
      <c r="G43" s="3">
        <v>122816.04933312001</v>
      </c>
      <c r="H43" s="3">
        <v>116778.02717625264</v>
      </c>
      <c r="I43" s="3">
        <v>109120.98660484287</v>
      </c>
      <c r="J43" s="3">
        <v>105519.05453383218</v>
      </c>
      <c r="K43" s="3">
        <v>101878.83146109243</v>
      </c>
      <c r="L43" s="3">
        <v>101805.78436232005</v>
      </c>
      <c r="M43" s="3">
        <v>101638.07098064997</v>
      </c>
      <c r="N43" s="3">
        <v>101319.00263046757</v>
      </c>
      <c r="O43" s="3">
        <v>96703.675289909908</v>
      </c>
      <c r="P43" s="3">
        <v>92157.443866225352</v>
      </c>
      <c r="Q43" s="3">
        <v>87626.034716687791</v>
      </c>
      <c r="R43" s="3">
        <v>82804.347853445608</v>
      </c>
      <c r="S43" s="3">
        <v>78940.380869864617</v>
      </c>
      <c r="T43" s="3">
        <v>75153.592807269655</v>
      </c>
    </row>
    <row r="44" spans="1:20" x14ac:dyDescent="0.35">
      <c r="B44" t="s">
        <v>74</v>
      </c>
      <c r="C44" t="s">
        <v>73</v>
      </c>
      <c r="D44" s="3">
        <v>717.28800000000012</v>
      </c>
      <c r="E44" s="3">
        <v>3415.2690000000002</v>
      </c>
      <c r="F44" s="3">
        <v>2521.74961467</v>
      </c>
      <c r="G44" s="3">
        <v>5522.3128517700006</v>
      </c>
      <c r="H44" s="3">
        <v>8151.0000000000009</v>
      </c>
      <c r="I44" s="3">
        <v>12226.5</v>
      </c>
      <c r="J44" s="3">
        <v>12226.5</v>
      </c>
      <c r="K44" s="3">
        <v>12226.5</v>
      </c>
      <c r="L44" s="3">
        <v>8151.0000000000009</v>
      </c>
      <c r="M44" s="3">
        <v>4075.5000000000005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</row>
    <row r="45" spans="1:20" x14ac:dyDescent="0.35">
      <c r="B45" t="s">
        <v>75</v>
      </c>
      <c r="C45" t="s">
        <v>73</v>
      </c>
      <c r="D45" s="3">
        <v>0</v>
      </c>
      <c r="E45" s="3">
        <v>0</v>
      </c>
      <c r="F45" s="3">
        <v>0</v>
      </c>
      <c r="G45" s="3">
        <v>0</v>
      </c>
      <c r="H45" s="3">
        <v>164.37630696634795</v>
      </c>
      <c r="I45" s="3">
        <v>328.75261393269591</v>
      </c>
      <c r="J45" s="3">
        <v>610.23691791878798</v>
      </c>
      <c r="K45" s="3">
        <v>938.04128896063594</v>
      </c>
      <c r="L45" s="3">
        <v>1324.4670096326126</v>
      </c>
      <c r="M45" s="3">
        <v>1806.5917370004368</v>
      </c>
      <c r="N45" s="3">
        <v>2478.3979386564015</v>
      </c>
      <c r="O45" s="3">
        <v>3342.9592822550608</v>
      </c>
      <c r="P45" s="3">
        <v>4160.555966720477</v>
      </c>
      <c r="Q45" s="3">
        <v>5705.7000000000007</v>
      </c>
      <c r="R45" s="3">
        <v>7743.4500000000007</v>
      </c>
      <c r="S45" s="3">
        <v>8966.1</v>
      </c>
      <c r="T45" s="3">
        <v>10188.75</v>
      </c>
    </row>
    <row r="46" spans="1:20" x14ac:dyDescent="0.35">
      <c r="B46" t="s">
        <v>76</v>
      </c>
      <c r="C46" t="s">
        <v>73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</row>
    <row r="47" spans="1:20" x14ac:dyDescent="0.35">
      <c r="B47" t="s">
        <v>77</v>
      </c>
      <c r="C47" t="s">
        <v>73</v>
      </c>
      <c r="D47" s="3">
        <v>4.0909090909090908</v>
      </c>
      <c r="E47" s="3">
        <v>43.636363636363633</v>
      </c>
      <c r="F47" s="3">
        <v>0.34836</v>
      </c>
      <c r="G47" s="3">
        <v>32.183399999999999</v>
      </c>
      <c r="H47" s="3">
        <v>86.292000000000002</v>
      </c>
      <c r="I47" s="3">
        <v>160.512</v>
      </c>
      <c r="J47" s="3">
        <v>285.81600000000003</v>
      </c>
      <c r="K47" s="3">
        <v>463.06800000000004</v>
      </c>
      <c r="L47" s="3">
        <v>734.38800000000003</v>
      </c>
      <c r="M47" s="3">
        <v>1556.375573808089</v>
      </c>
      <c r="N47" s="3">
        <v>2861.3027214242675</v>
      </c>
      <c r="O47" s="3">
        <v>4166.229869040445</v>
      </c>
      <c r="P47" s="3">
        <v>5580.4008168975561</v>
      </c>
      <c r="Q47" s="3">
        <v>7252.7567653048791</v>
      </c>
      <c r="R47" s="3">
        <v>9228.3540554167848</v>
      </c>
      <c r="S47" s="3">
        <v>11510.91591476666</v>
      </c>
      <c r="T47" s="3">
        <v>14096.334987020278</v>
      </c>
    </row>
    <row r="48" spans="1:20" x14ac:dyDescent="0.35">
      <c r="B48" t="s">
        <v>78</v>
      </c>
      <c r="C48" t="s">
        <v>73</v>
      </c>
      <c r="D48" s="3">
        <v>979.20022958018251</v>
      </c>
      <c r="E48" s="3">
        <v>1501.2003519666769</v>
      </c>
      <c r="F48" s="3">
        <v>2556.8631777440378</v>
      </c>
      <c r="G48" s="3">
        <v>3678.3982750956025</v>
      </c>
      <c r="H48" s="3">
        <v>4297.1000250844536</v>
      </c>
      <c r="I48" s="3">
        <v>4864.9474542201624</v>
      </c>
      <c r="J48" s="3">
        <v>5625.9077126324928</v>
      </c>
      <c r="K48" s="3">
        <v>6581.6428487111243</v>
      </c>
      <c r="L48" s="3">
        <v>7647.1935337367613</v>
      </c>
      <c r="M48" s="3">
        <v>9666.6824109203571</v>
      </c>
      <c r="N48" s="3">
        <v>12609.567908301229</v>
      </c>
      <c r="O48" s="3">
        <v>15552.453405682103</v>
      </c>
      <c r="P48" s="3">
        <v>18685.209765568718</v>
      </c>
      <c r="Q48" s="3">
        <v>22336.515808834498</v>
      </c>
      <c r="R48" s="3">
        <v>26662.995405554753</v>
      </c>
      <c r="S48" s="3">
        <v>31678.027795347465</v>
      </c>
      <c r="T48" s="3">
        <v>37372.944432125361</v>
      </c>
    </row>
    <row r="49" spans="2:21" x14ac:dyDescent="0.35">
      <c r="B49" t="s">
        <v>79</v>
      </c>
      <c r="C49" t="s">
        <v>73</v>
      </c>
      <c r="D49" s="3">
        <v>1565006.29</v>
      </c>
      <c r="E49" s="3">
        <v>1592617.72</v>
      </c>
      <c r="F49" s="3">
        <v>1679787.55446753</v>
      </c>
      <c r="G49" s="3">
        <v>1681204.34965356</v>
      </c>
      <c r="H49" s="3">
        <v>1625577.1493089043</v>
      </c>
      <c r="I49" s="3">
        <v>1576031.7239719573</v>
      </c>
      <c r="J49" s="3">
        <v>1527403.5462947378</v>
      </c>
      <c r="K49" s="3">
        <v>1478522.1184386765</v>
      </c>
      <c r="L49" s="3">
        <v>1423346.291148467</v>
      </c>
      <c r="M49" s="3">
        <v>1367824.8758763711</v>
      </c>
      <c r="N49" s="3">
        <v>1312450.0764236173</v>
      </c>
      <c r="O49" s="3">
        <v>1256346.463945318</v>
      </c>
      <c r="P49" s="3">
        <v>1200175.722200118</v>
      </c>
      <c r="Q49" s="3">
        <v>1153443.5661451281</v>
      </c>
      <c r="R49" s="3">
        <v>1109022.5230218389</v>
      </c>
      <c r="S49" s="3">
        <v>1066124.5609715378</v>
      </c>
      <c r="T49" s="3">
        <v>1023885.9894027141</v>
      </c>
    </row>
    <row r="50" spans="2:21" x14ac:dyDescent="0.35">
      <c r="D50" s="3"/>
      <c r="E50" s="3"/>
      <c r="F50" s="3"/>
      <c r="G50" s="3"/>
      <c r="H50" s="3"/>
      <c r="I50" s="3"/>
      <c r="J50" s="3"/>
    </row>
    <row r="51" spans="2:21" x14ac:dyDescent="0.35">
      <c r="B51" t="s">
        <v>70</v>
      </c>
      <c r="C51" t="s">
        <v>71</v>
      </c>
      <c r="D51">
        <v>2014</v>
      </c>
      <c r="E51">
        <v>2015</v>
      </c>
      <c r="F51">
        <v>2016</v>
      </c>
      <c r="G51">
        <v>2017</v>
      </c>
      <c r="H51">
        <v>2018</v>
      </c>
      <c r="I51">
        <v>2019</v>
      </c>
      <c r="J51">
        <v>2020</v>
      </c>
      <c r="K51">
        <v>2021</v>
      </c>
      <c r="L51">
        <v>2022</v>
      </c>
      <c r="M51">
        <v>2023</v>
      </c>
      <c r="N51">
        <v>2024</v>
      </c>
      <c r="O51">
        <v>2025</v>
      </c>
      <c r="P51">
        <v>2026</v>
      </c>
      <c r="Q51">
        <v>2027</v>
      </c>
      <c r="R51">
        <v>2028</v>
      </c>
      <c r="S51">
        <v>2029</v>
      </c>
      <c r="T51">
        <v>2030</v>
      </c>
    </row>
    <row r="52" spans="2:21" x14ac:dyDescent="0.35">
      <c r="B52" t="s">
        <v>80</v>
      </c>
      <c r="C52" t="s">
        <v>73</v>
      </c>
      <c r="D52" s="3">
        <v>8450.8401938348852</v>
      </c>
      <c r="E52" s="3">
        <v>15892.624842137247</v>
      </c>
      <c r="F52" s="3">
        <v>20603.494372489626</v>
      </c>
      <c r="G52" s="3">
        <v>21629.003325483714</v>
      </c>
      <c r="H52" s="3">
        <v>25226.388638313092</v>
      </c>
      <c r="I52" s="3">
        <v>34686.284377680502</v>
      </c>
      <c r="J52" s="3">
        <v>44146.180117047908</v>
      </c>
      <c r="K52" s="3">
        <v>53606.075856415315</v>
      </c>
      <c r="L52" s="3">
        <v>63065.971595782728</v>
      </c>
      <c r="M52" s="3">
        <v>63065.971595782728</v>
      </c>
      <c r="N52" s="3">
        <v>63065.971595782728</v>
      </c>
      <c r="O52" s="3">
        <v>63065.971595782728</v>
      </c>
      <c r="P52" s="3">
        <v>63065.971595782728</v>
      </c>
      <c r="Q52" s="3">
        <v>63065.971595782728</v>
      </c>
      <c r="R52" s="3">
        <v>63065.971595782728</v>
      </c>
      <c r="S52" s="3">
        <v>63065.971595782728</v>
      </c>
      <c r="T52" s="3">
        <v>63065.971595782728</v>
      </c>
    </row>
    <row r="53" spans="2:21" x14ac:dyDescent="0.35">
      <c r="B53" t="s">
        <v>81</v>
      </c>
      <c r="C53" t="s">
        <v>73</v>
      </c>
      <c r="D53" s="3">
        <v>14650.45</v>
      </c>
      <c r="E53" s="3">
        <v>21392.25</v>
      </c>
      <c r="F53" s="3">
        <v>33147.765505050003</v>
      </c>
      <c r="G53" s="3">
        <v>43492.958682100005</v>
      </c>
      <c r="H53" s="3">
        <v>58342.5</v>
      </c>
      <c r="I53" s="3">
        <v>71307.5</v>
      </c>
      <c r="J53" s="3">
        <v>84272.5</v>
      </c>
      <c r="K53" s="3">
        <v>97237.5</v>
      </c>
      <c r="L53" s="3">
        <v>110202.5</v>
      </c>
      <c r="M53" s="3">
        <v>116685</v>
      </c>
      <c r="N53" s="3">
        <v>116685</v>
      </c>
      <c r="O53" s="3">
        <v>116685</v>
      </c>
      <c r="P53" s="3">
        <v>129650</v>
      </c>
      <c r="Q53" s="3">
        <v>129650</v>
      </c>
      <c r="R53" s="3">
        <v>142615</v>
      </c>
      <c r="S53" s="3">
        <v>142615</v>
      </c>
      <c r="T53" s="3">
        <v>142615</v>
      </c>
    </row>
    <row r="54" spans="2:21" x14ac:dyDescent="0.35">
      <c r="B54" t="s">
        <v>82</v>
      </c>
      <c r="C54" t="s">
        <v>73</v>
      </c>
      <c r="D54" s="3">
        <v>13043.59</v>
      </c>
      <c r="E54" s="3">
        <v>9278.43</v>
      </c>
      <c r="F54" s="3">
        <v>7421.0533086899995</v>
      </c>
      <c r="G54" s="3">
        <v>6943.2012545699999</v>
      </c>
      <c r="H54" s="3">
        <v>3361.75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</row>
    <row r="55" spans="2:21" x14ac:dyDescent="0.35">
      <c r="B55" t="s">
        <v>83</v>
      </c>
      <c r="C55" t="s">
        <v>73</v>
      </c>
      <c r="D55" s="3">
        <v>3899.63</v>
      </c>
      <c r="E55" s="3">
        <v>9143.9599999999991</v>
      </c>
      <c r="F55" s="3">
        <v>12163.061748669999</v>
      </c>
      <c r="G55" s="3">
        <v>14350.413566159999</v>
      </c>
      <c r="H55" s="3">
        <v>17667.25</v>
      </c>
      <c r="I55" s="3">
        <v>23273</v>
      </c>
      <c r="J55" s="3">
        <v>25897</v>
      </c>
      <c r="K55" s="3">
        <v>28599</v>
      </c>
      <c r="L55" s="3">
        <v>31494</v>
      </c>
      <c r="M55" s="3">
        <v>34291</v>
      </c>
      <c r="N55" s="3">
        <v>38174</v>
      </c>
      <c r="O55" s="3">
        <v>38736</v>
      </c>
      <c r="P55" s="3">
        <v>39660</v>
      </c>
      <c r="Q55" s="3">
        <v>40554</v>
      </c>
      <c r="R55" s="3">
        <v>41335.999999999993</v>
      </c>
      <c r="S55" s="3">
        <v>42097</v>
      </c>
      <c r="T55" s="3">
        <v>42921</v>
      </c>
    </row>
    <row r="56" spans="2:21" x14ac:dyDescent="0.35">
      <c r="B56" t="s">
        <v>84</v>
      </c>
      <c r="C56" t="s">
        <v>73</v>
      </c>
      <c r="D56" s="3">
        <v>0</v>
      </c>
      <c r="E56" s="3">
        <v>0</v>
      </c>
      <c r="F56" s="3">
        <v>0</v>
      </c>
      <c r="G56" s="3">
        <v>0</v>
      </c>
      <c r="H56" s="3">
        <v>5.7234630739286354</v>
      </c>
      <c r="I56" s="3">
        <v>10.652928121525175</v>
      </c>
      <c r="J56" s="3">
        <v>16.276896567875241</v>
      </c>
      <c r="K56" s="3">
        <v>24.420568063299566</v>
      </c>
      <c r="L56" s="3">
        <v>37.32459875518915</v>
      </c>
      <c r="M56" s="3">
        <v>50.873755630234925</v>
      </c>
      <c r="N56" s="3">
        <v>76.434906319096569</v>
      </c>
      <c r="O56" s="3">
        <v>108.31109994067391</v>
      </c>
      <c r="P56" s="3">
        <v>150.70441338848033</v>
      </c>
      <c r="Q56" s="3">
        <v>205.65468608853371</v>
      </c>
      <c r="R56" s="3">
        <v>272.91898743491959</v>
      </c>
      <c r="S56" s="3">
        <v>360.26080208115457</v>
      </c>
      <c r="T56" s="3">
        <v>474.09743216818134</v>
      </c>
    </row>
    <row r="57" spans="2:21" x14ac:dyDescent="0.35">
      <c r="B57" t="s">
        <v>85</v>
      </c>
      <c r="C57" t="s">
        <v>73</v>
      </c>
      <c r="D57" s="3">
        <v>0</v>
      </c>
      <c r="E57" s="3">
        <v>0</v>
      </c>
      <c r="F57" s="3">
        <v>0</v>
      </c>
      <c r="G57" s="3">
        <v>6.8439616046135487</v>
      </c>
      <c r="H57" s="3">
        <v>37.450648629786762</v>
      </c>
      <c r="I57" s="3">
        <v>79.17680735477839</v>
      </c>
      <c r="J57" s="3">
        <v>139.76783683262596</v>
      </c>
      <c r="K57" s="3">
        <v>209.33953335541773</v>
      </c>
      <c r="L57" s="3">
        <v>350.30666417877399</v>
      </c>
      <c r="M57" s="3">
        <v>525.91928789564838</v>
      </c>
      <c r="N57" s="3">
        <v>858.60768470723667</v>
      </c>
      <c r="O57" s="3">
        <v>1261.8919987020427</v>
      </c>
      <c r="P57" s="3">
        <v>1739.4727726914043</v>
      </c>
      <c r="Q57" s="3">
        <v>2244.5572441514273</v>
      </c>
      <c r="R57" s="3">
        <v>2722.0184630413464</v>
      </c>
      <c r="S57" s="3">
        <v>3200.4320928599441</v>
      </c>
      <c r="T57" s="3">
        <v>3688.0608001886189</v>
      </c>
    </row>
    <row r="58" spans="2:21" x14ac:dyDescent="0.35">
      <c r="B58" t="s">
        <v>86</v>
      </c>
      <c r="C58" t="s">
        <v>73</v>
      </c>
      <c r="D58" s="3">
        <v>0</v>
      </c>
      <c r="E58" s="3">
        <v>4320.0010128537469</v>
      </c>
      <c r="F58" s="3">
        <v>4430.8990789945565</v>
      </c>
      <c r="G58" s="3">
        <v>5083.8468416826181</v>
      </c>
      <c r="H58" s="3">
        <v>5083.2011917912414</v>
      </c>
      <c r="I58" s="3">
        <v>5083.2011917912414</v>
      </c>
      <c r="J58" s="3">
        <v>5083.2011917912414</v>
      </c>
      <c r="K58" s="3">
        <v>5083.2011917912414</v>
      </c>
      <c r="L58" s="3">
        <v>5083.2011917912414</v>
      </c>
      <c r="M58" s="3">
        <v>5083.2011917912414</v>
      </c>
      <c r="N58" s="3">
        <v>5083.2011917912414</v>
      </c>
      <c r="O58" s="3">
        <v>5083.2011917912414</v>
      </c>
      <c r="P58" s="3">
        <v>5083.2011917912414</v>
      </c>
      <c r="Q58" s="3">
        <v>5083.2011917912414</v>
      </c>
      <c r="R58" s="3">
        <v>5083.2011917912414</v>
      </c>
      <c r="S58" s="3">
        <v>5083.2011917912414</v>
      </c>
      <c r="T58" s="3">
        <v>5083.2011917912414</v>
      </c>
    </row>
    <row r="59" spans="2:21" x14ac:dyDescent="0.35">
      <c r="B59" t="s">
        <v>87</v>
      </c>
      <c r="C59" t="s">
        <v>73</v>
      </c>
      <c r="D59" s="3">
        <v>463114.68</v>
      </c>
      <c r="E59" s="3">
        <v>467283.25</v>
      </c>
      <c r="F59" s="3">
        <v>454775.19914623996</v>
      </c>
      <c r="G59" s="3">
        <v>449087.91743591998</v>
      </c>
      <c r="H59" s="3">
        <v>411681.02590693271</v>
      </c>
      <c r="I59" s="3">
        <v>385576.69465461111</v>
      </c>
      <c r="J59" s="3">
        <v>361410.84281125257</v>
      </c>
      <c r="K59" s="3">
        <v>341607.94689698418</v>
      </c>
      <c r="L59" s="3">
        <v>321674.32971530192</v>
      </c>
      <c r="M59" s="3">
        <v>319182.08197428979</v>
      </c>
      <c r="N59" s="3">
        <v>312734.41447673709</v>
      </c>
      <c r="O59" s="3">
        <v>308568.7455107274</v>
      </c>
      <c r="P59" s="3">
        <v>290943.8746535728</v>
      </c>
      <c r="Q59" s="3">
        <v>287195.77511352632</v>
      </c>
      <c r="R59" s="3">
        <v>271274.34629066038</v>
      </c>
      <c r="S59" s="3">
        <v>269608.81103630643</v>
      </c>
      <c r="T59" s="3">
        <v>268437.94038228597</v>
      </c>
      <c r="U59">
        <f>(T52+T53)/T60</f>
        <v>0.39081650726757616</v>
      </c>
    </row>
    <row r="60" spans="2:21" x14ac:dyDescent="0.35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T60" s="3">
        <f>SUM(T52:T59)</f>
        <v>526285.27140221675</v>
      </c>
    </row>
    <row r="61" spans="2:21" x14ac:dyDescent="0.35">
      <c r="B61" t="s">
        <v>70</v>
      </c>
      <c r="C61" t="s">
        <v>71</v>
      </c>
      <c r="D61">
        <v>2014</v>
      </c>
      <c r="E61">
        <v>2015</v>
      </c>
      <c r="F61">
        <v>2016</v>
      </c>
      <c r="G61">
        <v>2017</v>
      </c>
      <c r="H61">
        <v>2018</v>
      </c>
      <c r="I61">
        <v>2019</v>
      </c>
      <c r="J61">
        <v>2020</v>
      </c>
      <c r="K61">
        <v>2021</v>
      </c>
      <c r="L61">
        <v>2022</v>
      </c>
      <c r="M61">
        <v>2023</v>
      </c>
      <c r="N61">
        <v>2024</v>
      </c>
      <c r="O61">
        <v>2025</v>
      </c>
      <c r="P61">
        <v>2026</v>
      </c>
      <c r="Q61">
        <v>2027</v>
      </c>
      <c r="R61">
        <v>2028</v>
      </c>
      <c r="S61">
        <v>2029</v>
      </c>
      <c r="T61">
        <v>2030</v>
      </c>
    </row>
    <row r="62" spans="2:21" x14ac:dyDescent="0.35">
      <c r="B62" t="s">
        <v>88</v>
      </c>
      <c r="C62" t="s">
        <v>73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2501.4427623557203</v>
      </c>
      <c r="J62" s="3">
        <v>2956.2505373294875</v>
      </c>
      <c r="K62" s="3">
        <v>3411.0583123032552</v>
      </c>
      <c r="L62" s="3">
        <v>3740.9553999999998</v>
      </c>
      <c r="M62" s="3">
        <v>3740.9553999999998</v>
      </c>
      <c r="N62" s="3">
        <v>3740.9553999999998</v>
      </c>
      <c r="O62" s="3">
        <v>3740.9553999999998</v>
      </c>
      <c r="P62" s="3">
        <v>3740.9553999999998</v>
      </c>
      <c r="Q62" s="3">
        <v>3740.9553999999998</v>
      </c>
      <c r="R62" s="3">
        <v>3740.9553999999998</v>
      </c>
      <c r="S62" s="3">
        <v>3740.9553999999998</v>
      </c>
      <c r="T62" s="3">
        <v>3740.9553999999998</v>
      </c>
    </row>
    <row r="63" spans="2:21" x14ac:dyDescent="0.35">
      <c r="B63" t="s">
        <v>89</v>
      </c>
      <c r="C63" t="s">
        <v>73</v>
      </c>
      <c r="D63" s="3">
        <v>0</v>
      </c>
      <c r="E63" s="3">
        <v>0</v>
      </c>
      <c r="F63" s="3">
        <v>0</v>
      </c>
      <c r="G63" s="3">
        <v>0</v>
      </c>
      <c r="H63" s="3">
        <v>3607.9758000000002</v>
      </c>
      <c r="I63" s="3">
        <v>1239.5126376442797</v>
      </c>
      <c r="J63" s="3">
        <v>784.70486267051228</v>
      </c>
      <c r="K63" s="3">
        <v>329.89708769674485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</row>
    <row r="64" spans="2:21" x14ac:dyDescent="0.35">
      <c r="B64" t="s">
        <v>90</v>
      </c>
      <c r="C64" t="s">
        <v>73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2593.8000000000002</v>
      </c>
      <c r="J64" s="3">
        <v>5187.6000000000004</v>
      </c>
      <c r="K64" s="3">
        <v>10375.200000000001</v>
      </c>
      <c r="L64" s="3">
        <v>19453.5</v>
      </c>
      <c r="M64" s="3">
        <v>22695.75</v>
      </c>
      <c r="N64" s="3">
        <v>22695.75</v>
      </c>
      <c r="O64" s="3">
        <v>22695.75</v>
      </c>
      <c r="P64" s="3">
        <v>25938</v>
      </c>
      <c r="Q64" s="3">
        <v>25938</v>
      </c>
      <c r="R64" s="3">
        <v>25938</v>
      </c>
      <c r="S64" s="3">
        <v>29180.25</v>
      </c>
      <c r="T64" s="3">
        <v>29180.25</v>
      </c>
    </row>
    <row r="65" spans="1:20" x14ac:dyDescent="0.35">
      <c r="D65">
        <f>(D52+D53)/(D52+D53+D59)</f>
        <v>4.7512405206734214E-2</v>
      </c>
      <c r="E65">
        <f t="shared" ref="E65:T65" si="0">(E52+E53)/(E52+E53+E59)</f>
        <v>7.3894629895224662E-2</v>
      </c>
      <c r="F65">
        <f t="shared" si="0"/>
        <v>0.10570002587618775</v>
      </c>
      <c r="G65">
        <f t="shared" si="0"/>
        <v>0.12664471184035014</v>
      </c>
      <c r="H65">
        <f t="shared" si="0"/>
        <v>0.1687408441353265</v>
      </c>
      <c r="I65">
        <f t="shared" si="0"/>
        <v>0.21562276194115737</v>
      </c>
      <c r="J65">
        <f t="shared" si="0"/>
        <v>0.26217015125861531</v>
      </c>
      <c r="K65">
        <f t="shared" si="0"/>
        <v>0.30631152283379554</v>
      </c>
      <c r="L65">
        <f t="shared" si="0"/>
        <v>0.35007776885894926</v>
      </c>
      <c r="M65">
        <f t="shared" si="0"/>
        <v>0.36027072231352508</v>
      </c>
      <c r="N65">
        <f t="shared" si="0"/>
        <v>0.36498742232589598</v>
      </c>
      <c r="O65">
        <f t="shared" si="0"/>
        <v>0.36810099059869877</v>
      </c>
      <c r="P65">
        <f t="shared" si="0"/>
        <v>0.3984535269781857</v>
      </c>
      <c r="Q65">
        <f t="shared" si="0"/>
        <v>0.40156543972347103</v>
      </c>
      <c r="R65">
        <f t="shared" si="0"/>
        <v>0.43123740082661727</v>
      </c>
      <c r="S65">
        <f t="shared" si="0"/>
        <v>0.43274856542623308</v>
      </c>
      <c r="T65">
        <f t="shared" si="0"/>
        <v>0.43381726904261708</v>
      </c>
    </row>
    <row r="66" spans="1:20" ht="23.5" x14ac:dyDescent="0.55000000000000004">
      <c r="A66" s="14" t="s">
        <v>59</v>
      </c>
      <c r="B66" s="15"/>
      <c r="C66" s="15"/>
      <c r="D66" s="15" t="s">
        <v>60</v>
      </c>
      <c r="E66" s="15"/>
    </row>
    <row r="67" spans="1:20" ht="15" thickBot="1" x14ac:dyDescent="0.4">
      <c r="A67" s="16" t="s">
        <v>61</v>
      </c>
      <c r="B67" s="15"/>
      <c r="C67" s="15"/>
      <c r="D67" s="15"/>
      <c r="E67" s="15"/>
    </row>
    <row r="68" spans="1:20" ht="15" thickBot="1" x14ac:dyDescent="0.4">
      <c r="A68" s="17" t="s">
        <v>62</v>
      </c>
      <c r="B68" s="15"/>
      <c r="C68" s="24" t="s">
        <v>91</v>
      </c>
      <c r="D68" s="23"/>
      <c r="E68" s="15"/>
    </row>
    <row r="69" spans="1:20" ht="15" thickBot="1" x14ac:dyDescent="0.4">
      <c r="A69" s="17" t="s">
        <v>64</v>
      </c>
      <c r="B69" s="15"/>
      <c r="C69" s="24" t="s">
        <v>92</v>
      </c>
      <c r="D69" s="23"/>
      <c r="E69" s="15" t="s">
        <v>66</v>
      </c>
    </row>
    <row r="70" spans="1:20" ht="15" thickBot="1" x14ac:dyDescent="0.4">
      <c r="A70" s="17" t="s">
        <v>67</v>
      </c>
      <c r="B70" s="15"/>
      <c r="C70" s="22">
        <v>0.2</v>
      </c>
      <c r="D70" s="23"/>
      <c r="E70" s="15"/>
    </row>
    <row r="72" spans="1:20" x14ac:dyDescent="0.35">
      <c r="D72" t="s">
        <v>68</v>
      </c>
    </row>
    <row r="73" spans="1:20" x14ac:dyDescent="0.35">
      <c r="A73" t="s">
        <v>69</v>
      </c>
      <c r="B73" t="s">
        <v>70</v>
      </c>
      <c r="C73" t="s">
        <v>71</v>
      </c>
      <c r="D73">
        <v>2014</v>
      </c>
      <c r="E73">
        <v>2015</v>
      </c>
      <c r="F73">
        <v>2016</v>
      </c>
      <c r="G73">
        <v>2017</v>
      </c>
      <c r="H73">
        <v>2018</v>
      </c>
      <c r="I73">
        <v>2019</v>
      </c>
      <c r="J73">
        <v>2020</v>
      </c>
      <c r="K73">
        <v>2021</v>
      </c>
      <c r="L73">
        <v>2022</v>
      </c>
      <c r="M73">
        <v>2023</v>
      </c>
      <c r="N73">
        <v>2024</v>
      </c>
      <c r="O73">
        <v>2025</v>
      </c>
      <c r="P73">
        <v>2026</v>
      </c>
      <c r="Q73">
        <v>2027</v>
      </c>
      <c r="R73">
        <v>2028</v>
      </c>
      <c r="S73">
        <v>2029</v>
      </c>
      <c r="T73">
        <v>2030</v>
      </c>
    </row>
    <row r="74" spans="1:20" x14ac:dyDescent="0.35">
      <c r="B74" s="18" t="s">
        <v>72</v>
      </c>
      <c r="C74" t="s">
        <v>73</v>
      </c>
      <c r="D74" s="3">
        <v>120325.06200000001</v>
      </c>
      <c r="E74" s="3">
        <v>119420.30100000001</v>
      </c>
      <c r="F74" s="3">
        <v>127721.91338478001</v>
      </c>
      <c r="G74" s="3">
        <v>122816.04933312001</v>
      </c>
      <c r="H74" s="3">
        <v>116778.02717625264</v>
      </c>
      <c r="I74" s="3">
        <v>109120.98660484287</v>
      </c>
      <c r="J74" s="3">
        <v>105519.05453383218</v>
      </c>
      <c r="K74" s="3">
        <v>105954.33146109243</v>
      </c>
      <c r="L74" s="3">
        <v>105881.28436232005</v>
      </c>
      <c r="M74" s="3">
        <v>106000.26602527284</v>
      </c>
      <c r="N74" s="3">
        <v>102160.86072011729</v>
      </c>
      <c r="O74" s="3">
        <v>98064.16331766246</v>
      </c>
      <c r="P74" s="3">
        <v>94082.959926540352</v>
      </c>
      <c r="Q74" s="3">
        <v>90286.217441910718</v>
      </c>
      <c r="R74" s="3">
        <v>86414.276180366927</v>
      </c>
      <c r="S74" s="3">
        <v>83718.993253181412</v>
      </c>
      <c r="T74" s="3">
        <v>81317.02861642011</v>
      </c>
    </row>
    <row r="75" spans="1:20" x14ac:dyDescent="0.35">
      <c r="B75" t="s">
        <v>74</v>
      </c>
      <c r="C75" t="s">
        <v>73</v>
      </c>
      <c r="D75" s="3">
        <v>717.28800000000012</v>
      </c>
      <c r="E75" s="3">
        <v>3415.2690000000002</v>
      </c>
      <c r="F75" s="3">
        <v>2521.74961467</v>
      </c>
      <c r="G75" s="3">
        <v>5522.3128517700006</v>
      </c>
      <c r="H75" s="3">
        <v>8151.0000000000009</v>
      </c>
      <c r="I75" s="3">
        <v>12226.5</v>
      </c>
      <c r="J75" s="3">
        <v>12226.5</v>
      </c>
      <c r="K75" s="3">
        <v>8151.0000000000009</v>
      </c>
      <c r="L75" s="3">
        <v>4075.5000000000005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</row>
    <row r="76" spans="1:20" x14ac:dyDescent="0.35">
      <c r="B76" t="s">
        <v>75</v>
      </c>
      <c r="C76" t="s">
        <v>73</v>
      </c>
      <c r="D76" s="3">
        <v>0</v>
      </c>
      <c r="E76" s="3">
        <v>0</v>
      </c>
      <c r="F76" s="3">
        <v>0</v>
      </c>
      <c r="G76" s="3">
        <v>0</v>
      </c>
      <c r="H76" s="3">
        <v>164.37630696634795</v>
      </c>
      <c r="I76" s="3">
        <v>328.75261393269591</v>
      </c>
      <c r="J76" s="3">
        <v>610.23691791878798</v>
      </c>
      <c r="K76" s="3">
        <v>938.04128896063594</v>
      </c>
      <c r="L76" s="3">
        <v>1324.4670096326126</v>
      </c>
      <c r="M76" s="3">
        <v>1806.5917370004368</v>
      </c>
      <c r="N76" s="3">
        <v>2478.3979386564015</v>
      </c>
      <c r="O76" s="3">
        <v>3342.9592822550608</v>
      </c>
      <c r="P76" s="3">
        <v>4160.555966720477</v>
      </c>
      <c r="Q76" s="3">
        <v>5705.7000000000007</v>
      </c>
      <c r="R76" s="3">
        <v>7743.4500000000007</v>
      </c>
      <c r="S76" s="3">
        <v>8966.1</v>
      </c>
      <c r="T76" s="3">
        <v>10188.75</v>
      </c>
    </row>
    <row r="77" spans="1:20" x14ac:dyDescent="0.35">
      <c r="B77" t="s">
        <v>76</v>
      </c>
      <c r="C77" t="s">
        <v>73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</row>
    <row r="78" spans="1:20" x14ac:dyDescent="0.35">
      <c r="B78" t="s">
        <v>77</v>
      </c>
      <c r="C78" t="s">
        <v>73</v>
      </c>
      <c r="D78" s="3">
        <v>4.0909090909090908</v>
      </c>
      <c r="E78" s="3">
        <v>43.636363636363633</v>
      </c>
      <c r="F78" s="3">
        <v>0.34836</v>
      </c>
      <c r="G78" s="3">
        <v>32.183399999999999</v>
      </c>
      <c r="H78" s="3">
        <v>86.292000000000002</v>
      </c>
      <c r="I78" s="3">
        <v>160.512</v>
      </c>
      <c r="J78" s="3">
        <v>285.81600000000003</v>
      </c>
      <c r="K78" s="3">
        <v>463.06800000000004</v>
      </c>
      <c r="L78" s="3">
        <v>734.38800000000003</v>
      </c>
      <c r="M78" s="3">
        <v>1106.76</v>
      </c>
      <c r="N78" s="3">
        <v>1545.5639999999999</v>
      </c>
      <c r="O78" s="3">
        <v>2051.8200000000002</v>
      </c>
      <c r="P78" s="3">
        <v>2592.42</v>
      </c>
      <c r="Q78" s="3">
        <v>3133.02</v>
      </c>
      <c r="R78" s="3">
        <v>3673.62</v>
      </c>
      <c r="S78" s="3">
        <v>4214.2199999999993</v>
      </c>
      <c r="T78" s="3">
        <v>4754.82</v>
      </c>
    </row>
    <row r="79" spans="1:20" x14ac:dyDescent="0.35">
      <c r="B79" t="s">
        <v>78</v>
      </c>
      <c r="C79" t="s">
        <v>73</v>
      </c>
      <c r="D79" s="3">
        <v>979.20022958018251</v>
      </c>
      <c r="E79" s="3">
        <v>1501.2003519666769</v>
      </c>
      <c r="F79" s="3">
        <v>2556.8631777440378</v>
      </c>
      <c r="G79" s="3">
        <v>3678.3982750956025</v>
      </c>
      <c r="H79" s="3">
        <v>4297.1000250844536</v>
      </c>
      <c r="I79" s="3">
        <v>4864.9474542201624</v>
      </c>
      <c r="J79" s="3">
        <v>5625.9077126324928</v>
      </c>
      <c r="K79" s="3">
        <v>6581.6428487111243</v>
      </c>
      <c r="L79" s="3">
        <v>7647.1935337367613</v>
      </c>
      <c r="M79" s="3">
        <v>8800.0762648379932</v>
      </c>
      <c r="N79" s="3">
        <v>10061.519411791955</v>
      </c>
      <c r="O79" s="3">
        <v>11425.923590885835</v>
      </c>
      <c r="P79" s="3">
        <v>12841.518860381815</v>
      </c>
      <c r="Q79" s="3">
        <v>14257.114129877797</v>
      </c>
      <c r="R79" s="3">
        <v>15672.70939937378</v>
      </c>
      <c r="S79" s="3">
        <v>17088.304668869761</v>
      </c>
      <c r="T79" s="3">
        <v>18503.899938365739</v>
      </c>
    </row>
    <row r="80" spans="1:20" x14ac:dyDescent="0.35">
      <c r="B80" t="s">
        <v>79</v>
      </c>
      <c r="C80" t="s">
        <v>73</v>
      </c>
      <c r="D80" s="3">
        <v>1565006.29</v>
      </c>
      <c r="E80" s="3">
        <v>1592617.72</v>
      </c>
      <c r="F80" s="3">
        <v>1679787.55446753</v>
      </c>
      <c r="G80" s="3">
        <v>1681204.34965356</v>
      </c>
      <c r="H80" s="3">
        <v>1625577.1493089043</v>
      </c>
      <c r="I80" s="3">
        <v>1576031.7239719573</v>
      </c>
      <c r="J80" s="3">
        <v>1527403.5462947378</v>
      </c>
      <c r="K80" s="3">
        <v>1478522.1184386765</v>
      </c>
      <c r="L80" s="3">
        <v>1423346.291148467</v>
      </c>
      <c r="M80" s="3">
        <v>1371608.6806629486</v>
      </c>
      <c r="N80" s="3">
        <v>1323560.9300256593</v>
      </c>
      <c r="O80" s="3">
        <v>1274302.201960474</v>
      </c>
      <c r="P80" s="3">
        <v>1225588.7072596825</v>
      </c>
      <c r="Q80" s="3">
        <v>1188552.69104162</v>
      </c>
      <c r="R80" s="3">
        <v>1156666.4022544748</v>
      </c>
      <c r="S80" s="3">
        <v>1129192.7470051621</v>
      </c>
      <c r="T80" s="3">
        <v>1105231.0923398971</v>
      </c>
    </row>
    <row r="81" spans="2:21" x14ac:dyDescent="0.35">
      <c r="D81" s="3"/>
      <c r="E81" s="3"/>
      <c r="F81" s="3"/>
      <c r="G81" s="3"/>
      <c r="H81" s="3"/>
      <c r="I81" s="3"/>
      <c r="J81" s="3"/>
    </row>
    <row r="82" spans="2:21" x14ac:dyDescent="0.35">
      <c r="B82" t="s">
        <v>70</v>
      </c>
      <c r="C82" t="s">
        <v>71</v>
      </c>
      <c r="D82">
        <v>2014</v>
      </c>
      <c r="E82">
        <v>2015</v>
      </c>
      <c r="F82">
        <v>2016</v>
      </c>
      <c r="G82">
        <v>2017</v>
      </c>
      <c r="H82">
        <v>2018</v>
      </c>
      <c r="I82">
        <v>2019</v>
      </c>
      <c r="J82">
        <v>2020</v>
      </c>
      <c r="K82">
        <v>2021</v>
      </c>
      <c r="L82">
        <v>2022</v>
      </c>
      <c r="M82">
        <v>2023</v>
      </c>
      <c r="N82">
        <v>2024</v>
      </c>
      <c r="O82">
        <v>2025</v>
      </c>
      <c r="P82">
        <v>2026</v>
      </c>
      <c r="Q82">
        <v>2027</v>
      </c>
      <c r="R82">
        <v>2028</v>
      </c>
      <c r="S82">
        <v>2029</v>
      </c>
      <c r="T82">
        <v>2030</v>
      </c>
    </row>
    <row r="83" spans="2:21" x14ac:dyDescent="0.35">
      <c r="B83" t="s">
        <v>80</v>
      </c>
      <c r="C83" t="s">
        <v>73</v>
      </c>
      <c r="D83" s="3">
        <v>8450.8401938348852</v>
      </c>
      <c r="E83" s="3">
        <v>15892.624842137247</v>
      </c>
      <c r="F83" s="3">
        <v>20603.494372489626</v>
      </c>
      <c r="G83" s="3">
        <v>21629.003325483714</v>
      </c>
      <c r="H83" s="3">
        <v>25226.388638313092</v>
      </c>
      <c r="I83" s="3">
        <v>34686.284377680502</v>
      </c>
      <c r="J83" s="3">
        <v>44146.180117047908</v>
      </c>
      <c r="K83" s="3">
        <v>53606.075856415315</v>
      </c>
      <c r="L83" s="3">
        <v>63065.971595782728</v>
      </c>
      <c r="M83" s="3">
        <v>63065.971595782728</v>
      </c>
      <c r="N83" s="3">
        <v>63065.971595782728</v>
      </c>
      <c r="O83" s="3">
        <v>63065.971595782728</v>
      </c>
      <c r="P83" s="3">
        <v>63065.971595782728</v>
      </c>
      <c r="Q83" s="3">
        <v>63065.971595782728</v>
      </c>
      <c r="R83" s="3">
        <v>63065.971595782728</v>
      </c>
      <c r="S83" s="3">
        <v>63065.971595782728</v>
      </c>
      <c r="T83" s="3">
        <v>63065.971595782728</v>
      </c>
    </row>
    <row r="84" spans="2:21" x14ac:dyDescent="0.35">
      <c r="B84" t="s">
        <v>81</v>
      </c>
      <c r="C84" t="s">
        <v>73</v>
      </c>
      <c r="D84" s="3">
        <v>14650.45</v>
      </c>
      <c r="E84" s="3">
        <v>21392.25</v>
      </c>
      <c r="F84" s="3">
        <v>33147.765505050003</v>
      </c>
      <c r="G84" s="3">
        <v>43492.958682100005</v>
      </c>
      <c r="H84" s="3">
        <v>58342.5</v>
      </c>
      <c r="I84" s="3">
        <v>71307.5</v>
      </c>
      <c r="J84" s="3">
        <v>84272.5</v>
      </c>
      <c r="K84" s="3">
        <v>97237.5</v>
      </c>
      <c r="L84" s="3">
        <v>110202.5</v>
      </c>
      <c r="M84" s="3">
        <v>116685</v>
      </c>
      <c r="N84" s="3">
        <v>116685</v>
      </c>
      <c r="O84" s="3">
        <v>116685</v>
      </c>
      <c r="P84" s="3">
        <v>116685</v>
      </c>
      <c r="Q84" s="3">
        <v>123167.5</v>
      </c>
      <c r="R84" s="3">
        <v>129650</v>
      </c>
      <c r="S84" s="3">
        <v>129650</v>
      </c>
      <c r="T84" s="3">
        <v>142615</v>
      </c>
    </row>
    <row r="85" spans="2:21" x14ac:dyDescent="0.35">
      <c r="B85" t="s">
        <v>82</v>
      </c>
      <c r="C85" t="s">
        <v>73</v>
      </c>
      <c r="D85" s="3">
        <v>13043.59</v>
      </c>
      <c r="E85" s="3">
        <v>9278.43</v>
      </c>
      <c r="F85" s="3">
        <v>7421.0533086899995</v>
      </c>
      <c r="G85" s="3">
        <v>6943.2012545699999</v>
      </c>
      <c r="H85" s="3">
        <v>3361.75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</row>
    <row r="86" spans="2:21" x14ac:dyDescent="0.35">
      <c r="B86" t="s">
        <v>83</v>
      </c>
      <c r="C86" t="s">
        <v>73</v>
      </c>
      <c r="D86" s="3">
        <v>3899.63</v>
      </c>
      <c r="E86" s="3">
        <v>9143.9599999999991</v>
      </c>
      <c r="F86" s="3">
        <v>12163.061748669999</v>
      </c>
      <c r="G86" s="3">
        <v>14350.413566159999</v>
      </c>
      <c r="H86" s="3">
        <v>18422.39</v>
      </c>
      <c r="I86" s="3">
        <v>23273</v>
      </c>
      <c r="J86" s="3">
        <v>25897</v>
      </c>
      <c r="K86" s="3">
        <v>28599</v>
      </c>
      <c r="L86" s="3">
        <v>31494</v>
      </c>
      <c r="M86" s="3">
        <v>34291</v>
      </c>
      <c r="N86" s="3">
        <v>38174</v>
      </c>
      <c r="O86" s="3">
        <v>38736</v>
      </c>
      <c r="P86" s="3">
        <v>39660</v>
      </c>
      <c r="Q86" s="3">
        <v>40554</v>
      </c>
      <c r="R86" s="3">
        <v>41335.999999999993</v>
      </c>
      <c r="S86" s="3">
        <v>42097</v>
      </c>
      <c r="T86" s="3">
        <v>42921</v>
      </c>
    </row>
    <row r="87" spans="2:21" x14ac:dyDescent="0.35">
      <c r="B87" t="s">
        <v>84</v>
      </c>
      <c r="C87" t="s">
        <v>73</v>
      </c>
      <c r="D87" s="3">
        <v>0</v>
      </c>
      <c r="E87" s="3">
        <v>0</v>
      </c>
      <c r="F87" s="3">
        <v>0</v>
      </c>
      <c r="G87" s="3">
        <v>0</v>
      </c>
      <c r="H87" s="3">
        <v>5.7234630739286354</v>
      </c>
      <c r="I87" s="3">
        <v>10.652928121525175</v>
      </c>
      <c r="J87" s="3">
        <v>16.276896567875241</v>
      </c>
      <c r="K87" s="3">
        <v>24.420568063299566</v>
      </c>
      <c r="L87" s="3">
        <v>37.32459875518915</v>
      </c>
      <c r="M87" s="3">
        <v>50.873755630234925</v>
      </c>
      <c r="N87" s="3">
        <v>76.434906319096569</v>
      </c>
      <c r="O87" s="3">
        <v>108.31109994067391</v>
      </c>
      <c r="P87" s="3">
        <v>150.70441338848033</v>
      </c>
      <c r="Q87" s="3">
        <v>205.65468608853371</v>
      </c>
      <c r="R87" s="3">
        <v>272.91898743491959</v>
      </c>
      <c r="S87" s="3">
        <v>360.26080208115457</v>
      </c>
      <c r="T87" s="3">
        <v>474.09743216818134</v>
      </c>
    </row>
    <row r="88" spans="2:21" x14ac:dyDescent="0.35">
      <c r="B88" t="s">
        <v>85</v>
      </c>
      <c r="C88" t="s">
        <v>73</v>
      </c>
      <c r="D88" s="3">
        <v>0</v>
      </c>
      <c r="E88" s="3">
        <v>0</v>
      </c>
      <c r="F88" s="3">
        <v>0</v>
      </c>
      <c r="G88" s="3">
        <v>6.8439616046135487</v>
      </c>
      <c r="H88" s="3">
        <v>37.450648629786762</v>
      </c>
      <c r="I88" s="3">
        <v>79.17680735477839</v>
      </c>
      <c r="J88" s="3">
        <v>139.76783683262596</v>
      </c>
      <c r="K88" s="3">
        <v>209.33953335541773</v>
      </c>
      <c r="L88" s="3">
        <v>350.30666417877399</v>
      </c>
      <c r="M88" s="3">
        <v>525.91928789564838</v>
      </c>
      <c r="N88" s="3">
        <v>858.60768470723667</v>
      </c>
      <c r="O88" s="3">
        <v>1261.8919987020427</v>
      </c>
      <c r="P88" s="3">
        <v>1739.4727726914043</v>
      </c>
      <c r="Q88" s="3">
        <v>2244.5572441514273</v>
      </c>
      <c r="R88" s="3">
        <v>2722.0184630413464</v>
      </c>
      <c r="S88" s="3">
        <v>3200.4320928599441</v>
      </c>
      <c r="T88" s="3">
        <v>3688.0608001886189</v>
      </c>
    </row>
    <row r="89" spans="2:21" x14ac:dyDescent="0.35">
      <c r="B89" t="s">
        <v>86</v>
      </c>
      <c r="C89" t="s">
        <v>73</v>
      </c>
      <c r="D89" s="3">
        <v>0</v>
      </c>
      <c r="E89" s="3">
        <v>4320.0010128537469</v>
      </c>
      <c r="F89" s="3">
        <v>4430.8990789945565</v>
      </c>
      <c r="G89" s="3">
        <v>5083.8468416826181</v>
      </c>
      <c r="H89" s="3">
        <v>5083.2011917912414</v>
      </c>
      <c r="I89" s="3">
        <v>5083.2011917912414</v>
      </c>
      <c r="J89" s="3">
        <v>5083.2011917912414</v>
      </c>
      <c r="K89" s="3">
        <v>5083.2011917912414</v>
      </c>
      <c r="L89" s="3">
        <v>5083.2011917912414</v>
      </c>
      <c r="M89" s="3">
        <v>5083.2011917912414</v>
      </c>
      <c r="N89" s="3">
        <v>5083.2011917912414</v>
      </c>
      <c r="O89" s="3">
        <v>5083.2011917912414</v>
      </c>
      <c r="P89" s="3">
        <v>5083.2011917912414</v>
      </c>
      <c r="Q89" s="3">
        <v>5083.2011917912414</v>
      </c>
      <c r="R89" s="3">
        <v>5083.2011917912414</v>
      </c>
      <c r="S89" s="3">
        <v>5083.2011917912414</v>
      </c>
      <c r="T89" s="3">
        <v>5083.2011917912414</v>
      </c>
    </row>
    <row r="90" spans="2:21" x14ac:dyDescent="0.35">
      <c r="B90" t="s">
        <v>87</v>
      </c>
      <c r="C90" t="s">
        <v>73</v>
      </c>
      <c r="D90" s="3">
        <v>463114.68</v>
      </c>
      <c r="E90" s="3">
        <v>467283.25</v>
      </c>
      <c r="F90" s="3">
        <v>454775.19914623996</v>
      </c>
      <c r="G90" s="3">
        <v>449087.91743591998</v>
      </c>
      <c r="H90" s="3">
        <v>411001.39990693267</v>
      </c>
      <c r="I90" s="3">
        <v>385576.69465461111</v>
      </c>
      <c r="J90" s="3">
        <v>361410.84281125257</v>
      </c>
      <c r="K90" s="3">
        <v>341607.94689698418</v>
      </c>
      <c r="L90" s="3">
        <v>321674.32971530192</v>
      </c>
      <c r="M90" s="3">
        <v>319182.08197428979</v>
      </c>
      <c r="N90" s="3">
        <v>312734.41447673709</v>
      </c>
      <c r="O90" s="3">
        <v>308568.7455107274</v>
      </c>
      <c r="P90" s="3">
        <v>303908.8746535728</v>
      </c>
      <c r="Q90" s="3">
        <v>293678.27511352632</v>
      </c>
      <c r="R90" s="3">
        <v>284239.34629066038</v>
      </c>
      <c r="S90" s="3">
        <v>282573.81103630643</v>
      </c>
      <c r="T90" s="3">
        <v>268437.94038228597</v>
      </c>
      <c r="U90">
        <f>(T83+T84)/T91</f>
        <v>0.39081650726757616</v>
      </c>
    </row>
    <row r="91" spans="2:21" x14ac:dyDescent="0.35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T91" s="3">
        <f>SUM(T83:T90)</f>
        <v>526285.27140221675</v>
      </c>
    </row>
    <row r="92" spans="2:21" x14ac:dyDescent="0.35">
      <c r="B92" t="s">
        <v>70</v>
      </c>
      <c r="C92" t="s">
        <v>71</v>
      </c>
      <c r="D92">
        <v>2014</v>
      </c>
      <c r="E92">
        <v>2015</v>
      </c>
      <c r="F92">
        <v>2016</v>
      </c>
      <c r="G92">
        <v>2017</v>
      </c>
      <c r="H92">
        <v>2018</v>
      </c>
      <c r="I92">
        <v>2019</v>
      </c>
      <c r="J92">
        <v>2020</v>
      </c>
      <c r="K92">
        <v>2021</v>
      </c>
      <c r="L92">
        <v>2022</v>
      </c>
      <c r="M92">
        <v>2023</v>
      </c>
      <c r="N92">
        <v>2024</v>
      </c>
      <c r="O92">
        <v>2025</v>
      </c>
      <c r="P92">
        <v>2026</v>
      </c>
      <c r="Q92">
        <v>2027</v>
      </c>
      <c r="R92">
        <v>2028</v>
      </c>
      <c r="S92">
        <v>2029</v>
      </c>
      <c r="T92">
        <v>2030</v>
      </c>
    </row>
    <row r="93" spans="2:21" x14ac:dyDescent="0.35">
      <c r="B93" t="s">
        <v>88</v>
      </c>
      <c r="C93" t="s">
        <v>73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2501.4427623557203</v>
      </c>
      <c r="J93" s="3">
        <v>2956.2505373294875</v>
      </c>
      <c r="K93" s="3">
        <v>3411.0583123032552</v>
      </c>
      <c r="L93" s="3">
        <v>3740.9553999999998</v>
      </c>
      <c r="M93" s="3">
        <v>3740.9553999999998</v>
      </c>
      <c r="N93" s="3">
        <v>3740.9553999999998</v>
      </c>
      <c r="O93" s="3">
        <v>3740.9553999999998</v>
      </c>
      <c r="P93" s="3">
        <v>3740.9553999999998</v>
      </c>
      <c r="Q93" s="3">
        <v>3740.9553999999998</v>
      </c>
      <c r="R93" s="3">
        <v>3740.9553999999998</v>
      </c>
      <c r="S93" s="3">
        <v>3740.9553999999998</v>
      </c>
      <c r="T93" s="3">
        <v>3740.9553999999998</v>
      </c>
    </row>
    <row r="94" spans="2:21" x14ac:dyDescent="0.35">
      <c r="B94" t="s">
        <v>89</v>
      </c>
      <c r="C94" t="s">
        <v>73</v>
      </c>
      <c r="D94" s="3">
        <v>0</v>
      </c>
      <c r="E94" s="3">
        <v>0</v>
      </c>
      <c r="F94" s="3">
        <v>0</v>
      </c>
      <c r="G94" s="3">
        <v>0</v>
      </c>
      <c r="H94" s="3">
        <v>3607.9758000000002</v>
      </c>
      <c r="I94" s="3">
        <v>1239.5126376442797</v>
      </c>
      <c r="J94" s="3">
        <v>784.70486267051228</v>
      </c>
      <c r="K94" s="3">
        <v>329.89708769674485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</row>
    <row r="95" spans="2:21" x14ac:dyDescent="0.35">
      <c r="B95" t="s">
        <v>90</v>
      </c>
      <c r="C95" t="s">
        <v>73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2593.8000000000002</v>
      </c>
      <c r="J95" s="3">
        <v>5187.6000000000004</v>
      </c>
      <c r="K95" s="3">
        <v>10375.200000000001</v>
      </c>
      <c r="L95" s="3">
        <v>19453.5</v>
      </c>
      <c r="M95" s="3">
        <v>22695.75</v>
      </c>
      <c r="N95" s="3">
        <v>22695.75</v>
      </c>
      <c r="O95" s="3">
        <v>22695.75</v>
      </c>
      <c r="P95" s="3">
        <v>22695.75</v>
      </c>
      <c r="Q95" s="3">
        <v>22695.75</v>
      </c>
      <c r="R95" s="3">
        <v>25938</v>
      </c>
      <c r="S95" s="3">
        <v>25938</v>
      </c>
      <c r="T95" s="3">
        <v>29180.25</v>
      </c>
    </row>
    <row r="98" spans="1:20" ht="23.5" x14ac:dyDescent="0.55000000000000004">
      <c r="A98" s="14" t="s">
        <v>59</v>
      </c>
      <c r="B98" s="15"/>
      <c r="C98" s="15"/>
      <c r="D98" s="15" t="s">
        <v>60</v>
      </c>
      <c r="E98" s="15"/>
    </row>
    <row r="99" spans="1:20" ht="15" thickBot="1" x14ac:dyDescent="0.4">
      <c r="A99" s="16" t="s">
        <v>61</v>
      </c>
      <c r="B99" s="15"/>
      <c r="C99" s="15"/>
      <c r="D99" s="15"/>
      <c r="E99" s="15"/>
    </row>
    <row r="100" spans="1:20" ht="15" thickBot="1" x14ac:dyDescent="0.4">
      <c r="A100" s="17" t="s">
        <v>62</v>
      </c>
      <c r="B100" s="15"/>
      <c r="C100" s="24" t="s">
        <v>63</v>
      </c>
      <c r="D100" s="23"/>
      <c r="E100" s="15"/>
    </row>
    <row r="101" spans="1:20" ht="15" thickBot="1" x14ac:dyDescent="0.4">
      <c r="A101" s="17" t="s">
        <v>64</v>
      </c>
      <c r="B101" s="15"/>
      <c r="C101" s="24" t="s">
        <v>65</v>
      </c>
      <c r="D101" s="23"/>
      <c r="E101" s="15" t="s">
        <v>66</v>
      </c>
    </row>
    <row r="102" spans="1:20" ht="15" thickBot="1" x14ac:dyDescent="0.4">
      <c r="A102" s="17" t="s">
        <v>67</v>
      </c>
      <c r="B102" s="15"/>
      <c r="C102" s="22">
        <v>0.2</v>
      </c>
      <c r="D102" s="23"/>
      <c r="E102" s="15"/>
    </row>
    <row r="104" spans="1:20" x14ac:dyDescent="0.35">
      <c r="D104" t="s">
        <v>68</v>
      </c>
    </row>
    <row r="105" spans="1:20" x14ac:dyDescent="0.35">
      <c r="A105" t="s">
        <v>69</v>
      </c>
      <c r="B105" t="s">
        <v>70</v>
      </c>
      <c r="C105" t="s">
        <v>71</v>
      </c>
      <c r="D105">
        <v>2014</v>
      </c>
      <c r="E105">
        <v>2015</v>
      </c>
      <c r="F105">
        <v>2016</v>
      </c>
      <c r="G105">
        <v>2017</v>
      </c>
      <c r="H105">
        <v>2018</v>
      </c>
      <c r="I105">
        <v>2019</v>
      </c>
      <c r="J105">
        <v>2020</v>
      </c>
      <c r="K105">
        <v>2021</v>
      </c>
      <c r="L105">
        <v>2022</v>
      </c>
      <c r="M105">
        <v>2023</v>
      </c>
      <c r="N105">
        <v>2024</v>
      </c>
      <c r="O105">
        <v>2025</v>
      </c>
      <c r="P105">
        <v>2026</v>
      </c>
      <c r="Q105">
        <v>2027</v>
      </c>
      <c r="R105">
        <v>2028</v>
      </c>
      <c r="S105">
        <v>2029</v>
      </c>
      <c r="T105">
        <v>2030</v>
      </c>
    </row>
    <row r="106" spans="1:20" x14ac:dyDescent="0.35">
      <c r="B106" s="18" t="s">
        <v>72</v>
      </c>
      <c r="C106" t="s">
        <v>73</v>
      </c>
      <c r="D106" s="3">
        <v>120325.06200000001</v>
      </c>
      <c r="E106" s="3">
        <v>119420.30100000001</v>
      </c>
      <c r="F106" s="3">
        <v>127721.91338478001</v>
      </c>
      <c r="G106" s="3">
        <v>122816.04933312001</v>
      </c>
      <c r="H106" s="3">
        <v>118790.53057663623</v>
      </c>
      <c r="I106" s="3">
        <v>112898.51053917249</v>
      </c>
      <c r="J106" s="3">
        <v>110599.46169118684</v>
      </c>
      <c r="K106" s="3">
        <v>108669.8167729187</v>
      </c>
      <c r="L106" s="3">
        <v>111805.09400707307</v>
      </c>
      <c r="M106" s="3">
        <v>114476.01213084687</v>
      </c>
      <c r="N106" s="3">
        <v>115867.18225269145</v>
      </c>
      <c r="O106" s="3">
        <v>113514.73817853804</v>
      </c>
      <c r="P106" s="3">
        <v>111936.54695240328</v>
      </c>
      <c r="Q106" s="3">
        <v>108628.47294941814</v>
      </c>
      <c r="R106" s="3">
        <v>105265.13020424184</v>
      </c>
      <c r="S106" s="3">
        <v>102267.44260514341</v>
      </c>
      <c r="T106" s="3">
        <v>99245.674941777776</v>
      </c>
    </row>
    <row r="107" spans="1:20" x14ac:dyDescent="0.35">
      <c r="B107" t="s">
        <v>74</v>
      </c>
      <c r="C107" t="s">
        <v>73</v>
      </c>
      <c r="D107" s="3">
        <v>717.28800000000012</v>
      </c>
      <c r="E107" s="3">
        <v>3415.2690000000002</v>
      </c>
      <c r="F107" s="3">
        <v>2521.74961467</v>
      </c>
      <c r="G107" s="3">
        <v>5522.3128517700006</v>
      </c>
      <c r="H107" s="3">
        <v>8151.0000000000009</v>
      </c>
      <c r="I107" s="3">
        <v>12226.5</v>
      </c>
      <c r="J107" s="3">
        <v>12226.5</v>
      </c>
      <c r="K107" s="3">
        <v>12226.5</v>
      </c>
      <c r="L107" s="3">
        <v>8151.0000000000009</v>
      </c>
      <c r="M107" s="3">
        <v>4075.5000000000005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x14ac:dyDescent="0.35">
      <c r="B108" t="s">
        <v>75</v>
      </c>
      <c r="C108" t="s">
        <v>73</v>
      </c>
      <c r="D108" s="3">
        <v>0</v>
      </c>
      <c r="E108" s="3">
        <v>0</v>
      </c>
      <c r="F108" s="3">
        <v>0</v>
      </c>
      <c r="G108" s="3">
        <v>0</v>
      </c>
      <c r="H108" s="3">
        <v>164.37630696634795</v>
      </c>
      <c r="I108" s="3">
        <v>328.75261393269591</v>
      </c>
      <c r="J108" s="3">
        <v>610.23691791878798</v>
      </c>
      <c r="K108" s="3">
        <v>938.04128896063594</v>
      </c>
      <c r="L108" s="3">
        <v>1324.4670096326126</v>
      </c>
      <c r="M108" s="3">
        <v>1806.5917370004368</v>
      </c>
      <c r="N108" s="3">
        <v>2478.3979386564015</v>
      </c>
      <c r="O108" s="3">
        <v>3342.9592822550608</v>
      </c>
      <c r="P108" s="3">
        <v>4160.555966720477</v>
      </c>
      <c r="Q108" s="3">
        <v>5705.7000000000007</v>
      </c>
      <c r="R108" s="3">
        <v>7743.4500000000007</v>
      </c>
      <c r="S108" s="3">
        <v>8966.1</v>
      </c>
      <c r="T108" s="3">
        <v>10188.75</v>
      </c>
    </row>
    <row r="109" spans="1:20" x14ac:dyDescent="0.35">
      <c r="B109" t="s">
        <v>76</v>
      </c>
      <c r="C109" t="s">
        <v>73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x14ac:dyDescent="0.35">
      <c r="B110" t="s">
        <v>77</v>
      </c>
      <c r="C110" t="s">
        <v>73</v>
      </c>
      <c r="D110" s="3">
        <v>4.0909090909090908</v>
      </c>
      <c r="E110" s="3">
        <v>43.636363636363633</v>
      </c>
      <c r="F110" s="3">
        <v>0.34836</v>
      </c>
      <c r="G110" s="3">
        <v>32.183399999999999</v>
      </c>
      <c r="H110" s="3">
        <v>86.292000000000002</v>
      </c>
      <c r="I110" s="3">
        <v>160.512</v>
      </c>
      <c r="J110" s="3">
        <v>285.81600000000003</v>
      </c>
      <c r="K110" s="3">
        <v>463.06800000000004</v>
      </c>
      <c r="L110" s="3">
        <v>734.38800000000003</v>
      </c>
      <c r="M110" s="3">
        <v>1556.375573808089</v>
      </c>
      <c r="N110" s="3">
        <v>2861.3027214242675</v>
      </c>
      <c r="O110" s="3">
        <v>4166.229869040445</v>
      </c>
      <c r="P110" s="3">
        <v>5580.4008168975561</v>
      </c>
      <c r="Q110" s="3">
        <v>7252.7567653048791</v>
      </c>
      <c r="R110" s="3">
        <v>9228.3540554167848</v>
      </c>
      <c r="S110" s="3">
        <v>11510.91591476666</v>
      </c>
      <c r="T110" s="3">
        <v>14096.334987020278</v>
      </c>
    </row>
    <row r="111" spans="1:20" x14ac:dyDescent="0.35">
      <c r="B111" t="s">
        <v>78</v>
      </c>
      <c r="C111" t="s">
        <v>73</v>
      </c>
      <c r="D111" s="3">
        <v>979.20022958018251</v>
      </c>
      <c r="E111" s="3">
        <v>1501.2003519666769</v>
      </c>
      <c r="F111" s="3">
        <v>2556.8631777440378</v>
      </c>
      <c r="G111" s="3">
        <v>3678.3982750956025</v>
      </c>
      <c r="H111" s="3">
        <v>4297.1000250844536</v>
      </c>
      <c r="I111" s="3">
        <v>4864.9474542201624</v>
      </c>
      <c r="J111" s="3">
        <v>5625.9077126324928</v>
      </c>
      <c r="K111" s="3">
        <v>6581.6428487111243</v>
      </c>
      <c r="L111" s="3">
        <v>7647.1935337367613</v>
      </c>
      <c r="M111" s="3">
        <v>9666.6824109203571</v>
      </c>
      <c r="N111" s="3">
        <v>12609.567908301229</v>
      </c>
      <c r="O111" s="3">
        <v>15552.453405682103</v>
      </c>
      <c r="P111" s="3">
        <v>18685.209765568718</v>
      </c>
      <c r="Q111" s="3">
        <v>22336.515808834498</v>
      </c>
      <c r="R111" s="3">
        <v>26662.995405554753</v>
      </c>
      <c r="S111" s="3">
        <v>31678.027795347465</v>
      </c>
      <c r="T111" s="3">
        <v>37372.944432125361</v>
      </c>
    </row>
    <row r="112" spans="1:20" x14ac:dyDescent="0.35">
      <c r="B112" t="s">
        <v>79</v>
      </c>
      <c r="C112" t="s">
        <v>73</v>
      </c>
      <c r="D112" s="3">
        <v>1565006.29</v>
      </c>
      <c r="E112" s="3">
        <v>1592617.72</v>
      </c>
      <c r="F112" s="3">
        <v>1679787.55446753</v>
      </c>
      <c r="G112" s="3">
        <v>1681204.34965356</v>
      </c>
      <c r="H112" s="3">
        <v>1652138.194371236</v>
      </c>
      <c r="I112" s="3">
        <v>1625887.5321284265</v>
      </c>
      <c r="J112" s="3">
        <v>1594454.8235327138</v>
      </c>
      <c r="K112" s="3">
        <v>1568149.6275652049</v>
      </c>
      <c r="L112" s="3">
        <v>1555317.3049692984</v>
      </c>
      <c r="M112" s="3">
        <v>1537260.1838281231</v>
      </c>
      <c r="N112" s="3">
        <v>1504457.1331307671</v>
      </c>
      <c r="O112" s="3">
        <v>1478219.0823197444</v>
      </c>
      <c r="P112" s="3">
        <v>1461220.572243274</v>
      </c>
      <c r="Q112" s="3">
        <v>1430634.0087610565</v>
      </c>
      <c r="R112" s="3">
        <v>1405460.2095574301</v>
      </c>
      <c r="S112" s="3">
        <v>1373995.4136639789</v>
      </c>
      <c r="T112" s="3">
        <v>1341853.5908974977</v>
      </c>
    </row>
    <row r="113" spans="2:21" x14ac:dyDescent="0.35">
      <c r="D113" s="3"/>
      <c r="E113" s="3"/>
      <c r="F113" s="3"/>
      <c r="G113" s="3"/>
      <c r="H113" s="3"/>
      <c r="I113" s="3"/>
      <c r="J113" s="3"/>
    </row>
    <row r="114" spans="2:21" x14ac:dyDescent="0.35">
      <c r="B114" t="s">
        <v>70</v>
      </c>
      <c r="C114" t="s">
        <v>71</v>
      </c>
      <c r="D114">
        <v>2014</v>
      </c>
      <c r="E114">
        <v>2015</v>
      </c>
      <c r="F114">
        <v>2016</v>
      </c>
      <c r="G114">
        <v>2017</v>
      </c>
      <c r="H114">
        <v>2018</v>
      </c>
      <c r="I114">
        <v>2019</v>
      </c>
      <c r="J114">
        <v>2020</v>
      </c>
      <c r="K114">
        <v>2021</v>
      </c>
      <c r="L114">
        <v>2022</v>
      </c>
      <c r="M114">
        <v>2023</v>
      </c>
      <c r="N114">
        <v>2024</v>
      </c>
      <c r="O114">
        <v>2025</v>
      </c>
      <c r="P114">
        <v>2026</v>
      </c>
      <c r="Q114">
        <v>2027</v>
      </c>
      <c r="R114">
        <v>2028</v>
      </c>
      <c r="S114">
        <v>2029</v>
      </c>
      <c r="T114">
        <v>2030</v>
      </c>
    </row>
    <row r="115" spans="2:21" x14ac:dyDescent="0.35">
      <c r="B115" t="s">
        <v>80</v>
      </c>
      <c r="C115" t="s">
        <v>73</v>
      </c>
      <c r="D115" s="3">
        <v>8450.8401938348852</v>
      </c>
      <c r="E115" s="3">
        <v>15892.624842137247</v>
      </c>
      <c r="F115" s="3">
        <v>20603.494372489626</v>
      </c>
      <c r="G115" s="3">
        <v>21629.003325483714</v>
      </c>
      <c r="H115" s="3">
        <v>25226.388638313092</v>
      </c>
      <c r="I115" s="3">
        <v>34686.284377680502</v>
      </c>
      <c r="J115" s="3">
        <v>44146.180117047908</v>
      </c>
      <c r="K115" s="3">
        <v>53606.075856415315</v>
      </c>
      <c r="L115" s="3">
        <v>63065.971595782728</v>
      </c>
      <c r="M115" s="3">
        <v>63065.971595782728</v>
      </c>
      <c r="N115" s="3">
        <v>63065.971595782728</v>
      </c>
      <c r="O115" s="3">
        <v>63065.971595782728</v>
      </c>
      <c r="P115" s="3">
        <v>63065.971595782728</v>
      </c>
      <c r="Q115" s="3">
        <v>63065.971595782728</v>
      </c>
      <c r="R115" s="3">
        <v>63065.971595782728</v>
      </c>
      <c r="S115" s="3">
        <v>63065.971595782728</v>
      </c>
      <c r="T115" s="3">
        <v>63065.971595782728</v>
      </c>
    </row>
    <row r="116" spans="2:21" x14ac:dyDescent="0.35">
      <c r="B116" t="s">
        <v>81</v>
      </c>
      <c r="C116" t="s">
        <v>73</v>
      </c>
      <c r="D116" s="3">
        <v>14650.45</v>
      </c>
      <c r="E116" s="3">
        <v>21392.25</v>
      </c>
      <c r="F116" s="3">
        <v>33147.765505050003</v>
      </c>
      <c r="G116" s="3">
        <v>43492.958682100005</v>
      </c>
      <c r="H116" s="3">
        <v>58342.5</v>
      </c>
      <c r="I116" s="3">
        <v>71307.5</v>
      </c>
      <c r="J116" s="3">
        <v>84272.5</v>
      </c>
      <c r="K116" s="3">
        <v>97237.5</v>
      </c>
      <c r="L116" s="3">
        <v>110202.5</v>
      </c>
      <c r="M116" s="3">
        <v>116685</v>
      </c>
      <c r="N116" s="3">
        <v>116685</v>
      </c>
      <c r="O116" s="3">
        <v>116685</v>
      </c>
      <c r="P116" s="3">
        <v>129650</v>
      </c>
      <c r="Q116" s="3">
        <v>129650</v>
      </c>
      <c r="R116" s="3">
        <v>142615</v>
      </c>
      <c r="S116" s="3">
        <v>142615</v>
      </c>
      <c r="T116" s="3">
        <v>142615</v>
      </c>
    </row>
    <row r="117" spans="2:21" x14ac:dyDescent="0.35">
      <c r="B117" t="s">
        <v>82</v>
      </c>
      <c r="C117" t="s">
        <v>73</v>
      </c>
      <c r="D117" s="3">
        <v>13043.59</v>
      </c>
      <c r="E117" s="3">
        <v>9278.43</v>
      </c>
      <c r="F117" s="3">
        <v>7421.0533086899995</v>
      </c>
      <c r="G117" s="3">
        <v>6943.2012545699999</v>
      </c>
      <c r="H117" s="3">
        <v>3361.75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</row>
    <row r="118" spans="2:21" x14ac:dyDescent="0.35">
      <c r="B118" t="s">
        <v>83</v>
      </c>
      <c r="C118" t="s">
        <v>73</v>
      </c>
      <c r="D118" s="3">
        <v>3899.63</v>
      </c>
      <c r="E118" s="3">
        <v>9143.9599999999991</v>
      </c>
      <c r="F118" s="3">
        <v>12163.061748669999</v>
      </c>
      <c r="G118" s="3">
        <v>14350.413566159999</v>
      </c>
      <c r="H118" s="3">
        <v>17667.25</v>
      </c>
      <c r="I118" s="3">
        <v>23273</v>
      </c>
      <c r="J118" s="3">
        <v>25897</v>
      </c>
      <c r="K118" s="3">
        <v>28599</v>
      </c>
      <c r="L118" s="3">
        <v>31494</v>
      </c>
      <c r="M118" s="3">
        <v>34291</v>
      </c>
      <c r="N118" s="3">
        <v>38174</v>
      </c>
      <c r="O118" s="3">
        <v>38736</v>
      </c>
      <c r="P118" s="3">
        <v>39660</v>
      </c>
      <c r="Q118" s="3">
        <v>40554</v>
      </c>
      <c r="R118" s="3">
        <v>41335.999999999993</v>
      </c>
      <c r="S118" s="3">
        <v>42097</v>
      </c>
      <c r="T118" s="3">
        <v>42921</v>
      </c>
    </row>
    <row r="119" spans="2:21" x14ac:dyDescent="0.35">
      <c r="B119" t="s">
        <v>84</v>
      </c>
      <c r="C119" t="s">
        <v>73</v>
      </c>
      <c r="D119" s="3">
        <v>0</v>
      </c>
      <c r="E119" s="3">
        <v>0</v>
      </c>
      <c r="F119" s="3">
        <v>0</v>
      </c>
      <c r="G119" s="3">
        <v>0</v>
      </c>
      <c r="H119" s="3">
        <v>5.7234630739286354</v>
      </c>
      <c r="I119" s="3">
        <v>10.652928121525175</v>
      </c>
      <c r="J119" s="3">
        <v>16.276896567875241</v>
      </c>
      <c r="K119" s="3">
        <v>24.420568063299566</v>
      </c>
      <c r="L119" s="3">
        <v>37.32459875518915</v>
      </c>
      <c r="M119" s="3">
        <v>50.873755630234925</v>
      </c>
      <c r="N119" s="3">
        <v>76.434906319096569</v>
      </c>
      <c r="O119" s="3">
        <v>108.31109994067391</v>
      </c>
      <c r="P119" s="3">
        <v>150.70441338848033</v>
      </c>
      <c r="Q119" s="3">
        <v>205.65468608853371</v>
      </c>
      <c r="R119" s="3">
        <v>272.91898743491959</v>
      </c>
      <c r="S119" s="3">
        <v>360.26080208115457</v>
      </c>
      <c r="T119" s="3">
        <v>474.09743216818134</v>
      </c>
    </row>
    <row r="120" spans="2:21" x14ac:dyDescent="0.35">
      <c r="B120" t="s">
        <v>85</v>
      </c>
      <c r="C120" t="s">
        <v>73</v>
      </c>
      <c r="D120" s="3">
        <v>0</v>
      </c>
      <c r="E120" s="3">
        <v>0</v>
      </c>
      <c r="F120" s="3">
        <v>0</v>
      </c>
      <c r="G120" s="3">
        <v>6.8439616046135487</v>
      </c>
      <c r="H120" s="3">
        <v>37.450648629786762</v>
      </c>
      <c r="I120" s="3">
        <v>79.17680735477839</v>
      </c>
      <c r="J120" s="3">
        <v>139.76783683262596</v>
      </c>
      <c r="K120" s="3">
        <v>209.33953335541773</v>
      </c>
      <c r="L120" s="3">
        <v>350.30666417877399</v>
      </c>
      <c r="M120" s="3">
        <v>525.91928789564838</v>
      </c>
      <c r="N120" s="3">
        <v>858.60768470723667</v>
      </c>
      <c r="O120" s="3">
        <v>1261.8919987020427</v>
      </c>
      <c r="P120" s="3">
        <v>1739.4727726914043</v>
      </c>
      <c r="Q120" s="3">
        <v>2244.5572441514273</v>
      </c>
      <c r="R120" s="3">
        <v>2722.0184630413464</v>
      </c>
      <c r="S120" s="3">
        <v>3200.4320928599441</v>
      </c>
      <c r="T120" s="3">
        <v>3688.0608001886189</v>
      </c>
    </row>
    <row r="121" spans="2:21" x14ac:dyDescent="0.35">
      <c r="B121" t="s">
        <v>86</v>
      </c>
      <c r="C121" t="s">
        <v>73</v>
      </c>
      <c r="D121" s="3">
        <v>0</v>
      </c>
      <c r="E121" s="3">
        <v>4320.0010128537469</v>
      </c>
      <c r="F121" s="3">
        <v>4430.8990789945565</v>
      </c>
      <c r="G121" s="3">
        <v>5083.8468416826181</v>
      </c>
      <c r="H121" s="3">
        <v>5083.2011917912414</v>
      </c>
      <c r="I121" s="3">
        <v>5083.2011917912414</v>
      </c>
      <c r="J121" s="3">
        <v>5083.2011917912414</v>
      </c>
      <c r="K121" s="3">
        <v>5083.2011917912414</v>
      </c>
      <c r="L121" s="3">
        <v>5083.2011917912414</v>
      </c>
      <c r="M121" s="3">
        <v>5083.2011917912414</v>
      </c>
      <c r="N121" s="3">
        <v>5083.2011917912414</v>
      </c>
      <c r="O121" s="3">
        <v>5083.2011917912414</v>
      </c>
      <c r="P121" s="3">
        <v>5083.2011917912414</v>
      </c>
      <c r="Q121" s="3">
        <v>5083.2011917912414</v>
      </c>
      <c r="R121" s="3">
        <v>5083.2011917912414</v>
      </c>
      <c r="S121" s="3">
        <v>5083.2011917912414</v>
      </c>
      <c r="T121" s="3">
        <v>5083.2011917912414</v>
      </c>
    </row>
    <row r="122" spans="2:21" x14ac:dyDescent="0.35">
      <c r="B122" t="s">
        <v>87</v>
      </c>
      <c r="C122" t="s">
        <v>73</v>
      </c>
      <c r="D122" s="3">
        <v>463114.68</v>
      </c>
      <c r="E122" s="3">
        <v>467283.25</v>
      </c>
      <c r="F122" s="3">
        <v>454775.19914623996</v>
      </c>
      <c r="G122" s="3">
        <v>449087.91743591998</v>
      </c>
      <c r="H122" s="3">
        <v>418200.18510874483</v>
      </c>
      <c r="I122" s="3">
        <v>392898.83047637768</v>
      </c>
      <c r="J122" s="3">
        <v>364880.6376778697</v>
      </c>
      <c r="K122" s="3">
        <v>338148.67235172761</v>
      </c>
      <c r="L122" s="3">
        <v>314729.38985308359</v>
      </c>
      <c r="M122" s="3">
        <v>305335.46586711606</v>
      </c>
      <c r="N122" s="3">
        <v>301658.15983316646</v>
      </c>
      <c r="O122" s="3">
        <v>301126.87978721352</v>
      </c>
      <c r="P122" s="3">
        <v>287839.70096281491</v>
      </c>
      <c r="Q122" s="3">
        <v>286456.85527104948</v>
      </c>
      <c r="R122" s="3">
        <v>273730.9835939302</v>
      </c>
      <c r="S122" s="3">
        <v>272740.2711084038</v>
      </c>
      <c r="T122" s="3">
        <v>272086.27280927054</v>
      </c>
      <c r="U122">
        <f>(T115+T116)/T123</f>
        <v>0.38812592768144993</v>
      </c>
    </row>
    <row r="123" spans="2:21" x14ac:dyDescent="0.35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T123" s="3">
        <f>SUM(T115:T122)</f>
        <v>529933.60382920131</v>
      </c>
    </row>
    <row r="124" spans="2:21" x14ac:dyDescent="0.35">
      <c r="B124" t="s">
        <v>70</v>
      </c>
      <c r="C124" t="s">
        <v>71</v>
      </c>
      <c r="D124">
        <v>2014</v>
      </c>
      <c r="E124">
        <v>2015</v>
      </c>
      <c r="F124">
        <v>2016</v>
      </c>
      <c r="G124">
        <v>2017</v>
      </c>
      <c r="H124">
        <v>2018</v>
      </c>
      <c r="I124">
        <v>2019</v>
      </c>
      <c r="J124">
        <v>2020</v>
      </c>
      <c r="K124">
        <v>2021</v>
      </c>
      <c r="L124">
        <v>2022</v>
      </c>
      <c r="M124">
        <v>2023</v>
      </c>
      <c r="N124">
        <v>2024</v>
      </c>
      <c r="O124">
        <v>2025</v>
      </c>
      <c r="P124">
        <v>2026</v>
      </c>
      <c r="Q124">
        <v>2027</v>
      </c>
      <c r="R124">
        <v>2028</v>
      </c>
      <c r="S124">
        <v>2029</v>
      </c>
      <c r="T124">
        <v>2030</v>
      </c>
    </row>
    <row r="125" spans="2:21" x14ac:dyDescent="0.35">
      <c r="B125" t="s">
        <v>88</v>
      </c>
      <c r="C125" t="s">
        <v>73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2501.4427623557203</v>
      </c>
      <c r="J125" s="3">
        <v>2956.2505373294875</v>
      </c>
      <c r="K125" s="3">
        <v>3411.0583123032552</v>
      </c>
      <c r="L125" s="3">
        <v>3740.9553999999998</v>
      </c>
      <c r="M125" s="3">
        <v>3740.9553999999998</v>
      </c>
      <c r="N125" s="3">
        <v>3740.9553999999998</v>
      </c>
      <c r="O125" s="3">
        <v>3740.9553999999998</v>
      </c>
      <c r="P125" s="3">
        <v>3740.9553999999998</v>
      </c>
      <c r="Q125" s="3">
        <v>3740.9553999999998</v>
      </c>
      <c r="R125" s="3">
        <v>3740.9553999999998</v>
      </c>
      <c r="S125" s="3">
        <v>3740.9553999999998</v>
      </c>
      <c r="T125" s="3">
        <v>3740.9553999999998</v>
      </c>
    </row>
    <row r="126" spans="2:21" x14ac:dyDescent="0.35">
      <c r="B126" t="s">
        <v>89</v>
      </c>
      <c r="C126" t="s">
        <v>73</v>
      </c>
      <c r="D126" s="3">
        <v>0</v>
      </c>
      <c r="E126" s="3">
        <v>0</v>
      </c>
      <c r="F126" s="3">
        <v>0</v>
      </c>
      <c r="G126" s="3">
        <v>0</v>
      </c>
      <c r="H126" s="3">
        <v>3607.9758000000002</v>
      </c>
      <c r="I126" s="3">
        <v>1239.5126376442797</v>
      </c>
      <c r="J126" s="3">
        <v>784.70486267051228</v>
      </c>
      <c r="K126" s="3">
        <v>329.89708769674485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</row>
    <row r="127" spans="2:21" x14ac:dyDescent="0.35">
      <c r="B127" t="s">
        <v>90</v>
      </c>
      <c r="C127" t="s">
        <v>73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2593.8000000000002</v>
      </c>
      <c r="J127" s="3">
        <v>5187.6000000000004</v>
      </c>
      <c r="K127" s="3">
        <v>10375.200000000001</v>
      </c>
      <c r="L127" s="3">
        <v>19453.5</v>
      </c>
      <c r="M127" s="3">
        <v>22695.75</v>
      </c>
      <c r="N127" s="3">
        <v>22695.75</v>
      </c>
      <c r="O127" s="3">
        <v>22695.75</v>
      </c>
      <c r="P127" s="3">
        <v>25938</v>
      </c>
      <c r="Q127" s="3">
        <v>25938</v>
      </c>
      <c r="R127" s="3">
        <v>25938</v>
      </c>
      <c r="S127" s="3">
        <v>29180.25</v>
      </c>
      <c r="T127" s="3">
        <v>29180.25</v>
      </c>
    </row>
  </sheetData>
  <mergeCells count="12">
    <mergeCell ref="C102:D102"/>
    <mergeCell ref="C4:D4"/>
    <mergeCell ref="C5:D5"/>
    <mergeCell ref="C6:D6"/>
    <mergeCell ref="C37:D37"/>
    <mergeCell ref="C38:D38"/>
    <mergeCell ref="C39:D39"/>
    <mergeCell ref="C68:D68"/>
    <mergeCell ref="C69:D69"/>
    <mergeCell ref="C70:D70"/>
    <mergeCell ref="C100:D100"/>
    <mergeCell ref="C101:D10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1"/>
  <sheetViews>
    <sheetView workbookViewId="0">
      <selection activeCell="E13" sqref="E13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G11"/>
  <sheetViews>
    <sheetView workbookViewId="0">
      <selection activeCell="D8" sqref="D8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G11"/>
  <sheetViews>
    <sheetView zoomScale="85" zoomScaleNormal="85" workbookViewId="0">
      <selection activeCell="L17" sqref="L17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G11"/>
  <sheetViews>
    <sheetView workbookViewId="0">
      <selection activeCell="F14" sqref="F14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zoomScale="85" zoomScaleNormal="85" workbookViewId="0">
      <selection activeCell="J15" sqref="J15"/>
    </sheetView>
  </sheetViews>
  <sheetFormatPr defaultRowHeight="14.5" x14ac:dyDescent="0.35"/>
  <sheetData>
    <row r="1" spans="1:1" x14ac:dyDescent="0.35">
      <c r="A1" t="s">
        <v>10</v>
      </c>
    </row>
    <row r="2" spans="1:1" x14ac:dyDescent="0.35">
      <c r="A2" t="s">
        <v>11</v>
      </c>
    </row>
    <row r="4" spans="1:1" x14ac:dyDescent="0.35">
      <c r="A4" t="s">
        <v>12</v>
      </c>
    </row>
    <row r="5" spans="1:1" x14ac:dyDescent="0.35">
      <c r="A5">
        <v>0.55000000000000004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1" spans="1:1" x14ac:dyDescent="0.35">
      <c r="A11" s="6" t="s">
        <v>23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G11"/>
  <sheetViews>
    <sheetView workbookViewId="0">
      <selection activeCell="F15" sqref="F15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G11"/>
  <sheetViews>
    <sheetView workbookViewId="0">
      <selection activeCell="F13" sqref="F13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G11"/>
  <sheetViews>
    <sheetView workbookViewId="0">
      <selection activeCell="H14" sqref="H14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G11"/>
  <sheetViews>
    <sheetView workbookViewId="0">
      <selection activeCell="I17" sqref="I17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G11"/>
  <sheetViews>
    <sheetView workbookViewId="0">
      <selection activeCell="E14" sqref="E14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2C18-8714-4078-9414-2FB96090A9A7}">
  <dimension ref="A1:AI126"/>
  <sheetViews>
    <sheetView workbookViewId="0">
      <pane xSplit="2" ySplit="1" topLeftCell="M12" activePane="bottomRight" state="frozen"/>
      <selection activeCell="AH2" sqref="AH2"/>
      <selection pane="topRight" activeCell="AH2" sqref="AH2"/>
      <selection pane="bottomLeft" activeCell="AH2" sqref="AH2"/>
      <selection pane="bottomRight" activeCell="AH2" sqref="AH2"/>
    </sheetView>
  </sheetViews>
  <sheetFormatPr defaultRowHeight="15" customHeight="1" x14ac:dyDescent="0.35"/>
  <cols>
    <col min="1" max="1" width="12" customWidth="1"/>
    <col min="2" max="2" width="42.7265625" customWidth="1"/>
  </cols>
  <sheetData>
    <row r="1" spans="1:35" ht="15" customHeight="1" thickBot="1" x14ac:dyDescent="0.4">
      <c r="B1" s="26" t="s">
        <v>108</v>
      </c>
      <c r="C1" s="27">
        <v>2019</v>
      </c>
      <c r="D1" s="27">
        <v>2020</v>
      </c>
      <c r="E1" s="27">
        <v>2021</v>
      </c>
      <c r="F1" s="27">
        <v>2022</v>
      </c>
      <c r="G1" s="27">
        <v>2023</v>
      </c>
      <c r="H1" s="27">
        <v>2024</v>
      </c>
      <c r="I1" s="27">
        <v>2025</v>
      </c>
      <c r="J1" s="27">
        <v>2026</v>
      </c>
      <c r="K1" s="27">
        <v>2027</v>
      </c>
      <c r="L1" s="27">
        <v>2028</v>
      </c>
      <c r="M1" s="27">
        <v>2029</v>
      </c>
      <c r="N1" s="27">
        <v>2030</v>
      </c>
      <c r="O1" s="27">
        <v>2031</v>
      </c>
      <c r="P1" s="27">
        <v>2032</v>
      </c>
      <c r="Q1" s="27">
        <v>2033</v>
      </c>
      <c r="R1" s="27">
        <v>2034</v>
      </c>
      <c r="S1" s="27">
        <v>2035</v>
      </c>
      <c r="T1" s="27">
        <v>2036</v>
      </c>
      <c r="U1" s="27">
        <v>2037</v>
      </c>
      <c r="V1" s="27">
        <v>2038</v>
      </c>
      <c r="W1" s="27">
        <v>2039</v>
      </c>
      <c r="X1" s="27">
        <v>2040</v>
      </c>
      <c r="Y1" s="27">
        <v>2041</v>
      </c>
      <c r="Z1" s="27">
        <v>2042</v>
      </c>
      <c r="AA1" s="27">
        <v>2043</v>
      </c>
      <c r="AB1" s="27">
        <v>2044</v>
      </c>
      <c r="AC1" s="27">
        <v>2045</v>
      </c>
      <c r="AD1" s="27">
        <v>2046</v>
      </c>
      <c r="AE1" s="27">
        <v>2047</v>
      </c>
      <c r="AF1" s="27">
        <v>2048</v>
      </c>
      <c r="AG1" s="27">
        <v>2049</v>
      </c>
      <c r="AH1" s="27">
        <v>2050</v>
      </c>
    </row>
    <row r="2" spans="1:35" ht="15" customHeight="1" thickTop="1" x14ac:dyDescent="0.35"/>
    <row r="3" spans="1:35" ht="15" customHeight="1" x14ac:dyDescent="0.35">
      <c r="C3" s="28" t="s">
        <v>109</v>
      </c>
      <c r="D3" s="28" t="s">
        <v>47</v>
      </c>
      <c r="E3" s="28"/>
      <c r="F3" s="28"/>
      <c r="G3" s="28"/>
      <c r="H3" s="28"/>
    </row>
    <row r="4" spans="1:35" ht="15" customHeight="1" x14ac:dyDescent="0.35">
      <c r="C4" s="28" t="s">
        <v>110</v>
      </c>
      <c r="D4" s="28" t="s">
        <v>111</v>
      </c>
      <c r="E4" s="28"/>
      <c r="F4" s="28"/>
      <c r="G4" s="28" t="s">
        <v>112</v>
      </c>
      <c r="H4" s="28"/>
    </row>
    <row r="5" spans="1:35" ht="15" customHeight="1" x14ac:dyDescent="0.35">
      <c r="C5" s="28" t="s">
        <v>113</v>
      </c>
      <c r="D5" s="28" t="s">
        <v>114</v>
      </c>
      <c r="E5" s="28"/>
      <c r="F5" s="28"/>
      <c r="G5" s="28"/>
      <c r="H5" s="28"/>
    </row>
    <row r="6" spans="1:35" ht="15" customHeight="1" x14ac:dyDescent="0.35">
      <c r="C6" s="28" t="s">
        <v>115</v>
      </c>
      <c r="D6" s="28"/>
      <c r="E6" s="28" t="s">
        <v>116</v>
      </c>
      <c r="F6" s="28"/>
      <c r="G6" s="28"/>
      <c r="H6" s="28"/>
    </row>
    <row r="10" spans="1:35" ht="15" customHeight="1" x14ac:dyDescent="0.35">
      <c r="A10" s="29" t="s">
        <v>117</v>
      </c>
      <c r="B10" s="30" t="s">
        <v>118</v>
      </c>
    </row>
    <row r="11" spans="1:35" ht="15" customHeight="1" x14ac:dyDescent="0.35">
      <c r="B11" s="26" t="s">
        <v>119</v>
      </c>
    </row>
    <row r="12" spans="1:35" ht="15" customHeight="1" x14ac:dyDescent="0.35">
      <c r="B12" s="26" t="s">
        <v>120</v>
      </c>
      <c r="C12" s="5" t="s">
        <v>120</v>
      </c>
      <c r="D12" s="5" t="s">
        <v>120</v>
      </c>
      <c r="E12" s="5" t="s">
        <v>120</v>
      </c>
      <c r="F12" s="5" t="s">
        <v>120</v>
      </c>
      <c r="G12" s="5" t="s">
        <v>120</v>
      </c>
      <c r="H12" s="5" t="s">
        <v>120</v>
      </c>
      <c r="I12" s="5" t="s">
        <v>120</v>
      </c>
      <c r="J12" s="5" t="s">
        <v>120</v>
      </c>
      <c r="K12" s="5" t="s">
        <v>120</v>
      </c>
      <c r="L12" s="5" t="s">
        <v>120</v>
      </c>
      <c r="M12" s="5" t="s">
        <v>120</v>
      </c>
      <c r="N12" s="5" t="s">
        <v>120</v>
      </c>
      <c r="O12" s="5" t="s">
        <v>120</v>
      </c>
      <c r="P12" s="5" t="s">
        <v>120</v>
      </c>
      <c r="Q12" s="5" t="s">
        <v>120</v>
      </c>
      <c r="R12" s="5" t="s">
        <v>120</v>
      </c>
      <c r="S12" s="5" t="s">
        <v>120</v>
      </c>
      <c r="T12" s="5" t="s">
        <v>120</v>
      </c>
      <c r="U12" s="5" t="s">
        <v>120</v>
      </c>
      <c r="V12" s="5" t="s">
        <v>120</v>
      </c>
      <c r="W12" s="5" t="s">
        <v>120</v>
      </c>
      <c r="X12" s="5" t="s">
        <v>120</v>
      </c>
      <c r="Y12" s="5" t="s">
        <v>120</v>
      </c>
      <c r="Z12" s="5" t="s">
        <v>120</v>
      </c>
      <c r="AA12" s="5" t="s">
        <v>120</v>
      </c>
      <c r="AB12" s="5" t="s">
        <v>120</v>
      </c>
      <c r="AC12" s="5" t="s">
        <v>120</v>
      </c>
      <c r="AD12" s="5" t="s">
        <v>120</v>
      </c>
      <c r="AE12" s="5" t="s">
        <v>120</v>
      </c>
      <c r="AF12" s="5" t="s">
        <v>120</v>
      </c>
      <c r="AG12" s="5" t="s">
        <v>120</v>
      </c>
      <c r="AH12" s="5" t="s">
        <v>120</v>
      </c>
      <c r="AI12" s="5" t="s">
        <v>121</v>
      </c>
    </row>
    <row r="13" spans="1:35" ht="15" customHeight="1" thickBot="1" x14ac:dyDescent="0.4">
      <c r="B13" s="27" t="s">
        <v>122</v>
      </c>
      <c r="C13" s="27">
        <v>2019</v>
      </c>
      <c r="D13" s="27">
        <v>2020</v>
      </c>
      <c r="E13" s="27">
        <v>2021</v>
      </c>
      <c r="F13" s="27">
        <v>2022</v>
      </c>
      <c r="G13" s="27">
        <v>2023</v>
      </c>
      <c r="H13" s="27">
        <v>2024</v>
      </c>
      <c r="I13" s="27">
        <v>2025</v>
      </c>
      <c r="J13" s="27">
        <v>2026</v>
      </c>
      <c r="K13" s="27">
        <v>2027</v>
      </c>
      <c r="L13" s="27">
        <v>2028</v>
      </c>
      <c r="M13" s="27">
        <v>2029</v>
      </c>
      <c r="N13" s="27">
        <v>2030</v>
      </c>
      <c r="O13" s="27">
        <v>2031</v>
      </c>
      <c r="P13" s="27">
        <v>2032</v>
      </c>
      <c r="Q13" s="27">
        <v>2033</v>
      </c>
      <c r="R13" s="27">
        <v>2034</v>
      </c>
      <c r="S13" s="27">
        <v>2035</v>
      </c>
      <c r="T13" s="27">
        <v>2036</v>
      </c>
      <c r="U13" s="27">
        <v>2037</v>
      </c>
      <c r="V13" s="27">
        <v>2038</v>
      </c>
      <c r="W13" s="27">
        <v>2039</v>
      </c>
      <c r="X13" s="27">
        <v>2040</v>
      </c>
      <c r="Y13" s="27">
        <v>2041</v>
      </c>
      <c r="Z13" s="27">
        <v>2042</v>
      </c>
      <c r="AA13" s="27">
        <v>2043</v>
      </c>
      <c r="AB13" s="27">
        <v>2044</v>
      </c>
      <c r="AC13" s="27">
        <v>2045</v>
      </c>
      <c r="AD13" s="27">
        <v>2046</v>
      </c>
      <c r="AE13" s="27">
        <v>2047</v>
      </c>
      <c r="AF13" s="27">
        <v>2048</v>
      </c>
      <c r="AG13" s="27">
        <v>2049</v>
      </c>
      <c r="AH13" s="27">
        <v>2050</v>
      </c>
      <c r="AI13" s="27">
        <v>2050</v>
      </c>
    </row>
    <row r="14" spans="1:35" ht="15" customHeight="1" thickTop="1" x14ac:dyDescent="0.35"/>
    <row r="15" spans="1:35" ht="15" customHeight="1" x14ac:dyDescent="0.35">
      <c r="A15" s="29" t="s">
        <v>123</v>
      </c>
      <c r="B15" s="31" t="s">
        <v>124</v>
      </c>
      <c r="C15" s="32">
        <v>15312.449219</v>
      </c>
      <c r="D15" s="32">
        <v>15278.942383</v>
      </c>
      <c r="E15" s="32">
        <v>15147.741211</v>
      </c>
      <c r="F15" s="32">
        <v>14918.959961</v>
      </c>
      <c r="G15" s="32">
        <v>14610.010742</v>
      </c>
      <c r="H15" s="32">
        <v>14278.556640999999</v>
      </c>
      <c r="I15" s="32">
        <v>13938.120117</v>
      </c>
      <c r="J15" s="32">
        <v>13679.016602</v>
      </c>
      <c r="K15" s="32">
        <v>13457.350586</v>
      </c>
      <c r="L15" s="32">
        <v>13257.142578000001</v>
      </c>
      <c r="M15" s="32">
        <v>13075.182617</v>
      </c>
      <c r="N15" s="32">
        <v>12921.876953000001</v>
      </c>
      <c r="O15" s="32">
        <v>12787.868164</v>
      </c>
      <c r="P15" s="32">
        <v>12649.742188</v>
      </c>
      <c r="Q15" s="32">
        <v>12520.632812</v>
      </c>
      <c r="R15" s="32">
        <v>12394.040039</v>
      </c>
      <c r="S15" s="32">
        <v>12269.426758</v>
      </c>
      <c r="T15" s="32">
        <v>12175.610352</v>
      </c>
      <c r="U15" s="32">
        <v>12093.671875</v>
      </c>
      <c r="V15" s="32">
        <v>12023.744140999999</v>
      </c>
      <c r="W15" s="32">
        <v>11967.754883</v>
      </c>
      <c r="X15" s="32">
        <v>11932.240234000001</v>
      </c>
      <c r="Y15" s="32">
        <v>11906.194336</v>
      </c>
      <c r="Z15" s="32">
        <v>11893.991211</v>
      </c>
      <c r="AA15" s="32">
        <v>11894.183594</v>
      </c>
      <c r="AB15" s="32">
        <v>11901.778319999999</v>
      </c>
      <c r="AC15" s="32">
        <v>11913.236328000001</v>
      </c>
      <c r="AD15" s="32">
        <v>11936.534180000001</v>
      </c>
      <c r="AE15" s="32">
        <v>11966.680664</v>
      </c>
      <c r="AF15" s="32">
        <v>12003.005859000001</v>
      </c>
      <c r="AG15" s="32">
        <v>12047.083984000001</v>
      </c>
      <c r="AH15" s="32">
        <v>12098.876953000001</v>
      </c>
      <c r="AI15" s="33">
        <v>-7.5700000000000003E-3</v>
      </c>
    </row>
    <row r="16" spans="1:35" ht="15" customHeight="1" x14ac:dyDescent="0.35">
      <c r="A16" s="29" t="s">
        <v>125</v>
      </c>
      <c r="B16" s="34" t="s">
        <v>126</v>
      </c>
      <c r="C16" s="35">
        <v>15200.872069999999</v>
      </c>
      <c r="D16" s="35">
        <v>15153.435546999999</v>
      </c>
      <c r="E16" s="35">
        <v>15008.341796999999</v>
      </c>
      <c r="F16" s="35">
        <v>14763.294921999999</v>
      </c>
      <c r="G16" s="35">
        <v>14444.755859000001</v>
      </c>
      <c r="H16" s="35">
        <v>14103.628906</v>
      </c>
      <c r="I16" s="35">
        <v>13752.072265999999</v>
      </c>
      <c r="J16" s="35">
        <v>13482.358398</v>
      </c>
      <c r="K16" s="35">
        <v>13250.722656</v>
      </c>
      <c r="L16" s="35">
        <v>13041.393555000001</v>
      </c>
      <c r="M16" s="35">
        <v>12849.369140999999</v>
      </c>
      <c r="N16" s="35">
        <v>12681.413086</v>
      </c>
      <c r="O16" s="35">
        <v>12536.164062</v>
      </c>
      <c r="P16" s="35">
        <v>12385.339844</v>
      </c>
      <c r="Q16" s="35">
        <v>12243.230469</v>
      </c>
      <c r="R16" s="35">
        <v>12103.820312</v>
      </c>
      <c r="S16" s="35">
        <v>11966.655273</v>
      </c>
      <c r="T16" s="35">
        <v>11857.203125</v>
      </c>
      <c r="U16" s="35">
        <v>11759.908203000001</v>
      </c>
      <c r="V16" s="35">
        <v>11675.560546999999</v>
      </c>
      <c r="W16" s="35">
        <v>11605.453125</v>
      </c>
      <c r="X16" s="35">
        <v>11554.408203000001</v>
      </c>
      <c r="Y16" s="35">
        <v>11512.519531</v>
      </c>
      <c r="Z16" s="35">
        <v>11486.022461</v>
      </c>
      <c r="AA16" s="35">
        <v>11470.066406</v>
      </c>
      <c r="AB16" s="35">
        <v>11462.240234000001</v>
      </c>
      <c r="AC16" s="35">
        <v>11458.477539</v>
      </c>
      <c r="AD16" s="35">
        <v>11467.023438</v>
      </c>
      <c r="AE16" s="35">
        <v>11484.987305000001</v>
      </c>
      <c r="AF16" s="35">
        <v>11506.311523</v>
      </c>
      <c r="AG16" s="35">
        <v>11533.103515999999</v>
      </c>
      <c r="AH16" s="35">
        <v>11569.302734000001</v>
      </c>
      <c r="AI16" s="36">
        <v>-8.7679999999999998E-3</v>
      </c>
    </row>
    <row r="17" spans="1:35" ht="15" customHeight="1" x14ac:dyDescent="0.35">
      <c r="A17" s="29" t="s">
        <v>127</v>
      </c>
      <c r="B17" s="34" t="s">
        <v>128</v>
      </c>
      <c r="C17" s="35">
        <v>15.649737999999999</v>
      </c>
      <c r="D17" s="35">
        <v>20.467548000000001</v>
      </c>
      <c r="E17" s="35">
        <v>22.673479</v>
      </c>
      <c r="F17" s="35">
        <v>26.699321999999999</v>
      </c>
      <c r="G17" s="35">
        <v>25.322873999999999</v>
      </c>
      <c r="H17" s="35">
        <v>25.150351000000001</v>
      </c>
      <c r="I17" s="35">
        <v>26.443027000000001</v>
      </c>
      <c r="J17" s="35">
        <v>26.740424999999998</v>
      </c>
      <c r="K17" s="35">
        <v>26.231121000000002</v>
      </c>
      <c r="L17" s="35">
        <v>24.926318999999999</v>
      </c>
      <c r="M17" s="35">
        <v>24.277014000000001</v>
      </c>
      <c r="N17" s="35">
        <v>27.328185999999999</v>
      </c>
      <c r="O17" s="35">
        <v>25.645503999999999</v>
      </c>
      <c r="P17" s="35">
        <v>25.238219999999998</v>
      </c>
      <c r="Q17" s="35">
        <v>24.532774</v>
      </c>
      <c r="R17" s="35">
        <v>23.137032999999999</v>
      </c>
      <c r="S17" s="35">
        <v>21.210356000000001</v>
      </c>
      <c r="T17" s="35">
        <v>21.477202999999999</v>
      </c>
      <c r="U17" s="35">
        <v>21.245028999999999</v>
      </c>
      <c r="V17" s="35">
        <v>19.836957999999999</v>
      </c>
      <c r="W17" s="35">
        <v>17.845821000000001</v>
      </c>
      <c r="X17" s="35">
        <v>16.265177000000001</v>
      </c>
      <c r="Y17" s="35">
        <v>16.032944000000001</v>
      </c>
      <c r="Z17" s="35">
        <v>14.301454</v>
      </c>
      <c r="AA17" s="35">
        <v>13.853761</v>
      </c>
      <c r="AB17" s="35">
        <v>13.431710000000001</v>
      </c>
      <c r="AC17" s="35">
        <v>13.195866000000001</v>
      </c>
      <c r="AD17" s="35">
        <v>12.535137000000001</v>
      </c>
      <c r="AE17" s="35">
        <v>8.9360429999999997</v>
      </c>
      <c r="AF17" s="35">
        <v>8.3992710000000006</v>
      </c>
      <c r="AG17" s="35">
        <v>10.071925999999999</v>
      </c>
      <c r="AH17" s="35">
        <v>10.011039999999999</v>
      </c>
      <c r="AI17" s="36">
        <v>-1.4308E-2</v>
      </c>
    </row>
    <row r="18" spans="1:35" ht="15" customHeight="1" x14ac:dyDescent="0.35">
      <c r="A18" s="29" t="s">
        <v>129</v>
      </c>
      <c r="B18" s="34" t="s">
        <v>130</v>
      </c>
      <c r="C18" s="35">
        <v>63.969237999999997</v>
      </c>
      <c r="D18" s="35">
        <v>66.783455000000004</v>
      </c>
      <c r="E18" s="35">
        <v>70.463561999999996</v>
      </c>
      <c r="F18" s="35">
        <v>74.880684000000002</v>
      </c>
      <c r="G18" s="35">
        <v>78.396384999999995</v>
      </c>
      <c r="H18" s="35">
        <v>80.719223</v>
      </c>
      <c r="I18" s="35">
        <v>82.538132000000004</v>
      </c>
      <c r="J18" s="35">
        <v>84.365768000000003</v>
      </c>
      <c r="K18" s="35">
        <v>86.142173999999997</v>
      </c>
      <c r="L18" s="35">
        <v>87.625625999999997</v>
      </c>
      <c r="M18" s="35">
        <v>89.001152000000005</v>
      </c>
      <c r="N18" s="35">
        <v>90.485527000000005</v>
      </c>
      <c r="O18" s="35">
        <v>92.554931999999994</v>
      </c>
      <c r="P18" s="35">
        <v>94.247681</v>
      </c>
      <c r="Q18" s="35">
        <v>95.907646</v>
      </c>
      <c r="R18" s="35">
        <v>97.508362000000005</v>
      </c>
      <c r="S18" s="35">
        <v>98.919715999999994</v>
      </c>
      <c r="T18" s="35">
        <v>100.374771</v>
      </c>
      <c r="U18" s="35">
        <v>101.733574</v>
      </c>
      <c r="V18" s="35">
        <v>103.08551</v>
      </c>
      <c r="W18" s="35">
        <v>104.416313</v>
      </c>
      <c r="X18" s="35">
        <v>106.491348</v>
      </c>
      <c r="Y18" s="35">
        <v>107.713593</v>
      </c>
      <c r="Z18" s="35">
        <v>108.85581999999999</v>
      </c>
      <c r="AA18" s="35">
        <v>110.412582</v>
      </c>
      <c r="AB18" s="35">
        <v>111.408699</v>
      </c>
      <c r="AC18" s="35">
        <v>112.270447</v>
      </c>
      <c r="AD18" s="35">
        <v>113.16229199999999</v>
      </c>
      <c r="AE18" s="35">
        <v>114.091843</v>
      </c>
      <c r="AF18" s="35">
        <v>115.003632</v>
      </c>
      <c r="AG18" s="35">
        <v>115.896851</v>
      </c>
      <c r="AH18" s="35">
        <v>116.770432</v>
      </c>
      <c r="AI18" s="36">
        <v>1.9602999999999999E-2</v>
      </c>
    </row>
    <row r="19" spans="1:35" ht="15" customHeight="1" x14ac:dyDescent="0.35">
      <c r="A19" s="29" t="s">
        <v>131</v>
      </c>
      <c r="B19" s="34" t="s">
        <v>132</v>
      </c>
      <c r="C19" s="35">
        <v>5.739312</v>
      </c>
      <c r="D19" s="35">
        <v>5.2664989999999996</v>
      </c>
      <c r="E19" s="35">
        <v>4.9567480000000002</v>
      </c>
      <c r="F19" s="35">
        <v>4.6627289999999997</v>
      </c>
      <c r="G19" s="35">
        <v>4.3849790000000004</v>
      </c>
      <c r="H19" s="35">
        <v>4.1084310000000004</v>
      </c>
      <c r="I19" s="35">
        <v>3.8646050000000001</v>
      </c>
      <c r="J19" s="35">
        <v>3.647932</v>
      </c>
      <c r="K19" s="35">
        <v>3.4656229999999999</v>
      </c>
      <c r="L19" s="35">
        <v>3.3011460000000001</v>
      </c>
      <c r="M19" s="35">
        <v>3.156765</v>
      </c>
      <c r="N19" s="35">
        <v>3.0468630000000001</v>
      </c>
      <c r="O19" s="35">
        <v>2.9284400000000002</v>
      </c>
      <c r="P19" s="35">
        <v>2.8372459999999999</v>
      </c>
      <c r="Q19" s="35">
        <v>2.7586149999999998</v>
      </c>
      <c r="R19" s="35">
        <v>2.7078519999999999</v>
      </c>
      <c r="S19" s="35">
        <v>2.6680679999999999</v>
      </c>
      <c r="T19" s="35">
        <v>2.6396500000000001</v>
      </c>
      <c r="U19" s="35">
        <v>2.6185529999999999</v>
      </c>
      <c r="V19" s="35">
        <v>2.602179</v>
      </c>
      <c r="W19" s="35">
        <v>2.5900799999999999</v>
      </c>
      <c r="X19" s="35">
        <v>2.5816249999999998</v>
      </c>
      <c r="Y19" s="35">
        <v>2.5859100000000002</v>
      </c>
      <c r="Z19" s="35">
        <v>2.5954139999999999</v>
      </c>
      <c r="AA19" s="35">
        <v>2.6104980000000002</v>
      </c>
      <c r="AB19" s="35">
        <v>2.6267800000000001</v>
      </c>
      <c r="AC19" s="35">
        <v>2.6472259999999999</v>
      </c>
      <c r="AD19" s="35">
        <v>2.6636329999999999</v>
      </c>
      <c r="AE19" s="35">
        <v>2.6897410000000002</v>
      </c>
      <c r="AF19" s="35">
        <v>2.714086</v>
      </c>
      <c r="AG19" s="35">
        <v>2.7388699999999999</v>
      </c>
      <c r="AH19" s="35">
        <v>2.763347</v>
      </c>
      <c r="AI19" s="36">
        <v>-2.3302E-2</v>
      </c>
    </row>
    <row r="20" spans="1:35" ht="15" customHeight="1" x14ac:dyDescent="0.35">
      <c r="A20" s="29" t="s">
        <v>133</v>
      </c>
      <c r="B20" s="34" t="s">
        <v>134</v>
      </c>
      <c r="C20" s="35">
        <v>3.7809720000000002</v>
      </c>
      <c r="D20" s="35">
        <v>3.6143580000000002</v>
      </c>
      <c r="E20" s="35">
        <v>3.2928380000000002</v>
      </c>
      <c r="F20" s="35">
        <v>2.9734660000000002</v>
      </c>
      <c r="G20" s="35">
        <v>2.7073</v>
      </c>
      <c r="H20" s="35">
        <v>2.4364050000000002</v>
      </c>
      <c r="I20" s="35">
        <v>2.2419280000000001</v>
      </c>
      <c r="J20" s="35">
        <v>2.054983</v>
      </c>
      <c r="K20" s="35">
        <v>1.9289970000000001</v>
      </c>
      <c r="L20" s="35">
        <v>1.8177859999999999</v>
      </c>
      <c r="M20" s="35">
        <v>1.7333989999999999</v>
      </c>
      <c r="N20" s="35">
        <v>1.6725030000000001</v>
      </c>
      <c r="O20" s="35">
        <v>1.5893600000000001</v>
      </c>
      <c r="P20" s="35">
        <v>1.5369280000000001</v>
      </c>
      <c r="Q20" s="35">
        <v>1.4985219999999999</v>
      </c>
      <c r="R20" s="35">
        <v>1.477317</v>
      </c>
      <c r="S20" s="35">
        <v>1.4556279999999999</v>
      </c>
      <c r="T20" s="35">
        <v>1.4436880000000001</v>
      </c>
      <c r="U20" s="35">
        <v>1.428987</v>
      </c>
      <c r="V20" s="35">
        <v>1.4276819999999999</v>
      </c>
      <c r="W20" s="35">
        <v>1.4312130000000001</v>
      </c>
      <c r="X20" s="35">
        <v>1.4293389999999999</v>
      </c>
      <c r="Y20" s="35">
        <v>1.4424619999999999</v>
      </c>
      <c r="Z20" s="35">
        <v>1.464969</v>
      </c>
      <c r="AA20" s="35">
        <v>1.4856069999999999</v>
      </c>
      <c r="AB20" s="35">
        <v>1.5074160000000001</v>
      </c>
      <c r="AC20" s="35">
        <v>1.535283</v>
      </c>
      <c r="AD20" s="35">
        <v>1.5566819999999999</v>
      </c>
      <c r="AE20" s="35">
        <v>1.5906199999999999</v>
      </c>
      <c r="AF20" s="35">
        <v>1.6210629999999999</v>
      </c>
      <c r="AG20" s="35">
        <v>1.6530899999999999</v>
      </c>
      <c r="AH20" s="35">
        <v>1.6856990000000001</v>
      </c>
      <c r="AI20" s="36">
        <v>-2.5721000000000001E-2</v>
      </c>
    </row>
    <row r="21" spans="1:35" ht="15" customHeight="1" x14ac:dyDescent="0.35">
      <c r="A21" s="29" t="s">
        <v>135</v>
      </c>
      <c r="B21" s="34" t="s">
        <v>136</v>
      </c>
      <c r="C21" s="35">
        <v>22.193058000000001</v>
      </c>
      <c r="D21" s="35">
        <v>29.104067000000001</v>
      </c>
      <c r="E21" s="35">
        <v>37.732318999999997</v>
      </c>
      <c r="F21" s="35">
        <v>46.165123000000001</v>
      </c>
      <c r="G21" s="35">
        <v>54.159244999999999</v>
      </c>
      <c r="H21" s="35">
        <v>62.229038000000003</v>
      </c>
      <c r="I21" s="35">
        <v>70.673737000000003</v>
      </c>
      <c r="J21" s="35">
        <v>79.557449000000005</v>
      </c>
      <c r="K21" s="35">
        <v>88.559928999999997</v>
      </c>
      <c r="L21" s="35">
        <v>97.766655</v>
      </c>
      <c r="M21" s="35">
        <v>107.32073200000001</v>
      </c>
      <c r="N21" s="35">
        <v>117.590256</v>
      </c>
      <c r="O21" s="35">
        <v>128.626419</v>
      </c>
      <c r="P21" s="35">
        <v>140.162949</v>
      </c>
      <c r="Q21" s="35">
        <v>152.305984</v>
      </c>
      <c r="R21" s="35">
        <v>164.96698000000001</v>
      </c>
      <c r="S21" s="35">
        <v>178.07074</v>
      </c>
      <c r="T21" s="35">
        <v>191.99464399999999</v>
      </c>
      <c r="U21" s="35">
        <v>206.23065199999999</v>
      </c>
      <c r="V21" s="35">
        <v>220.68725599999999</v>
      </c>
      <c r="W21" s="35">
        <v>235.43847700000001</v>
      </c>
      <c r="X21" s="35">
        <v>250.443466</v>
      </c>
      <c r="Y21" s="35">
        <v>265.22988900000001</v>
      </c>
      <c r="Z21" s="35">
        <v>280.03350799999998</v>
      </c>
      <c r="AA21" s="35">
        <v>294.98715199999998</v>
      </c>
      <c r="AB21" s="35">
        <v>309.74746699999997</v>
      </c>
      <c r="AC21" s="35">
        <v>324.24844400000001</v>
      </c>
      <c r="AD21" s="35">
        <v>338.68496699999997</v>
      </c>
      <c r="AE21" s="35">
        <v>353.429779</v>
      </c>
      <c r="AF21" s="35">
        <v>367.95275900000001</v>
      </c>
      <c r="AG21" s="35">
        <v>382.566284</v>
      </c>
      <c r="AH21" s="35">
        <v>397.24099699999999</v>
      </c>
      <c r="AI21" s="36">
        <v>9.7524E-2</v>
      </c>
    </row>
    <row r="22" spans="1:35" ht="15" customHeight="1" x14ac:dyDescent="0.35">
      <c r="A22" s="29" t="s">
        <v>137</v>
      </c>
      <c r="B22" s="34" t="s">
        <v>138</v>
      </c>
      <c r="C22" s="35">
        <v>0.244586</v>
      </c>
      <c r="D22" s="35">
        <v>0.27008900000000002</v>
      </c>
      <c r="E22" s="35">
        <v>0.27942299999999998</v>
      </c>
      <c r="F22" s="35">
        <v>0.28283599999999998</v>
      </c>
      <c r="G22" s="35">
        <v>0.283827</v>
      </c>
      <c r="H22" s="35">
        <v>0.28411999999999998</v>
      </c>
      <c r="I22" s="35">
        <v>0.28600900000000001</v>
      </c>
      <c r="J22" s="35">
        <v>0.29166300000000001</v>
      </c>
      <c r="K22" s="35">
        <v>0.30009000000000002</v>
      </c>
      <c r="L22" s="35">
        <v>0.31108200000000003</v>
      </c>
      <c r="M22" s="35">
        <v>0.32463599999999998</v>
      </c>
      <c r="N22" s="35">
        <v>0.341028</v>
      </c>
      <c r="O22" s="35">
        <v>0.35937000000000002</v>
      </c>
      <c r="P22" s="35">
        <v>0.37873699999999999</v>
      </c>
      <c r="Q22" s="35">
        <v>0.39966400000000002</v>
      </c>
      <c r="R22" s="35">
        <v>0.42211900000000002</v>
      </c>
      <c r="S22" s="35">
        <v>0.44733499999999998</v>
      </c>
      <c r="T22" s="35">
        <v>0.47612900000000002</v>
      </c>
      <c r="U22" s="35">
        <v>0.50813200000000003</v>
      </c>
      <c r="V22" s="35">
        <v>0.54286800000000002</v>
      </c>
      <c r="W22" s="35">
        <v>0.58044399999999996</v>
      </c>
      <c r="X22" s="35">
        <v>0.62008099999999999</v>
      </c>
      <c r="Y22" s="35">
        <v>0.670373</v>
      </c>
      <c r="Z22" s="35">
        <v>0.71819200000000005</v>
      </c>
      <c r="AA22" s="35">
        <v>0.76886399999999999</v>
      </c>
      <c r="AB22" s="35">
        <v>0.81558200000000003</v>
      </c>
      <c r="AC22" s="35">
        <v>0.86157700000000004</v>
      </c>
      <c r="AD22" s="35">
        <v>0.90802799999999995</v>
      </c>
      <c r="AE22" s="35">
        <v>0.95516400000000001</v>
      </c>
      <c r="AF22" s="35">
        <v>1.003271</v>
      </c>
      <c r="AG22" s="35">
        <v>1.0523690000000001</v>
      </c>
      <c r="AH22" s="35">
        <v>1.102484</v>
      </c>
      <c r="AI22" s="36">
        <v>4.9771999999999997E-2</v>
      </c>
    </row>
    <row r="24" spans="1:35" ht="15" customHeight="1" x14ac:dyDescent="0.35">
      <c r="A24" s="29" t="s">
        <v>139</v>
      </c>
      <c r="B24" s="31" t="s">
        <v>140</v>
      </c>
      <c r="C24" s="32">
        <v>890.89929199999995</v>
      </c>
      <c r="D24" s="32">
        <v>889.371399</v>
      </c>
      <c r="E24" s="32">
        <v>887.19427499999995</v>
      </c>
      <c r="F24" s="32">
        <v>887.04754600000001</v>
      </c>
      <c r="G24" s="32">
        <v>884.06481900000006</v>
      </c>
      <c r="H24" s="32">
        <v>881.61084000000005</v>
      </c>
      <c r="I24" s="32">
        <v>881.699524</v>
      </c>
      <c r="J24" s="32">
        <v>882.19433600000002</v>
      </c>
      <c r="K24" s="32">
        <v>882.678406</v>
      </c>
      <c r="L24" s="32">
        <v>884.98724400000003</v>
      </c>
      <c r="M24" s="32">
        <v>887.48663299999998</v>
      </c>
      <c r="N24" s="32">
        <v>891.13818400000002</v>
      </c>
      <c r="O24" s="32">
        <v>895.83648700000003</v>
      </c>
      <c r="P24" s="32">
        <v>900.20330799999999</v>
      </c>
      <c r="Q24" s="32">
        <v>905.573669</v>
      </c>
      <c r="R24" s="32">
        <v>912.78192100000001</v>
      </c>
      <c r="S24" s="32">
        <v>919.68280000000004</v>
      </c>
      <c r="T24" s="32">
        <v>926.70794699999999</v>
      </c>
      <c r="U24" s="32">
        <v>934.53015100000005</v>
      </c>
      <c r="V24" s="32">
        <v>942.26379399999996</v>
      </c>
      <c r="W24" s="32">
        <v>950.16522199999997</v>
      </c>
      <c r="X24" s="32">
        <v>959.53106700000001</v>
      </c>
      <c r="Y24" s="32">
        <v>969.77966300000003</v>
      </c>
      <c r="Z24" s="32">
        <v>979.78241000000003</v>
      </c>
      <c r="AA24" s="32">
        <v>991.28820800000005</v>
      </c>
      <c r="AB24" s="32">
        <v>1003.352783</v>
      </c>
      <c r="AC24" s="32">
        <v>1015.431763</v>
      </c>
      <c r="AD24" s="32">
        <v>1028.6823730000001</v>
      </c>
      <c r="AE24" s="32">
        <v>1040.3118899999999</v>
      </c>
      <c r="AF24" s="32">
        <v>1050.8671879999999</v>
      </c>
      <c r="AG24" s="32">
        <v>1061.3582759999999</v>
      </c>
      <c r="AH24" s="32">
        <v>1071.0842290000001</v>
      </c>
      <c r="AI24" s="33">
        <v>5.96E-3</v>
      </c>
    </row>
    <row r="25" spans="1:35" ht="15" customHeight="1" x14ac:dyDescent="0.35">
      <c r="A25" s="29" t="s">
        <v>141</v>
      </c>
      <c r="B25" s="34" t="s">
        <v>126</v>
      </c>
      <c r="C25" s="35">
        <v>596.128784</v>
      </c>
      <c r="D25" s="35">
        <v>588.98431400000004</v>
      </c>
      <c r="E25" s="35">
        <v>582.26178000000004</v>
      </c>
      <c r="F25" s="35">
        <v>577.19036900000003</v>
      </c>
      <c r="G25" s="35">
        <v>571.52923599999997</v>
      </c>
      <c r="H25" s="35">
        <v>566.901794</v>
      </c>
      <c r="I25" s="35">
        <v>564.30609100000004</v>
      </c>
      <c r="J25" s="35">
        <v>562.65606700000001</v>
      </c>
      <c r="K25" s="35">
        <v>561.81237799999997</v>
      </c>
      <c r="L25" s="35">
        <v>562.86792000000003</v>
      </c>
      <c r="M25" s="35">
        <v>564.206726</v>
      </c>
      <c r="N25" s="35">
        <v>565.43591300000003</v>
      </c>
      <c r="O25" s="35">
        <v>568.985229</v>
      </c>
      <c r="P25" s="35">
        <v>572.027466</v>
      </c>
      <c r="Q25" s="35">
        <v>576.25384499999996</v>
      </c>
      <c r="R25" s="35">
        <v>582.20281999999997</v>
      </c>
      <c r="S25" s="35">
        <v>588.42675799999995</v>
      </c>
      <c r="T25" s="35">
        <v>594.04516599999999</v>
      </c>
      <c r="U25" s="35">
        <v>600.81707800000004</v>
      </c>
      <c r="V25" s="35">
        <v>608.40423599999997</v>
      </c>
      <c r="W25" s="35">
        <v>616.412598</v>
      </c>
      <c r="X25" s="35">
        <v>625.28057899999999</v>
      </c>
      <c r="Y25" s="35">
        <v>633.71014400000001</v>
      </c>
      <c r="Z25" s="35">
        <v>643.07904099999996</v>
      </c>
      <c r="AA25" s="35">
        <v>652.02099599999997</v>
      </c>
      <c r="AB25" s="35">
        <v>660.97534199999996</v>
      </c>
      <c r="AC25" s="35">
        <v>669.771118</v>
      </c>
      <c r="AD25" s="35">
        <v>679.41351299999997</v>
      </c>
      <c r="AE25" s="35">
        <v>690.77148399999999</v>
      </c>
      <c r="AF25" s="35">
        <v>699.21234100000004</v>
      </c>
      <c r="AG25" s="35">
        <v>705.86596699999996</v>
      </c>
      <c r="AH25" s="35">
        <v>713.58111599999995</v>
      </c>
      <c r="AI25" s="36">
        <v>5.8180000000000003E-3</v>
      </c>
    </row>
    <row r="26" spans="1:35" ht="15" customHeight="1" x14ac:dyDescent="0.35">
      <c r="A26" s="29" t="s">
        <v>142</v>
      </c>
      <c r="B26" s="34" t="s">
        <v>128</v>
      </c>
      <c r="C26" s="35">
        <v>2.5919660000000002</v>
      </c>
      <c r="D26" s="35">
        <v>3.6363859999999999</v>
      </c>
      <c r="E26" s="35">
        <v>4.306997</v>
      </c>
      <c r="F26" s="35">
        <v>5.3503889999999998</v>
      </c>
      <c r="G26" s="35">
        <v>5.3729610000000001</v>
      </c>
      <c r="H26" s="35">
        <v>5.6428940000000001</v>
      </c>
      <c r="I26" s="35">
        <v>6.2958220000000003</v>
      </c>
      <c r="J26" s="35">
        <v>6.7286029999999997</v>
      </c>
      <c r="K26" s="35">
        <v>6.9752489999999998</v>
      </c>
      <c r="L26" s="35">
        <v>7.0285469999999997</v>
      </c>
      <c r="M26" s="35">
        <v>7.269692</v>
      </c>
      <c r="N26" s="35">
        <v>8.6952529999999992</v>
      </c>
      <c r="O26" s="35">
        <v>8.6821040000000007</v>
      </c>
      <c r="P26" s="35">
        <v>9.0946650000000009</v>
      </c>
      <c r="Q26" s="35">
        <v>9.4232300000000002</v>
      </c>
      <c r="R26" s="35">
        <v>9.4840579999999992</v>
      </c>
      <c r="S26" s="35">
        <v>9.2722320000000007</v>
      </c>
      <c r="T26" s="35">
        <v>9.9816529999999997</v>
      </c>
      <c r="U26" s="35">
        <v>10.475368</v>
      </c>
      <c r="V26" s="35">
        <v>10.357727000000001</v>
      </c>
      <c r="W26" s="35">
        <v>9.8418139999999994</v>
      </c>
      <c r="X26" s="35">
        <v>9.4584499999999991</v>
      </c>
      <c r="Y26" s="35">
        <v>9.8165150000000008</v>
      </c>
      <c r="Z26" s="35">
        <v>9.2046890000000001</v>
      </c>
      <c r="AA26" s="35">
        <v>9.3597149999999996</v>
      </c>
      <c r="AB26" s="35">
        <v>9.5093219999999992</v>
      </c>
      <c r="AC26" s="35">
        <v>9.7783519999999999</v>
      </c>
      <c r="AD26" s="35">
        <v>9.7039960000000001</v>
      </c>
      <c r="AE26" s="35">
        <v>7.2160589999999996</v>
      </c>
      <c r="AF26" s="35">
        <v>7.0607009999999999</v>
      </c>
      <c r="AG26" s="35">
        <v>8.8006229999999999</v>
      </c>
      <c r="AH26" s="35">
        <v>9.0738900000000005</v>
      </c>
      <c r="AI26" s="36">
        <v>4.1246999999999999E-2</v>
      </c>
    </row>
    <row r="27" spans="1:35" ht="15" customHeight="1" x14ac:dyDescent="0.35">
      <c r="A27" s="29" t="s">
        <v>143</v>
      </c>
      <c r="B27" s="34" t="s">
        <v>130</v>
      </c>
      <c r="C27" s="35">
        <v>290.96456899999998</v>
      </c>
      <c r="D27" s="35">
        <v>295.53216600000002</v>
      </c>
      <c r="E27" s="35">
        <v>299.33389299999999</v>
      </c>
      <c r="F27" s="35">
        <v>303.144226</v>
      </c>
      <c r="G27" s="35">
        <v>305.69580100000002</v>
      </c>
      <c r="H27" s="35">
        <v>307.49563599999999</v>
      </c>
      <c r="I27" s="35">
        <v>309.45324699999998</v>
      </c>
      <c r="J27" s="35">
        <v>311.093323</v>
      </c>
      <c r="K27" s="35">
        <v>312.119934</v>
      </c>
      <c r="L27" s="35">
        <v>313.26370200000002</v>
      </c>
      <c r="M27" s="35">
        <v>314.12606799999998</v>
      </c>
      <c r="N27" s="35">
        <v>315.06433099999998</v>
      </c>
      <c r="O27" s="35">
        <v>316.16616800000003</v>
      </c>
      <c r="P27" s="35">
        <v>317.017426</v>
      </c>
      <c r="Q27" s="35">
        <v>317.76525900000001</v>
      </c>
      <c r="R27" s="35">
        <v>318.889343</v>
      </c>
      <c r="S27" s="35">
        <v>319.70105000000001</v>
      </c>
      <c r="T27" s="35">
        <v>320.31896999999998</v>
      </c>
      <c r="U27" s="35">
        <v>320.79144300000002</v>
      </c>
      <c r="V27" s="35">
        <v>320.96667500000001</v>
      </c>
      <c r="W27" s="35">
        <v>321.28131100000002</v>
      </c>
      <c r="X27" s="35">
        <v>322.057953</v>
      </c>
      <c r="Y27" s="35">
        <v>323.40695199999999</v>
      </c>
      <c r="Z27" s="35">
        <v>324.53533900000002</v>
      </c>
      <c r="AA27" s="35">
        <v>326.81915300000003</v>
      </c>
      <c r="AB27" s="35">
        <v>329.64770499999997</v>
      </c>
      <c r="AC27" s="35">
        <v>332.52093500000001</v>
      </c>
      <c r="AD27" s="35">
        <v>336.05423000000002</v>
      </c>
      <c r="AE27" s="35">
        <v>338.65835600000003</v>
      </c>
      <c r="AF27" s="35">
        <v>340.76333599999998</v>
      </c>
      <c r="AG27" s="35">
        <v>342.68078600000001</v>
      </c>
      <c r="AH27" s="35">
        <v>344.22589099999999</v>
      </c>
      <c r="AI27" s="36">
        <v>5.437E-3</v>
      </c>
    </row>
    <row r="28" spans="1:35" ht="15" customHeight="1" x14ac:dyDescent="0.35">
      <c r="A28" s="29" t="s">
        <v>144</v>
      </c>
      <c r="B28" s="34" t="s">
        <v>134</v>
      </c>
      <c r="C28" s="35">
        <v>0.181196</v>
      </c>
      <c r="D28" s="35">
        <v>0.26526499999999997</v>
      </c>
      <c r="E28" s="35">
        <v>0.342866</v>
      </c>
      <c r="F28" s="35">
        <v>0.42024400000000001</v>
      </c>
      <c r="G28" s="35">
        <v>0.49104999999999999</v>
      </c>
      <c r="H28" s="35">
        <v>0.56024600000000002</v>
      </c>
      <c r="I28" s="35">
        <v>0.60612299999999997</v>
      </c>
      <c r="J28" s="35">
        <v>0.65007899999999996</v>
      </c>
      <c r="K28" s="35">
        <v>0.69253100000000001</v>
      </c>
      <c r="L28" s="35">
        <v>0.73543199999999997</v>
      </c>
      <c r="M28" s="35">
        <v>0.778146</v>
      </c>
      <c r="N28" s="35">
        <v>0.820743</v>
      </c>
      <c r="O28" s="35">
        <v>0.86387100000000006</v>
      </c>
      <c r="P28" s="35">
        <v>0.90575600000000001</v>
      </c>
      <c r="Q28" s="35">
        <v>0.94889199999999996</v>
      </c>
      <c r="R28" s="35">
        <v>0.99427299999999996</v>
      </c>
      <c r="S28" s="35">
        <v>1.0399290000000001</v>
      </c>
      <c r="T28" s="35">
        <v>1.0865009999999999</v>
      </c>
      <c r="U28" s="35">
        <v>1.134628</v>
      </c>
      <c r="V28" s="35">
        <v>1.1848970000000001</v>
      </c>
      <c r="W28" s="35">
        <v>1.237104</v>
      </c>
      <c r="X28" s="35">
        <v>1.2930870000000001</v>
      </c>
      <c r="Y28" s="35">
        <v>1.35151</v>
      </c>
      <c r="Z28" s="35">
        <v>1.4112420000000001</v>
      </c>
      <c r="AA28" s="35">
        <v>1.47333</v>
      </c>
      <c r="AB28" s="35">
        <v>1.5373239999999999</v>
      </c>
      <c r="AC28" s="35">
        <v>1.603783</v>
      </c>
      <c r="AD28" s="35">
        <v>1.6727799999999999</v>
      </c>
      <c r="AE28" s="35">
        <v>1.7442960000000001</v>
      </c>
      <c r="AF28" s="35">
        <v>1.817466</v>
      </c>
      <c r="AG28" s="35">
        <v>1.8947970000000001</v>
      </c>
      <c r="AH28" s="35">
        <v>1.9740690000000001</v>
      </c>
      <c r="AI28" s="36">
        <v>8.0086000000000004E-2</v>
      </c>
    </row>
    <row r="29" spans="1:35" ht="15" customHeight="1" x14ac:dyDescent="0.35">
      <c r="A29" s="29" t="s">
        <v>145</v>
      </c>
      <c r="B29" s="34" t="s">
        <v>132</v>
      </c>
      <c r="C29" s="35">
        <v>1.0327280000000001</v>
      </c>
      <c r="D29" s="35">
        <v>0.89055200000000001</v>
      </c>
      <c r="E29" s="35">
        <v>0.82821199999999995</v>
      </c>
      <c r="F29" s="35">
        <v>0.76583400000000001</v>
      </c>
      <c r="G29" s="35">
        <v>0.74672799999999995</v>
      </c>
      <c r="H29" s="35">
        <v>0.72989599999999999</v>
      </c>
      <c r="I29" s="35">
        <v>0.70852499999999996</v>
      </c>
      <c r="J29" s="35">
        <v>0.68807700000000005</v>
      </c>
      <c r="K29" s="35">
        <v>0.66764100000000004</v>
      </c>
      <c r="L29" s="35">
        <v>0.64815199999999995</v>
      </c>
      <c r="M29" s="35">
        <v>0.62960099999999997</v>
      </c>
      <c r="N29" s="35">
        <v>0.61258699999999999</v>
      </c>
      <c r="O29" s="35">
        <v>0.596665</v>
      </c>
      <c r="P29" s="35">
        <v>0.58323000000000003</v>
      </c>
      <c r="Q29" s="35">
        <v>0.57468799999999998</v>
      </c>
      <c r="R29" s="35">
        <v>0.56947700000000001</v>
      </c>
      <c r="S29" s="35">
        <v>0.56642800000000004</v>
      </c>
      <c r="T29" s="35">
        <v>0.56431900000000002</v>
      </c>
      <c r="U29" s="35">
        <v>0.56454199999999999</v>
      </c>
      <c r="V29" s="35">
        <v>0.56669700000000001</v>
      </c>
      <c r="W29" s="35">
        <v>0.57197699999999996</v>
      </c>
      <c r="X29" s="35">
        <v>0.58127300000000004</v>
      </c>
      <c r="Y29" s="35">
        <v>0.59391300000000002</v>
      </c>
      <c r="Z29" s="35">
        <v>0.60973599999999994</v>
      </c>
      <c r="AA29" s="35">
        <v>0.62941000000000003</v>
      </c>
      <c r="AB29" s="35">
        <v>0.65296900000000002</v>
      </c>
      <c r="AC29" s="35">
        <v>0.68127199999999999</v>
      </c>
      <c r="AD29" s="35">
        <v>0.71365800000000001</v>
      </c>
      <c r="AE29" s="35">
        <v>0.74790299999999998</v>
      </c>
      <c r="AF29" s="35">
        <v>0.78879299999999997</v>
      </c>
      <c r="AG29" s="35">
        <v>0.83789599999999997</v>
      </c>
      <c r="AH29" s="35">
        <v>0.89593500000000004</v>
      </c>
      <c r="AI29" s="36">
        <v>-4.5729999999999998E-3</v>
      </c>
    </row>
    <row r="30" spans="1:35" ht="15" customHeight="1" x14ac:dyDescent="0.35">
      <c r="A30" s="29" t="s">
        <v>146</v>
      </c>
      <c r="B30" s="34" t="s">
        <v>136</v>
      </c>
      <c r="C30" s="35">
        <v>0</v>
      </c>
      <c r="D30" s="35">
        <v>6.2656000000000003E-2</v>
      </c>
      <c r="E30" s="35">
        <v>0.12049</v>
      </c>
      <c r="F30" s="35">
        <v>0.176512</v>
      </c>
      <c r="G30" s="35">
        <v>0.22906899999999999</v>
      </c>
      <c r="H30" s="35">
        <v>0.280333</v>
      </c>
      <c r="I30" s="35">
        <v>0.32969500000000002</v>
      </c>
      <c r="J30" s="35">
        <v>0.37821900000000003</v>
      </c>
      <c r="K30" s="35">
        <v>0.41070400000000001</v>
      </c>
      <c r="L30" s="35">
        <v>0.44351699999999999</v>
      </c>
      <c r="M30" s="35">
        <v>0.47642600000000002</v>
      </c>
      <c r="N30" s="35">
        <v>0.50931300000000002</v>
      </c>
      <c r="O30" s="35">
        <v>0.54243300000000005</v>
      </c>
      <c r="P30" s="35">
        <v>0.57470900000000003</v>
      </c>
      <c r="Q30" s="35">
        <v>0.60770500000000005</v>
      </c>
      <c r="R30" s="35">
        <v>0.64199099999999998</v>
      </c>
      <c r="S30" s="35">
        <v>0.67644000000000004</v>
      </c>
      <c r="T30" s="35">
        <v>0.71136900000000003</v>
      </c>
      <c r="U30" s="35">
        <v>0.74714400000000003</v>
      </c>
      <c r="V30" s="35">
        <v>0.78355900000000001</v>
      </c>
      <c r="W30" s="35">
        <v>0.82043100000000002</v>
      </c>
      <c r="X30" s="35">
        <v>0.85974200000000001</v>
      </c>
      <c r="Y30" s="35">
        <v>0.90062600000000004</v>
      </c>
      <c r="Z30" s="35">
        <v>0.94233900000000004</v>
      </c>
      <c r="AA30" s="35">
        <v>0.98559300000000005</v>
      </c>
      <c r="AB30" s="35">
        <v>1.0301149999999999</v>
      </c>
      <c r="AC30" s="35">
        <v>1.0762879999999999</v>
      </c>
      <c r="AD30" s="35">
        <v>1.124177</v>
      </c>
      <c r="AE30" s="35">
        <v>1.1737869999999999</v>
      </c>
      <c r="AF30" s="35">
        <v>1.2245440000000001</v>
      </c>
      <c r="AG30" s="35">
        <v>1.2781389999999999</v>
      </c>
      <c r="AH30" s="35">
        <v>1.3332459999999999</v>
      </c>
      <c r="AI30" s="36" t="s">
        <v>147</v>
      </c>
    </row>
    <row r="31" spans="1:35" ht="15" customHeight="1" x14ac:dyDescent="0.35">
      <c r="A31" s="29" t="s">
        <v>148</v>
      </c>
      <c r="B31" s="34" t="s">
        <v>138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6" t="s">
        <v>147</v>
      </c>
    </row>
    <row r="33" spans="1:35" ht="15" customHeight="1" x14ac:dyDescent="0.35">
      <c r="A33" s="29" t="s">
        <v>149</v>
      </c>
      <c r="B33" s="31" t="s">
        <v>150</v>
      </c>
      <c r="C33" s="32">
        <v>5881.6943359999996</v>
      </c>
      <c r="D33" s="32">
        <v>5873.2875979999999</v>
      </c>
      <c r="E33" s="32">
        <v>5860.390625</v>
      </c>
      <c r="F33" s="32">
        <v>5884.7255859999996</v>
      </c>
      <c r="G33" s="32">
        <v>5891.1430659999996</v>
      </c>
      <c r="H33" s="32">
        <v>5889.7612300000001</v>
      </c>
      <c r="I33" s="32">
        <v>5871.3564450000003</v>
      </c>
      <c r="J33" s="32">
        <v>5848.5429690000001</v>
      </c>
      <c r="K33" s="32">
        <v>5810.0717770000001</v>
      </c>
      <c r="L33" s="32">
        <v>5779.5390619999998</v>
      </c>
      <c r="M33" s="32">
        <v>5745.1274409999996</v>
      </c>
      <c r="N33" s="32">
        <v>5713.5732420000004</v>
      </c>
      <c r="O33" s="32">
        <v>5686.2231449999999</v>
      </c>
      <c r="P33" s="32">
        <v>5660.5786129999997</v>
      </c>
      <c r="Q33" s="32">
        <v>5640.9267579999996</v>
      </c>
      <c r="R33" s="32">
        <v>5638.0322269999997</v>
      </c>
      <c r="S33" s="32">
        <v>5637.1586909999996</v>
      </c>
      <c r="T33" s="32">
        <v>5634.1616210000002</v>
      </c>
      <c r="U33" s="32">
        <v>5635.6289059999999</v>
      </c>
      <c r="V33" s="32">
        <v>5641.8793949999999</v>
      </c>
      <c r="W33" s="32">
        <v>5650.7333980000003</v>
      </c>
      <c r="X33" s="32">
        <v>5675.4624020000001</v>
      </c>
      <c r="Y33" s="32">
        <v>5706.09375</v>
      </c>
      <c r="Z33" s="32">
        <v>5737.5190430000002</v>
      </c>
      <c r="AA33" s="32">
        <v>5777.0898440000001</v>
      </c>
      <c r="AB33" s="32">
        <v>5821.0273440000001</v>
      </c>
      <c r="AC33" s="32">
        <v>5867.9213870000003</v>
      </c>
      <c r="AD33" s="32">
        <v>5913.6557620000003</v>
      </c>
      <c r="AE33" s="32">
        <v>5962.0117190000001</v>
      </c>
      <c r="AF33" s="32">
        <v>6008.7758789999998</v>
      </c>
      <c r="AG33" s="32">
        <v>6058.9584960000002</v>
      </c>
      <c r="AH33" s="32">
        <v>6102.2529299999997</v>
      </c>
      <c r="AI33" s="33">
        <v>1.188E-3</v>
      </c>
    </row>
    <row r="34" spans="1:35" ht="15" customHeight="1" x14ac:dyDescent="0.35">
      <c r="A34" s="29" t="s">
        <v>151</v>
      </c>
      <c r="B34" s="34" t="s">
        <v>152</v>
      </c>
      <c r="C34" s="35">
        <v>540.78063999999995</v>
      </c>
      <c r="D34" s="35">
        <v>535.38641399999995</v>
      </c>
      <c r="E34" s="35">
        <v>535.35076900000001</v>
      </c>
      <c r="F34" s="35">
        <v>538.88482699999997</v>
      </c>
      <c r="G34" s="35">
        <v>542.40057400000001</v>
      </c>
      <c r="H34" s="35">
        <v>546.58392300000003</v>
      </c>
      <c r="I34" s="35">
        <v>549.48004200000003</v>
      </c>
      <c r="J34" s="35">
        <v>553.57080099999996</v>
      </c>
      <c r="K34" s="35">
        <v>557.39471400000002</v>
      </c>
      <c r="L34" s="35">
        <v>563.30230700000004</v>
      </c>
      <c r="M34" s="35">
        <v>569.84851100000003</v>
      </c>
      <c r="N34" s="35">
        <v>576.86108400000001</v>
      </c>
      <c r="O34" s="35">
        <v>584.68206799999996</v>
      </c>
      <c r="P34" s="35">
        <v>593.40753199999995</v>
      </c>
      <c r="Q34" s="35">
        <v>603.017517</v>
      </c>
      <c r="R34" s="35">
        <v>614.53436299999998</v>
      </c>
      <c r="S34" s="35">
        <v>626.38708499999996</v>
      </c>
      <c r="T34" s="35">
        <v>638.38116500000001</v>
      </c>
      <c r="U34" s="35">
        <v>650.83862299999998</v>
      </c>
      <c r="V34" s="35">
        <v>663.49847399999999</v>
      </c>
      <c r="W34" s="35">
        <v>676.70178199999998</v>
      </c>
      <c r="X34" s="35">
        <v>691.62109399999997</v>
      </c>
      <c r="Y34" s="35">
        <v>707.02239999999995</v>
      </c>
      <c r="Z34" s="35">
        <v>722.46771200000001</v>
      </c>
      <c r="AA34" s="35">
        <v>738.58886700000005</v>
      </c>
      <c r="AB34" s="35">
        <v>755.48773200000005</v>
      </c>
      <c r="AC34" s="35">
        <v>773.07293700000002</v>
      </c>
      <c r="AD34" s="35">
        <v>791.23132299999997</v>
      </c>
      <c r="AE34" s="35">
        <v>811.12762499999997</v>
      </c>
      <c r="AF34" s="35">
        <v>830.92663600000003</v>
      </c>
      <c r="AG34" s="35">
        <v>851.526794</v>
      </c>
      <c r="AH34" s="35">
        <v>872.14593500000001</v>
      </c>
      <c r="AI34" s="36">
        <v>1.5537E-2</v>
      </c>
    </row>
    <row r="35" spans="1:35" ht="15" customHeight="1" x14ac:dyDescent="0.35">
      <c r="A35" s="29" t="s">
        <v>153</v>
      </c>
      <c r="B35" s="34" t="s">
        <v>130</v>
      </c>
      <c r="C35" s="35">
        <v>5283.1289059999999</v>
      </c>
      <c r="D35" s="35">
        <v>5277.8540039999998</v>
      </c>
      <c r="E35" s="35">
        <v>5264.0507809999999</v>
      </c>
      <c r="F35" s="35">
        <v>5283.9311520000001</v>
      </c>
      <c r="G35" s="35">
        <v>5286.7929690000001</v>
      </c>
      <c r="H35" s="35">
        <v>5281.5434569999998</v>
      </c>
      <c r="I35" s="35">
        <v>5260.7670900000003</v>
      </c>
      <c r="J35" s="35">
        <v>5234.5390619999998</v>
      </c>
      <c r="K35" s="35">
        <v>5192.9995120000003</v>
      </c>
      <c r="L35" s="35">
        <v>5157.0708009999998</v>
      </c>
      <c r="M35" s="35">
        <v>5116.4067379999997</v>
      </c>
      <c r="N35" s="35">
        <v>5077.6201170000004</v>
      </c>
      <c r="O35" s="35">
        <v>5042.2558589999999</v>
      </c>
      <c r="P35" s="35">
        <v>5007.2089839999999</v>
      </c>
      <c r="Q35" s="35">
        <v>4976.7885740000002</v>
      </c>
      <c r="R35" s="35">
        <v>4960.6523440000001</v>
      </c>
      <c r="S35" s="35">
        <v>4945.9140619999998</v>
      </c>
      <c r="T35" s="35">
        <v>4928.0151370000003</v>
      </c>
      <c r="U35" s="35">
        <v>4913.6372069999998</v>
      </c>
      <c r="V35" s="35">
        <v>4903.4472660000001</v>
      </c>
      <c r="W35" s="35">
        <v>4894.8017579999996</v>
      </c>
      <c r="X35" s="35">
        <v>4899.5590819999998</v>
      </c>
      <c r="Y35" s="35">
        <v>4908.7236329999996</v>
      </c>
      <c r="Z35" s="35">
        <v>4918.3862300000001</v>
      </c>
      <c r="AA35" s="35">
        <v>4934.4663090000004</v>
      </c>
      <c r="AB35" s="35">
        <v>4953.3315430000002</v>
      </c>
      <c r="AC35" s="35">
        <v>4973.6455079999996</v>
      </c>
      <c r="AD35" s="35">
        <v>4991.5478519999997</v>
      </c>
      <c r="AE35" s="35">
        <v>5010.09375</v>
      </c>
      <c r="AF35" s="35">
        <v>5025.5502930000002</v>
      </c>
      <c r="AG35" s="35">
        <v>5042.0883789999998</v>
      </c>
      <c r="AH35" s="35">
        <v>5050.9599609999996</v>
      </c>
      <c r="AI35" s="36">
        <v>-1.449E-3</v>
      </c>
    </row>
    <row r="36" spans="1:35" ht="15" customHeight="1" x14ac:dyDescent="0.35">
      <c r="A36" s="29" t="s">
        <v>154</v>
      </c>
      <c r="B36" s="34" t="s">
        <v>132</v>
      </c>
      <c r="C36" s="35">
        <v>55.134177999999999</v>
      </c>
      <c r="D36" s="35">
        <v>56.765377000000001</v>
      </c>
      <c r="E36" s="35">
        <v>57.270248000000002</v>
      </c>
      <c r="F36" s="35">
        <v>57.564297000000003</v>
      </c>
      <c r="G36" s="35">
        <v>57.240921</v>
      </c>
      <c r="H36" s="35">
        <v>56.537444999999998</v>
      </c>
      <c r="I36" s="35">
        <v>55.487479999999998</v>
      </c>
      <c r="J36" s="35">
        <v>54.402656999999998</v>
      </c>
      <c r="K36" s="35">
        <v>53.277092000000003</v>
      </c>
      <c r="L36" s="35">
        <v>52.428913000000001</v>
      </c>
      <c r="M36" s="35">
        <v>51.762011999999999</v>
      </c>
      <c r="N36" s="35">
        <v>51.332478000000002</v>
      </c>
      <c r="O36" s="35">
        <v>51.195960999999997</v>
      </c>
      <c r="P36" s="35">
        <v>51.436028</v>
      </c>
      <c r="Q36" s="35">
        <v>52.164261000000003</v>
      </c>
      <c r="R36" s="35">
        <v>53.501122000000002</v>
      </c>
      <c r="S36" s="35">
        <v>55.303832999999997</v>
      </c>
      <c r="T36" s="35">
        <v>57.590347000000001</v>
      </c>
      <c r="U36" s="35">
        <v>60.476925000000001</v>
      </c>
      <c r="V36" s="35">
        <v>63.947155000000002</v>
      </c>
      <c r="W36" s="35">
        <v>67.966590999999994</v>
      </c>
      <c r="X36" s="35">
        <v>72.749069000000006</v>
      </c>
      <c r="Y36" s="35">
        <v>78.244476000000006</v>
      </c>
      <c r="Z36" s="35">
        <v>84.337058999999996</v>
      </c>
      <c r="AA36" s="35">
        <v>91.157700000000006</v>
      </c>
      <c r="AB36" s="35">
        <v>98.760963000000004</v>
      </c>
      <c r="AC36" s="35">
        <v>107.120811</v>
      </c>
      <c r="AD36" s="35">
        <v>116.230881</v>
      </c>
      <c r="AE36" s="35">
        <v>126.299988</v>
      </c>
      <c r="AF36" s="35">
        <v>137.22659300000001</v>
      </c>
      <c r="AG36" s="35">
        <v>149.27844200000001</v>
      </c>
      <c r="AH36" s="35">
        <v>162.31037900000001</v>
      </c>
      <c r="AI36" s="36">
        <v>3.5444000000000003E-2</v>
      </c>
    </row>
    <row r="37" spans="1:35" ht="15" customHeight="1" x14ac:dyDescent="0.35">
      <c r="A37" s="29" t="s">
        <v>155</v>
      </c>
      <c r="B37" s="34" t="s">
        <v>134</v>
      </c>
      <c r="C37" s="35">
        <v>1.960367</v>
      </c>
      <c r="D37" s="35">
        <v>2.1087120000000001</v>
      </c>
      <c r="E37" s="35">
        <v>2.2276310000000001</v>
      </c>
      <c r="F37" s="35">
        <v>2.3493029999999999</v>
      </c>
      <c r="G37" s="35">
        <v>2.4498229999999999</v>
      </c>
      <c r="H37" s="35">
        <v>2.5334720000000002</v>
      </c>
      <c r="I37" s="35">
        <v>2.5980690000000002</v>
      </c>
      <c r="J37" s="35">
        <v>2.6538620000000002</v>
      </c>
      <c r="K37" s="35">
        <v>2.6981730000000002</v>
      </c>
      <c r="L37" s="35">
        <v>2.7441930000000001</v>
      </c>
      <c r="M37" s="35">
        <v>2.7842310000000001</v>
      </c>
      <c r="N37" s="35">
        <v>2.824789</v>
      </c>
      <c r="O37" s="35">
        <v>2.8665129999999999</v>
      </c>
      <c r="P37" s="35">
        <v>2.9112260000000001</v>
      </c>
      <c r="Q37" s="35">
        <v>2.9680430000000002</v>
      </c>
      <c r="R37" s="35">
        <v>3.042853</v>
      </c>
      <c r="S37" s="35">
        <v>3.1200649999999999</v>
      </c>
      <c r="T37" s="35">
        <v>3.2027139999999998</v>
      </c>
      <c r="U37" s="35">
        <v>3.2966920000000002</v>
      </c>
      <c r="V37" s="35">
        <v>3.401554</v>
      </c>
      <c r="W37" s="35">
        <v>3.5146489999999999</v>
      </c>
      <c r="X37" s="35">
        <v>3.6442779999999999</v>
      </c>
      <c r="Y37" s="35">
        <v>3.7859060000000002</v>
      </c>
      <c r="Z37" s="35">
        <v>3.9333260000000001</v>
      </c>
      <c r="AA37" s="35">
        <v>4.0917880000000002</v>
      </c>
      <c r="AB37" s="35">
        <v>4.2596769999999999</v>
      </c>
      <c r="AC37" s="35">
        <v>4.4380839999999999</v>
      </c>
      <c r="AD37" s="35">
        <v>4.6264349999999999</v>
      </c>
      <c r="AE37" s="35">
        <v>4.8271790000000001</v>
      </c>
      <c r="AF37" s="35">
        <v>5.0375209999999999</v>
      </c>
      <c r="AG37" s="35">
        <v>5.2536459999999998</v>
      </c>
      <c r="AH37" s="35">
        <v>5.4770079999999997</v>
      </c>
      <c r="AI37" s="36">
        <v>3.3697999999999999E-2</v>
      </c>
    </row>
    <row r="38" spans="1:35" ht="15" customHeight="1" x14ac:dyDescent="0.35">
      <c r="A38" s="29" t="s">
        <v>156</v>
      </c>
      <c r="B38" s="34" t="s">
        <v>157</v>
      </c>
      <c r="C38" s="35">
        <v>0.65398299999999998</v>
      </c>
      <c r="D38" s="35">
        <v>0.88945799999999997</v>
      </c>
      <c r="E38" s="35">
        <v>1.000901</v>
      </c>
      <c r="F38" s="35">
        <v>1.282929</v>
      </c>
      <c r="G38" s="35">
        <v>1.324036</v>
      </c>
      <c r="H38" s="35">
        <v>1.406093</v>
      </c>
      <c r="I38" s="35">
        <v>1.6503220000000001</v>
      </c>
      <c r="J38" s="35">
        <v>1.787228</v>
      </c>
      <c r="K38" s="35">
        <v>1.900898</v>
      </c>
      <c r="L38" s="35">
        <v>1.975395</v>
      </c>
      <c r="M38" s="35">
        <v>2.0921129999999999</v>
      </c>
      <c r="N38" s="35">
        <v>2.4834459999999998</v>
      </c>
      <c r="O38" s="35">
        <v>2.5528330000000001</v>
      </c>
      <c r="P38" s="35">
        <v>2.7249430000000001</v>
      </c>
      <c r="Q38" s="35">
        <v>2.8766389999999999</v>
      </c>
      <c r="R38" s="35">
        <v>2.9582860000000002</v>
      </c>
      <c r="S38" s="35">
        <v>2.856004</v>
      </c>
      <c r="T38" s="35">
        <v>3.1606190000000001</v>
      </c>
      <c r="U38" s="35">
        <v>3.3264390000000001</v>
      </c>
      <c r="V38" s="35">
        <v>3.280173</v>
      </c>
      <c r="W38" s="35">
        <v>3.1903609999999998</v>
      </c>
      <c r="X38" s="35">
        <v>3.0564909999999998</v>
      </c>
      <c r="Y38" s="35">
        <v>3.1950090000000002</v>
      </c>
      <c r="Z38" s="35">
        <v>2.9749129999999999</v>
      </c>
      <c r="AA38" s="35">
        <v>3.0535709999999998</v>
      </c>
      <c r="AB38" s="35">
        <v>3.132574</v>
      </c>
      <c r="AC38" s="35">
        <v>3.2515610000000001</v>
      </c>
      <c r="AD38" s="35">
        <v>3.2751779999999999</v>
      </c>
      <c r="AE38" s="35">
        <v>2.5512079999999999</v>
      </c>
      <c r="AF38" s="35">
        <v>2.5400339999999999</v>
      </c>
      <c r="AG38" s="35">
        <v>2.9124699999999999</v>
      </c>
      <c r="AH38" s="35">
        <v>3.0452560000000002</v>
      </c>
      <c r="AI38" s="36">
        <v>5.0873000000000002E-2</v>
      </c>
    </row>
    <row r="39" spans="1:35" ht="15" customHeight="1" x14ac:dyDescent="0.35">
      <c r="A39" s="29" t="s">
        <v>158</v>
      </c>
      <c r="B39" s="34" t="s">
        <v>136</v>
      </c>
      <c r="C39" s="35">
        <v>1.1563E-2</v>
      </c>
      <c r="D39" s="35">
        <v>0.110652</v>
      </c>
      <c r="E39" s="35">
        <v>0.19265399999999999</v>
      </c>
      <c r="F39" s="35">
        <v>0.27980899999999997</v>
      </c>
      <c r="G39" s="35">
        <v>0.36699999999999999</v>
      </c>
      <c r="H39" s="35">
        <v>0.45330700000000002</v>
      </c>
      <c r="I39" s="35">
        <v>0.53717800000000004</v>
      </c>
      <c r="J39" s="35">
        <v>0.61931199999999997</v>
      </c>
      <c r="K39" s="35">
        <v>0.69883899999999999</v>
      </c>
      <c r="L39" s="35">
        <v>0.77887700000000004</v>
      </c>
      <c r="M39" s="35">
        <v>0.85752899999999999</v>
      </c>
      <c r="N39" s="35">
        <v>0.93544000000000005</v>
      </c>
      <c r="O39" s="35">
        <v>1.01308</v>
      </c>
      <c r="P39" s="35">
        <v>1.0906439999999999</v>
      </c>
      <c r="Q39" s="35">
        <v>1.1693009999999999</v>
      </c>
      <c r="R39" s="35">
        <v>1.2517940000000001</v>
      </c>
      <c r="S39" s="35">
        <v>1.3357209999999999</v>
      </c>
      <c r="T39" s="35">
        <v>1.420455</v>
      </c>
      <c r="U39" s="35">
        <v>1.5082930000000001</v>
      </c>
      <c r="V39" s="35">
        <v>1.6004620000000001</v>
      </c>
      <c r="W39" s="35">
        <v>1.6934089999999999</v>
      </c>
      <c r="X39" s="35">
        <v>1.793795</v>
      </c>
      <c r="Y39" s="35">
        <v>1.898995</v>
      </c>
      <c r="Z39" s="35">
        <v>2.007009</v>
      </c>
      <c r="AA39" s="35">
        <v>2.118662</v>
      </c>
      <c r="AB39" s="35">
        <v>2.2340390000000001</v>
      </c>
      <c r="AC39" s="35">
        <v>2.3543539999999998</v>
      </c>
      <c r="AD39" s="35">
        <v>2.4795799999999999</v>
      </c>
      <c r="AE39" s="35">
        <v>2.6112500000000001</v>
      </c>
      <c r="AF39" s="35">
        <v>2.7481</v>
      </c>
      <c r="AG39" s="35">
        <v>2.8931439999999999</v>
      </c>
      <c r="AH39" s="35">
        <v>3.0426289999999998</v>
      </c>
      <c r="AI39" s="36">
        <v>0.196933</v>
      </c>
    </row>
    <row r="40" spans="1:35" ht="15" customHeight="1" x14ac:dyDescent="0.35">
      <c r="A40" s="29" t="s">
        <v>159</v>
      </c>
      <c r="B40" s="34" t="s">
        <v>138</v>
      </c>
      <c r="C40" s="35">
        <v>2.4469000000000001E-2</v>
      </c>
      <c r="D40" s="35">
        <v>0.173369</v>
      </c>
      <c r="E40" s="35">
        <v>0.29794900000000002</v>
      </c>
      <c r="F40" s="35">
        <v>0.43314900000000001</v>
      </c>
      <c r="G40" s="35">
        <v>0.56840400000000002</v>
      </c>
      <c r="H40" s="35">
        <v>0.70327899999999999</v>
      </c>
      <c r="I40" s="35">
        <v>0.836391</v>
      </c>
      <c r="J40" s="35">
        <v>0.96984700000000001</v>
      </c>
      <c r="K40" s="35">
        <v>1.1028929999999999</v>
      </c>
      <c r="L40" s="35">
        <v>1.238772</v>
      </c>
      <c r="M40" s="35">
        <v>1.376107</v>
      </c>
      <c r="N40" s="35">
        <v>1.5155749999999999</v>
      </c>
      <c r="O40" s="35">
        <v>1.656811</v>
      </c>
      <c r="P40" s="35">
        <v>1.7989310000000001</v>
      </c>
      <c r="Q40" s="35">
        <v>1.9425520000000001</v>
      </c>
      <c r="R40" s="35">
        <v>2.0918990000000002</v>
      </c>
      <c r="S40" s="35">
        <v>2.241768</v>
      </c>
      <c r="T40" s="35">
        <v>2.3912070000000001</v>
      </c>
      <c r="U40" s="35">
        <v>2.5448040000000001</v>
      </c>
      <c r="V40" s="35">
        <v>2.704526</v>
      </c>
      <c r="W40" s="35">
        <v>2.8646739999999999</v>
      </c>
      <c r="X40" s="35">
        <v>3.0388380000000002</v>
      </c>
      <c r="Y40" s="35">
        <v>3.2229739999999998</v>
      </c>
      <c r="Z40" s="35">
        <v>3.4129890000000001</v>
      </c>
      <c r="AA40" s="35">
        <v>3.612835</v>
      </c>
      <c r="AB40" s="35">
        <v>3.821123</v>
      </c>
      <c r="AC40" s="35">
        <v>4.0385030000000004</v>
      </c>
      <c r="AD40" s="35">
        <v>4.2642689999999996</v>
      </c>
      <c r="AE40" s="35">
        <v>4.5011979999999996</v>
      </c>
      <c r="AF40" s="35">
        <v>4.7464050000000002</v>
      </c>
      <c r="AG40" s="35">
        <v>5.0057929999999997</v>
      </c>
      <c r="AH40" s="35">
        <v>5.2713700000000001</v>
      </c>
      <c r="AI40" s="36">
        <v>0.18923499999999999</v>
      </c>
    </row>
    <row r="43" spans="1:35" ht="15" customHeight="1" x14ac:dyDescent="0.35">
      <c r="A43" s="29" t="s">
        <v>160</v>
      </c>
      <c r="B43" s="31" t="s">
        <v>161</v>
      </c>
      <c r="C43" s="32">
        <v>521.50610400000005</v>
      </c>
      <c r="D43" s="32">
        <v>492.41842700000001</v>
      </c>
      <c r="E43" s="32">
        <v>472.02511600000003</v>
      </c>
      <c r="F43" s="32">
        <v>470.602081</v>
      </c>
      <c r="G43" s="32">
        <v>469.30062900000001</v>
      </c>
      <c r="H43" s="32">
        <v>468.28250100000002</v>
      </c>
      <c r="I43" s="32">
        <v>460.19918799999999</v>
      </c>
      <c r="J43" s="32">
        <v>467.23736600000001</v>
      </c>
      <c r="K43" s="32">
        <v>465.21527099999997</v>
      </c>
      <c r="L43" s="32">
        <v>463.19915800000001</v>
      </c>
      <c r="M43" s="32">
        <v>464.37728900000002</v>
      </c>
      <c r="N43" s="32">
        <v>461.97772200000003</v>
      </c>
      <c r="O43" s="32">
        <v>462.25939899999997</v>
      </c>
      <c r="P43" s="32">
        <v>461.364868</v>
      </c>
      <c r="Q43" s="32">
        <v>461.72396900000001</v>
      </c>
      <c r="R43" s="32">
        <v>461.28732300000001</v>
      </c>
      <c r="S43" s="32">
        <v>458.71502700000002</v>
      </c>
      <c r="T43" s="32">
        <v>457.53921500000001</v>
      </c>
      <c r="U43" s="32">
        <v>452.61279300000001</v>
      </c>
      <c r="V43" s="32">
        <v>450.19378699999999</v>
      </c>
      <c r="W43" s="32">
        <v>446.64239500000002</v>
      </c>
      <c r="X43" s="32">
        <v>446.79748499999999</v>
      </c>
      <c r="Y43" s="32">
        <v>446.86294600000002</v>
      </c>
      <c r="Z43" s="32">
        <v>446.80023199999999</v>
      </c>
      <c r="AA43" s="32">
        <v>446.82415800000001</v>
      </c>
      <c r="AB43" s="32">
        <v>447.70056199999999</v>
      </c>
      <c r="AC43" s="32">
        <v>447.42010499999998</v>
      </c>
      <c r="AD43" s="32">
        <v>448.66210899999999</v>
      </c>
      <c r="AE43" s="32">
        <v>449.02212500000002</v>
      </c>
      <c r="AF43" s="32">
        <v>449.612213</v>
      </c>
      <c r="AG43" s="32">
        <v>450.49154700000003</v>
      </c>
      <c r="AH43" s="32">
        <v>450.75357100000002</v>
      </c>
      <c r="AI43" s="33">
        <v>-4.692E-3</v>
      </c>
    </row>
    <row r="44" spans="1:35" ht="15" customHeight="1" x14ac:dyDescent="0.35">
      <c r="A44" s="29" t="s">
        <v>162</v>
      </c>
      <c r="B44" s="34" t="s">
        <v>130</v>
      </c>
      <c r="C44" s="35">
        <v>521.50610400000005</v>
      </c>
      <c r="D44" s="35">
        <v>491.89144900000002</v>
      </c>
      <c r="E44" s="35">
        <v>470.51074199999999</v>
      </c>
      <c r="F44" s="35">
        <v>467.58624300000002</v>
      </c>
      <c r="G44" s="35">
        <v>464.29705799999999</v>
      </c>
      <c r="H44" s="35">
        <v>460.81079099999999</v>
      </c>
      <c r="I44" s="35">
        <v>448.85449199999999</v>
      </c>
      <c r="J44" s="35">
        <v>450.10318000000001</v>
      </c>
      <c r="K44" s="35">
        <v>441.07009900000003</v>
      </c>
      <c r="L44" s="35">
        <v>430.68469199999998</v>
      </c>
      <c r="M44" s="35">
        <v>421.94329800000003</v>
      </c>
      <c r="N44" s="35">
        <v>410.18606599999998</v>
      </c>
      <c r="O44" s="35">
        <v>401.05850199999998</v>
      </c>
      <c r="P44" s="35">
        <v>391.123535</v>
      </c>
      <c r="Q44" s="35">
        <v>382.45873999999998</v>
      </c>
      <c r="R44" s="35">
        <v>373.329071</v>
      </c>
      <c r="S44" s="35">
        <v>362.72820999999999</v>
      </c>
      <c r="T44" s="35">
        <v>353.49624599999999</v>
      </c>
      <c r="U44" s="35">
        <v>341.66570999999999</v>
      </c>
      <c r="V44" s="35">
        <v>332.04135100000002</v>
      </c>
      <c r="W44" s="35">
        <v>321.86276199999998</v>
      </c>
      <c r="X44" s="35">
        <v>314.58615099999997</v>
      </c>
      <c r="Y44" s="35">
        <v>307.41235399999999</v>
      </c>
      <c r="Z44" s="35">
        <v>300.31597900000003</v>
      </c>
      <c r="AA44" s="35">
        <v>293.440338</v>
      </c>
      <c r="AB44" s="35">
        <v>287.26907299999999</v>
      </c>
      <c r="AC44" s="35">
        <v>280.50125100000002</v>
      </c>
      <c r="AD44" s="35">
        <v>274.825378</v>
      </c>
      <c r="AE44" s="35">
        <v>268.73440599999998</v>
      </c>
      <c r="AF44" s="35">
        <v>262.91281099999998</v>
      </c>
      <c r="AG44" s="35">
        <v>257.38211100000001</v>
      </c>
      <c r="AH44" s="35">
        <v>251.62222299999999</v>
      </c>
      <c r="AI44" s="36">
        <v>-2.3234999999999999E-2</v>
      </c>
    </row>
    <row r="45" spans="1:35" ht="15" customHeight="1" x14ac:dyDescent="0.35">
      <c r="A45" s="29" t="s">
        <v>163</v>
      </c>
      <c r="B45" s="34" t="s">
        <v>164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6" t="s">
        <v>147</v>
      </c>
    </row>
    <row r="46" spans="1:35" ht="15" customHeight="1" x14ac:dyDescent="0.35">
      <c r="A46" s="29" t="s">
        <v>165</v>
      </c>
      <c r="B46" s="34" t="s">
        <v>166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6" t="s">
        <v>147</v>
      </c>
    </row>
    <row r="47" spans="1:35" ht="15" customHeight="1" x14ac:dyDescent="0.35">
      <c r="A47" s="29" t="s">
        <v>167</v>
      </c>
      <c r="B47" s="34" t="s">
        <v>168</v>
      </c>
      <c r="C47" s="35">
        <v>0</v>
      </c>
      <c r="D47" s="35">
        <v>0.52697499999999997</v>
      </c>
      <c r="E47" s="35">
        <v>1.5143690000000001</v>
      </c>
      <c r="F47" s="35">
        <v>3.0158390000000002</v>
      </c>
      <c r="G47" s="35">
        <v>5.0035619999999996</v>
      </c>
      <c r="H47" s="35">
        <v>7.4717159999999998</v>
      </c>
      <c r="I47" s="35">
        <v>11.344688</v>
      </c>
      <c r="J47" s="35">
        <v>17.134180000000001</v>
      </c>
      <c r="K47" s="35">
        <v>24.145175999999999</v>
      </c>
      <c r="L47" s="35">
        <v>32.514465000000001</v>
      </c>
      <c r="M47" s="35">
        <v>42.433998000000003</v>
      </c>
      <c r="N47" s="35">
        <v>51.791645000000003</v>
      </c>
      <c r="O47" s="35">
        <v>61.200885999999997</v>
      </c>
      <c r="P47" s="35">
        <v>70.241348000000002</v>
      </c>
      <c r="Q47" s="35">
        <v>79.265220999999997</v>
      </c>
      <c r="R47" s="35">
        <v>87.958259999999996</v>
      </c>
      <c r="S47" s="35">
        <v>95.986808999999994</v>
      </c>
      <c r="T47" s="35">
        <v>104.042969</v>
      </c>
      <c r="U47" s="35">
        <v>110.94708300000001</v>
      </c>
      <c r="V47" s="35">
        <v>118.152435</v>
      </c>
      <c r="W47" s="35">
        <v>124.77964799999999</v>
      </c>
      <c r="X47" s="35">
        <v>132.21133399999999</v>
      </c>
      <c r="Y47" s="35">
        <v>139.450592</v>
      </c>
      <c r="Z47" s="35">
        <v>146.484253</v>
      </c>
      <c r="AA47" s="35">
        <v>153.383835</v>
      </c>
      <c r="AB47" s="35">
        <v>160.43147300000001</v>
      </c>
      <c r="AC47" s="35">
        <v>166.91883899999999</v>
      </c>
      <c r="AD47" s="35">
        <v>173.83674600000001</v>
      </c>
      <c r="AE47" s="35">
        <v>180.28772000000001</v>
      </c>
      <c r="AF47" s="35">
        <v>186.69940199999999</v>
      </c>
      <c r="AG47" s="35">
        <v>193.10943599999999</v>
      </c>
      <c r="AH47" s="35">
        <v>199.131348</v>
      </c>
      <c r="AI47" s="36" t="s">
        <v>147</v>
      </c>
    </row>
    <row r="49" spans="1:35" ht="15" customHeight="1" x14ac:dyDescent="0.35">
      <c r="A49" s="29" t="s">
        <v>169</v>
      </c>
      <c r="B49" s="31" t="s">
        <v>170</v>
      </c>
      <c r="C49" s="32">
        <v>89.408683999999994</v>
      </c>
      <c r="D49" s="32">
        <v>87.512680000000003</v>
      </c>
      <c r="E49" s="32">
        <v>84.570250999999999</v>
      </c>
      <c r="F49" s="32">
        <v>81.757689999999997</v>
      </c>
      <c r="G49" s="32">
        <v>79.292465000000007</v>
      </c>
      <c r="H49" s="32">
        <v>76.769890000000004</v>
      </c>
      <c r="I49" s="32">
        <v>74.356819000000002</v>
      </c>
      <c r="J49" s="32">
        <v>72.161057</v>
      </c>
      <c r="K49" s="32">
        <v>69.735229000000004</v>
      </c>
      <c r="L49" s="32">
        <v>67.496902000000006</v>
      </c>
      <c r="M49" s="32">
        <v>65.190810999999997</v>
      </c>
      <c r="N49" s="32">
        <v>62.957264000000002</v>
      </c>
      <c r="O49" s="32">
        <v>61.726146999999997</v>
      </c>
      <c r="P49" s="32">
        <v>60.525761000000003</v>
      </c>
      <c r="Q49" s="32">
        <v>59.279884000000003</v>
      </c>
      <c r="R49" s="32">
        <v>58.202342999999999</v>
      </c>
      <c r="S49" s="32">
        <v>57.008868999999997</v>
      </c>
      <c r="T49" s="32">
        <v>55.792968999999999</v>
      </c>
      <c r="U49" s="32">
        <v>54.553085000000003</v>
      </c>
      <c r="V49" s="32">
        <v>53.332358999999997</v>
      </c>
      <c r="W49" s="32">
        <v>52.202351</v>
      </c>
      <c r="X49" s="32">
        <v>51.155777</v>
      </c>
      <c r="Y49" s="32">
        <v>50.645695000000003</v>
      </c>
      <c r="Z49" s="32">
        <v>50.130558000000001</v>
      </c>
      <c r="AA49" s="32">
        <v>49.620209000000003</v>
      </c>
      <c r="AB49" s="32">
        <v>49.099556</v>
      </c>
      <c r="AC49" s="32">
        <v>48.575789999999998</v>
      </c>
      <c r="AD49" s="32">
        <v>48.046112000000001</v>
      </c>
      <c r="AE49" s="32">
        <v>47.546906</v>
      </c>
      <c r="AF49" s="32">
        <v>47.013035000000002</v>
      </c>
      <c r="AG49" s="32">
        <v>46.526119000000001</v>
      </c>
      <c r="AH49" s="32">
        <v>45.913006000000003</v>
      </c>
      <c r="AI49" s="33">
        <v>-2.1270000000000001E-2</v>
      </c>
    </row>
    <row r="50" spans="1:35" ht="15" customHeight="1" x14ac:dyDescent="0.35">
      <c r="A50" s="29" t="s">
        <v>171</v>
      </c>
      <c r="B50" s="34" t="s">
        <v>130</v>
      </c>
      <c r="C50" s="35">
        <v>86.762908999999993</v>
      </c>
      <c r="D50" s="35">
        <v>83.888274999999993</v>
      </c>
      <c r="E50" s="35">
        <v>81.786179000000004</v>
      </c>
      <c r="F50" s="35">
        <v>79.713561999999996</v>
      </c>
      <c r="G50" s="35">
        <v>77.328322999999997</v>
      </c>
      <c r="H50" s="35">
        <v>74.885193000000001</v>
      </c>
      <c r="I50" s="35">
        <v>72.547470000000004</v>
      </c>
      <c r="J50" s="35">
        <v>70.419083000000001</v>
      </c>
      <c r="K50" s="35">
        <v>68.065933000000001</v>
      </c>
      <c r="L50" s="35">
        <v>65.894469999999998</v>
      </c>
      <c r="M50" s="35">
        <v>63.655838000000003</v>
      </c>
      <c r="N50" s="35">
        <v>61.487968000000002</v>
      </c>
      <c r="O50" s="35">
        <v>60.298920000000003</v>
      </c>
      <c r="P50" s="35">
        <v>59.139111</v>
      </c>
      <c r="Q50" s="35">
        <v>57.934631000000003</v>
      </c>
      <c r="R50" s="35">
        <v>56.893661000000002</v>
      </c>
      <c r="S50" s="35">
        <v>55.738669999999999</v>
      </c>
      <c r="T50" s="35">
        <v>54.559601000000001</v>
      </c>
      <c r="U50" s="35">
        <v>53.357571</v>
      </c>
      <c r="V50" s="35">
        <v>52.175316000000002</v>
      </c>
      <c r="W50" s="35">
        <v>51.082152999999998</v>
      </c>
      <c r="X50" s="35">
        <v>50.042487999999999</v>
      </c>
      <c r="Y50" s="35">
        <v>49.484451</v>
      </c>
      <c r="Z50" s="35">
        <v>48.918686000000001</v>
      </c>
      <c r="AA50" s="35">
        <v>48.354584000000003</v>
      </c>
      <c r="AB50" s="35">
        <v>47.777340000000002</v>
      </c>
      <c r="AC50" s="35">
        <v>47.193809999999999</v>
      </c>
      <c r="AD50" s="35">
        <v>46.601151000000002</v>
      </c>
      <c r="AE50" s="35">
        <v>46.034393000000001</v>
      </c>
      <c r="AF50" s="35">
        <v>45.430283000000003</v>
      </c>
      <c r="AG50" s="35">
        <v>44.867534999999997</v>
      </c>
      <c r="AH50" s="35">
        <v>44.178997000000003</v>
      </c>
      <c r="AI50" s="36">
        <v>-2.1537000000000001E-2</v>
      </c>
    </row>
    <row r="51" spans="1:35" ht="15" customHeight="1" x14ac:dyDescent="0.35">
      <c r="A51" s="29" t="s">
        <v>172</v>
      </c>
      <c r="B51" s="34" t="s">
        <v>173</v>
      </c>
      <c r="C51" s="35">
        <v>2.235385</v>
      </c>
      <c r="D51" s="35">
        <v>3.1720579999999998</v>
      </c>
      <c r="E51" s="35">
        <v>2.2901669999999998</v>
      </c>
      <c r="F51" s="35">
        <v>1.512731</v>
      </c>
      <c r="G51" s="35">
        <v>1.4010910000000001</v>
      </c>
      <c r="H51" s="35">
        <v>1.295466</v>
      </c>
      <c r="I51" s="35">
        <v>1.1966049999999999</v>
      </c>
      <c r="J51" s="35">
        <v>1.1110519999999999</v>
      </c>
      <c r="K51" s="35">
        <v>1.0226010000000001</v>
      </c>
      <c r="L51" s="35">
        <v>0.94117600000000001</v>
      </c>
      <c r="M51" s="35">
        <v>0.86241699999999999</v>
      </c>
      <c r="N51" s="35">
        <v>0.78502000000000005</v>
      </c>
      <c r="O51" s="35">
        <v>0.72052099999999997</v>
      </c>
      <c r="P51" s="35">
        <v>0.65945200000000004</v>
      </c>
      <c r="Q51" s="35">
        <v>0.59842799999999996</v>
      </c>
      <c r="R51" s="35">
        <v>0.54247100000000004</v>
      </c>
      <c r="S51" s="35">
        <v>0.48840800000000001</v>
      </c>
      <c r="T51" s="35">
        <v>0.44191900000000001</v>
      </c>
      <c r="U51" s="35">
        <v>0.39324100000000001</v>
      </c>
      <c r="V51" s="35">
        <v>0.340754</v>
      </c>
      <c r="W51" s="35">
        <v>0.28739199999999998</v>
      </c>
      <c r="X51" s="35">
        <v>0.241096</v>
      </c>
      <c r="Y51" s="35">
        <v>0.23860600000000001</v>
      </c>
      <c r="Z51" s="35">
        <v>0.23607</v>
      </c>
      <c r="AA51" s="35">
        <v>0.23360300000000001</v>
      </c>
      <c r="AB51" s="35">
        <v>0.23108300000000001</v>
      </c>
      <c r="AC51" s="35">
        <v>0.228549</v>
      </c>
      <c r="AD51" s="35">
        <v>0.22597100000000001</v>
      </c>
      <c r="AE51" s="35">
        <v>0.22356699999999999</v>
      </c>
      <c r="AF51" s="35">
        <v>0.22099299999999999</v>
      </c>
      <c r="AG51" s="35">
        <v>0.21862500000000001</v>
      </c>
      <c r="AH51" s="35">
        <v>0.21570300000000001</v>
      </c>
      <c r="AI51" s="36">
        <v>-7.2652999999999995E-2</v>
      </c>
    </row>
    <row r="52" spans="1:35" ht="15" customHeight="1" x14ac:dyDescent="0.35">
      <c r="A52" s="29" t="s">
        <v>174</v>
      </c>
      <c r="B52" s="34" t="s">
        <v>166</v>
      </c>
      <c r="C52" s="35">
        <v>0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6" t="s">
        <v>147</v>
      </c>
    </row>
    <row r="53" spans="1:35" ht="15" customHeight="1" x14ac:dyDescent="0.35">
      <c r="A53" s="29" t="s">
        <v>175</v>
      </c>
      <c r="B53" s="34" t="s">
        <v>168</v>
      </c>
      <c r="C53" s="35">
        <v>0.41039300000000001</v>
      </c>
      <c r="D53" s="35">
        <v>0.45234799999999997</v>
      </c>
      <c r="E53" s="35">
        <v>0.49390099999999998</v>
      </c>
      <c r="F53" s="35">
        <v>0.53139400000000003</v>
      </c>
      <c r="G53" s="35">
        <v>0.56305300000000003</v>
      </c>
      <c r="H53" s="35">
        <v>0.58923199999999998</v>
      </c>
      <c r="I53" s="35">
        <v>0.61274399999999996</v>
      </c>
      <c r="J53" s="35">
        <v>0.63092199999999998</v>
      </c>
      <c r="K53" s="35">
        <v>0.64669600000000005</v>
      </c>
      <c r="L53" s="35">
        <v>0.66125500000000004</v>
      </c>
      <c r="M53" s="35">
        <v>0.67255600000000004</v>
      </c>
      <c r="N53" s="35">
        <v>0.68427800000000005</v>
      </c>
      <c r="O53" s="35">
        <v>0.70670699999999997</v>
      </c>
      <c r="P53" s="35">
        <v>0.72719999999999996</v>
      </c>
      <c r="Q53" s="35">
        <v>0.74682499999999996</v>
      </c>
      <c r="R53" s="35">
        <v>0.766208</v>
      </c>
      <c r="S53" s="35">
        <v>0.78179200000000004</v>
      </c>
      <c r="T53" s="35">
        <v>0.79144899999999996</v>
      </c>
      <c r="U53" s="35">
        <v>0.80227400000000004</v>
      </c>
      <c r="V53" s="35">
        <v>0.81628900000000004</v>
      </c>
      <c r="W53" s="35">
        <v>0.83280699999999996</v>
      </c>
      <c r="X53" s="35">
        <v>0.87219400000000002</v>
      </c>
      <c r="Y53" s="35">
        <v>0.92263799999999996</v>
      </c>
      <c r="Z53" s="35">
        <v>0.97580299999999998</v>
      </c>
      <c r="AA53" s="35">
        <v>1.032022</v>
      </c>
      <c r="AB53" s="35">
        <v>1.091134</v>
      </c>
      <c r="AC53" s="35">
        <v>1.153429</v>
      </c>
      <c r="AD53" s="35">
        <v>1.21899</v>
      </c>
      <c r="AE53" s="35">
        <v>1.288945</v>
      </c>
      <c r="AF53" s="35">
        <v>1.361761</v>
      </c>
      <c r="AG53" s="35">
        <v>1.439959</v>
      </c>
      <c r="AH53" s="35">
        <v>1.5183059999999999</v>
      </c>
      <c r="AI53" s="36">
        <v>4.3104000000000003E-2</v>
      </c>
    </row>
    <row r="55" spans="1:35" ht="15" customHeight="1" x14ac:dyDescent="0.35">
      <c r="A55" s="29" t="s">
        <v>176</v>
      </c>
      <c r="B55" s="31" t="s">
        <v>177</v>
      </c>
      <c r="C55" s="32">
        <v>927.32696499999997</v>
      </c>
      <c r="D55" s="32">
        <v>1008.887878</v>
      </c>
      <c r="E55" s="32">
        <v>972.42218000000003</v>
      </c>
      <c r="F55" s="32">
        <v>840.16693099999998</v>
      </c>
      <c r="G55" s="32">
        <v>880.70519999999999</v>
      </c>
      <c r="H55" s="32">
        <v>885.42578100000003</v>
      </c>
      <c r="I55" s="32">
        <v>888.41387899999995</v>
      </c>
      <c r="J55" s="32">
        <v>879.78906199999994</v>
      </c>
      <c r="K55" s="32">
        <v>876.79211399999997</v>
      </c>
      <c r="L55" s="32">
        <v>863.26953100000003</v>
      </c>
      <c r="M55" s="32">
        <v>862.99969499999997</v>
      </c>
      <c r="N55" s="32">
        <v>878.69598399999995</v>
      </c>
      <c r="O55" s="32">
        <v>877.99206500000003</v>
      </c>
      <c r="P55" s="32">
        <v>877.86828600000001</v>
      </c>
      <c r="Q55" s="32">
        <v>876.85131799999999</v>
      </c>
      <c r="R55" s="32">
        <v>876.65576199999998</v>
      </c>
      <c r="S55" s="32">
        <v>875.03979500000003</v>
      </c>
      <c r="T55" s="32">
        <v>861.61193800000001</v>
      </c>
      <c r="U55" s="32">
        <v>860.87475600000005</v>
      </c>
      <c r="V55" s="32">
        <v>857.17492700000003</v>
      </c>
      <c r="W55" s="32">
        <v>855.54168700000002</v>
      </c>
      <c r="X55" s="32">
        <v>852.31805399999996</v>
      </c>
      <c r="Y55" s="32">
        <v>856.14367700000003</v>
      </c>
      <c r="Z55" s="32">
        <v>849.11743200000001</v>
      </c>
      <c r="AA55" s="32">
        <v>848.35864300000003</v>
      </c>
      <c r="AB55" s="32">
        <v>843.31207300000005</v>
      </c>
      <c r="AC55" s="32">
        <v>848.39129600000001</v>
      </c>
      <c r="AD55" s="32">
        <v>841.20782499999996</v>
      </c>
      <c r="AE55" s="32">
        <v>840.33831799999996</v>
      </c>
      <c r="AF55" s="32">
        <v>839.71813999999995</v>
      </c>
      <c r="AG55" s="32">
        <v>838.51507600000002</v>
      </c>
      <c r="AH55" s="32">
        <v>837.046021</v>
      </c>
      <c r="AI55" s="33">
        <v>-3.2989999999999998E-3</v>
      </c>
    </row>
    <row r="56" spans="1:35" ht="15" customHeight="1" x14ac:dyDescent="0.35">
      <c r="A56" s="29" t="s">
        <v>178</v>
      </c>
      <c r="B56" s="34" t="s">
        <v>130</v>
      </c>
      <c r="C56" s="35">
        <v>373.04852299999999</v>
      </c>
      <c r="D56" s="35">
        <v>492.670593</v>
      </c>
      <c r="E56" s="35">
        <v>394.93319700000001</v>
      </c>
      <c r="F56" s="35">
        <v>350.71096799999998</v>
      </c>
      <c r="G56" s="35">
        <v>276.719177</v>
      </c>
      <c r="H56" s="35">
        <v>265.319794</v>
      </c>
      <c r="I56" s="35">
        <v>260.57943699999998</v>
      </c>
      <c r="J56" s="35">
        <v>278.17538500000001</v>
      </c>
      <c r="K56" s="35">
        <v>284.28283699999997</v>
      </c>
      <c r="L56" s="35">
        <v>308.31286599999999</v>
      </c>
      <c r="M56" s="35">
        <v>306.99047899999999</v>
      </c>
      <c r="N56" s="35">
        <v>285.753265</v>
      </c>
      <c r="O56" s="35">
        <v>284.95684799999998</v>
      </c>
      <c r="P56" s="35">
        <v>283.84375</v>
      </c>
      <c r="Q56" s="35">
        <v>284.78430200000003</v>
      </c>
      <c r="R56" s="35">
        <v>285.04931599999998</v>
      </c>
      <c r="S56" s="35">
        <v>285.632812</v>
      </c>
      <c r="T56" s="35">
        <v>304.33828699999998</v>
      </c>
      <c r="U56" s="35">
        <v>303.71362299999998</v>
      </c>
      <c r="V56" s="35">
        <v>307.30187999999998</v>
      </c>
      <c r="W56" s="35">
        <v>306.49121100000002</v>
      </c>
      <c r="X56" s="35">
        <v>308.65271000000001</v>
      </c>
      <c r="Y56" s="35">
        <v>299.987549</v>
      </c>
      <c r="Z56" s="35">
        <v>306.015625</v>
      </c>
      <c r="AA56" s="35">
        <v>304.55905200000001</v>
      </c>
      <c r="AB56" s="35">
        <v>309.45452899999998</v>
      </c>
      <c r="AC56" s="35">
        <v>300.39080799999999</v>
      </c>
      <c r="AD56" s="35">
        <v>308.00106799999998</v>
      </c>
      <c r="AE56" s="35">
        <v>309.27209499999998</v>
      </c>
      <c r="AF56" s="35">
        <v>308.45318600000002</v>
      </c>
      <c r="AG56" s="35">
        <v>308.37393200000002</v>
      </c>
      <c r="AH56" s="35">
        <v>307.92407200000002</v>
      </c>
      <c r="AI56" s="36">
        <v>-6.1700000000000001E-3</v>
      </c>
    </row>
    <row r="57" spans="1:35" ht="15" customHeight="1" x14ac:dyDescent="0.35">
      <c r="A57" s="29" t="s">
        <v>179</v>
      </c>
      <c r="B57" s="34" t="s">
        <v>173</v>
      </c>
      <c r="C57" s="35">
        <v>540.36908000000005</v>
      </c>
      <c r="D57" s="35">
        <v>498.80593900000002</v>
      </c>
      <c r="E57" s="35">
        <v>530.86773700000003</v>
      </c>
      <c r="F57" s="35">
        <v>441.417664</v>
      </c>
      <c r="G57" s="35">
        <v>564.27917500000001</v>
      </c>
      <c r="H57" s="35">
        <v>576.58227499999998</v>
      </c>
      <c r="I57" s="35">
        <v>584.18585199999995</v>
      </c>
      <c r="J57" s="35">
        <v>555.84960899999999</v>
      </c>
      <c r="K57" s="35">
        <v>545.10266100000001</v>
      </c>
      <c r="L57" s="35">
        <v>501.68563799999998</v>
      </c>
      <c r="M57" s="35">
        <v>499.135468</v>
      </c>
      <c r="N57" s="35">
        <v>545.90319799999997</v>
      </c>
      <c r="O57" s="35">
        <v>542.17443800000001</v>
      </c>
      <c r="P57" s="35">
        <v>540.26293899999996</v>
      </c>
      <c r="Q57" s="35">
        <v>535.67858899999999</v>
      </c>
      <c r="R57" s="35">
        <v>533.48925799999995</v>
      </c>
      <c r="S57" s="35">
        <v>527.01733400000001</v>
      </c>
      <c r="T57" s="35">
        <v>484.29711900000001</v>
      </c>
      <c r="U57" s="35">
        <v>480.47958399999999</v>
      </c>
      <c r="V57" s="35">
        <v>467.75619499999999</v>
      </c>
      <c r="W57" s="35">
        <v>461.385986</v>
      </c>
      <c r="X57" s="35">
        <v>450.05603000000002</v>
      </c>
      <c r="Y57" s="35">
        <v>460.28247099999999</v>
      </c>
      <c r="Z57" s="35">
        <v>437.26474000000002</v>
      </c>
      <c r="AA57" s="35">
        <v>433.46252399999997</v>
      </c>
      <c r="AB57" s="35">
        <v>416.45068400000002</v>
      </c>
      <c r="AC57" s="35">
        <v>430.65518200000002</v>
      </c>
      <c r="AD57" s="35">
        <v>407.34439099999997</v>
      </c>
      <c r="AE57" s="35">
        <v>403.09491000000003</v>
      </c>
      <c r="AF57" s="35">
        <v>399.663544</v>
      </c>
      <c r="AG57" s="35">
        <v>394.578033</v>
      </c>
      <c r="AH57" s="35">
        <v>389.05502300000001</v>
      </c>
      <c r="AI57" s="36">
        <v>-1.0541999999999999E-2</v>
      </c>
    </row>
    <row r="58" spans="1:35" ht="15" customHeight="1" x14ac:dyDescent="0.35">
      <c r="A58" s="29" t="s">
        <v>180</v>
      </c>
      <c r="B58" s="34" t="s">
        <v>166</v>
      </c>
      <c r="C58" s="35">
        <v>0</v>
      </c>
      <c r="D58" s="35">
        <v>0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6" t="s">
        <v>147</v>
      </c>
    </row>
    <row r="59" spans="1:35" ht="15" customHeight="1" x14ac:dyDescent="0.35">
      <c r="A59" s="29" t="s">
        <v>181</v>
      </c>
      <c r="B59" s="34" t="s">
        <v>168</v>
      </c>
      <c r="C59" s="35">
        <v>13.90934</v>
      </c>
      <c r="D59" s="35">
        <v>17.411318000000001</v>
      </c>
      <c r="E59" s="35">
        <v>46.621284000000003</v>
      </c>
      <c r="F59" s="35">
        <v>48.038277000000001</v>
      </c>
      <c r="G59" s="35">
        <v>39.706840999999997</v>
      </c>
      <c r="H59" s="35">
        <v>43.523674</v>
      </c>
      <c r="I59" s="35">
        <v>43.648628000000002</v>
      </c>
      <c r="J59" s="35">
        <v>45.764015000000001</v>
      </c>
      <c r="K59" s="35">
        <v>47.406585999999997</v>
      </c>
      <c r="L59" s="35">
        <v>53.271019000000003</v>
      </c>
      <c r="M59" s="35">
        <v>56.873711</v>
      </c>
      <c r="N59" s="35">
        <v>47.039512999999999</v>
      </c>
      <c r="O59" s="35">
        <v>50.860759999999999</v>
      </c>
      <c r="P59" s="35">
        <v>53.761597000000002</v>
      </c>
      <c r="Q59" s="35">
        <v>56.388420000000004</v>
      </c>
      <c r="R59" s="35">
        <v>58.117218000000001</v>
      </c>
      <c r="S59" s="35">
        <v>62.389622000000003</v>
      </c>
      <c r="T59" s="35">
        <v>72.976546999999997</v>
      </c>
      <c r="U59" s="35">
        <v>76.681533999999999</v>
      </c>
      <c r="V59" s="35">
        <v>82.116798000000003</v>
      </c>
      <c r="W59" s="35">
        <v>87.664467000000002</v>
      </c>
      <c r="X59" s="35">
        <v>93.609313999999998</v>
      </c>
      <c r="Y59" s="35">
        <v>95.873626999999999</v>
      </c>
      <c r="Z59" s="35">
        <v>105.837051</v>
      </c>
      <c r="AA59" s="35">
        <v>110.33702099999999</v>
      </c>
      <c r="AB59" s="35">
        <v>117.40685999999999</v>
      </c>
      <c r="AC59" s="35">
        <v>117.34528400000001</v>
      </c>
      <c r="AD59" s="35">
        <v>125.86235000000001</v>
      </c>
      <c r="AE59" s="35">
        <v>127.971298</v>
      </c>
      <c r="AF59" s="35">
        <v>131.60144</v>
      </c>
      <c r="AG59" s="35">
        <v>135.56310999999999</v>
      </c>
      <c r="AH59" s="35">
        <v>140.06689499999999</v>
      </c>
      <c r="AI59" s="36">
        <v>7.7346999999999999E-2</v>
      </c>
    </row>
    <row r="61" spans="1:35" ht="15" customHeight="1" x14ac:dyDescent="0.35">
      <c r="A61" s="29" t="s">
        <v>182</v>
      </c>
      <c r="B61" s="31" t="s">
        <v>183</v>
      </c>
      <c r="C61" s="32">
        <v>2640.9438479999999</v>
      </c>
      <c r="D61" s="32">
        <v>2668.7116700000001</v>
      </c>
      <c r="E61" s="32">
        <v>2692.3576659999999</v>
      </c>
      <c r="F61" s="32">
        <v>2709.906982</v>
      </c>
      <c r="G61" s="32">
        <v>2723.8710940000001</v>
      </c>
      <c r="H61" s="32">
        <v>2747.1215820000002</v>
      </c>
      <c r="I61" s="32">
        <v>2774.7495119999999</v>
      </c>
      <c r="J61" s="32">
        <v>2801.5314939999998</v>
      </c>
      <c r="K61" s="32">
        <v>2828.8879390000002</v>
      </c>
      <c r="L61" s="32">
        <v>2857.2360840000001</v>
      </c>
      <c r="M61" s="32">
        <v>2887.2971189999998</v>
      </c>
      <c r="N61" s="32">
        <v>2917.7998050000001</v>
      </c>
      <c r="O61" s="32">
        <v>2947.358154</v>
      </c>
      <c r="P61" s="32">
        <v>2978.2697750000002</v>
      </c>
      <c r="Q61" s="32">
        <v>3008.1047359999998</v>
      </c>
      <c r="R61" s="32">
        <v>3037.6079100000002</v>
      </c>
      <c r="S61" s="32">
        <v>3065.4882809999999</v>
      </c>
      <c r="T61" s="32">
        <v>3093.007568</v>
      </c>
      <c r="U61" s="32">
        <v>3121.3190920000002</v>
      </c>
      <c r="V61" s="32">
        <v>3148.9040530000002</v>
      </c>
      <c r="W61" s="32">
        <v>3177.234375</v>
      </c>
      <c r="X61" s="32">
        <v>3207.7697750000002</v>
      </c>
      <c r="Y61" s="32">
        <v>3239.0610350000002</v>
      </c>
      <c r="Z61" s="32">
        <v>3270.5520019999999</v>
      </c>
      <c r="AA61" s="32">
        <v>3304.2773440000001</v>
      </c>
      <c r="AB61" s="32">
        <v>3339.4926759999998</v>
      </c>
      <c r="AC61" s="32">
        <v>3376.6899410000001</v>
      </c>
      <c r="AD61" s="32">
        <v>3415.0500489999999</v>
      </c>
      <c r="AE61" s="32">
        <v>3455.130615</v>
      </c>
      <c r="AF61" s="32">
        <v>3495.8151859999998</v>
      </c>
      <c r="AG61" s="32">
        <v>3536.9982909999999</v>
      </c>
      <c r="AH61" s="32">
        <v>3578.8322750000002</v>
      </c>
      <c r="AI61" s="33">
        <v>9.8510000000000004E-3</v>
      </c>
    </row>
    <row r="62" spans="1:35" ht="15" customHeight="1" x14ac:dyDescent="0.35">
      <c r="A62" s="29" t="s">
        <v>184</v>
      </c>
      <c r="B62" s="34" t="s">
        <v>185</v>
      </c>
      <c r="C62" s="35">
        <v>2618.4736330000001</v>
      </c>
      <c r="D62" s="35">
        <v>2646.2607419999999</v>
      </c>
      <c r="E62" s="35">
        <v>2669.9228520000001</v>
      </c>
      <c r="F62" s="35">
        <v>2687.4853520000001</v>
      </c>
      <c r="G62" s="35">
        <v>2701.4604490000002</v>
      </c>
      <c r="H62" s="35">
        <v>2724.719971</v>
      </c>
      <c r="I62" s="35">
        <v>2752.3554690000001</v>
      </c>
      <c r="J62" s="35">
        <v>2779.1437989999999</v>
      </c>
      <c r="K62" s="35">
        <v>2806.5053710000002</v>
      </c>
      <c r="L62" s="35">
        <v>2834.8576659999999</v>
      </c>
      <c r="M62" s="35">
        <v>2864.9221189999998</v>
      </c>
      <c r="N62" s="35">
        <v>2895.4277339999999</v>
      </c>
      <c r="O62" s="35">
        <v>2924.9885250000002</v>
      </c>
      <c r="P62" s="35">
        <v>2955.9020999999998</v>
      </c>
      <c r="Q62" s="35">
        <v>2985.7387699999999</v>
      </c>
      <c r="R62" s="35">
        <v>3015.2434079999998</v>
      </c>
      <c r="S62" s="35">
        <v>3043.1247560000002</v>
      </c>
      <c r="T62" s="35">
        <v>3070.6450199999999</v>
      </c>
      <c r="U62" s="35">
        <v>3098.9572750000002</v>
      </c>
      <c r="V62" s="35">
        <v>3126.5429690000001</v>
      </c>
      <c r="W62" s="35">
        <v>3154.873779</v>
      </c>
      <c r="X62" s="35">
        <v>3185.4096679999998</v>
      </c>
      <c r="Y62" s="35">
        <v>3216.7014159999999</v>
      </c>
      <c r="Z62" s="35">
        <v>3248.1926269999999</v>
      </c>
      <c r="AA62" s="35">
        <v>3281.9182129999999</v>
      </c>
      <c r="AB62" s="35">
        <v>3317.133789</v>
      </c>
      <c r="AC62" s="35">
        <v>3354.3310550000001</v>
      </c>
      <c r="AD62" s="35">
        <v>3392.6914059999999</v>
      </c>
      <c r="AE62" s="35">
        <v>3432.7719729999999</v>
      </c>
      <c r="AF62" s="35">
        <v>3473.4567870000001</v>
      </c>
      <c r="AG62" s="35">
        <v>3514.639893</v>
      </c>
      <c r="AH62" s="35">
        <v>3556.4738769999999</v>
      </c>
      <c r="AI62" s="36">
        <v>9.9260000000000008E-3</v>
      </c>
    </row>
    <row r="63" spans="1:35" ht="15" customHeight="1" x14ac:dyDescent="0.35">
      <c r="A63" s="29" t="s">
        <v>186</v>
      </c>
      <c r="B63" s="34" t="s">
        <v>187</v>
      </c>
      <c r="C63" s="35">
        <v>22.470324000000002</v>
      </c>
      <c r="D63" s="35">
        <v>22.450932999999999</v>
      </c>
      <c r="E63" s="35">
        <v>22.434891</v>
      </c>
      <c r="F63" s="35">
        <v>22.421617999999999</v>
      </c>
      <c r="G63" s="35">
        <v>22.410634999999999</v>
      </c>
      <c r="H63" s="35">
        <v>22.401547999999998</v>
      </c>
      <c r="I63" s="35">
        <v>22.394031999999999</v>
      </c>
      <c r="J63" s="35">
        <v>22.387812</v>
      </c>
      <c r="K63" s="35">
        <v>22.382666</v>
      </c>
      <c r="L63" s="35">
        <v>22.378406999999999</v>
      </c>
      <c r="M63" s="35">
        <v>22.374884000000002</v>
      </c>
      <c r="N63" s="35">
        <v>22.371969</v>
      </c>
      <c r="O63" s="35">
        <v>22.369558000000001</v>
      </c>
      <c r="P63" s="35">
        <v>22.367563000000001</v>
      </c>
      <c r="Q63" s="35">
        <v>22.365911000000001</v>
      </c>
      <c r="R63" s="35">
        <v>22.364546000000001</v>
      </c>
      <c r="S63" s="35">
        <v>22.363416999999998</v>
      </c>
      <c r="T63" s="35">
        <v>22.362480000000001</v>
      </c>
      <c r="U63" s="35">
        <v>22.361708</v>
      </c>
      <c r="V63" s="35">
        <v>22.361066999999998</v>
      </c>
      <c r="W63" s="35">
        <v>22.360537999999998</v>
      </c>
      <c r="X63" s="35">
        <v>22.360099999999999</v>
      </c>
      <c r="Y63" s="35">
        <v>22.359736999999999</v>
      </c>
      <c r="Z63" s="35">
        <v>22.359438000000001</v>
      </c>
      <c r="AA63" s="35">
        <v>22.359190000000002</v>
      </c>
      <c r="AB63" s="35">
        <v>22.358984</v>
      </c>
      <c r="AC63" s="35">
        <v>22.358813999999999</v>
      </c>
      <c r="AD63" s="35">
        <v>22.358673</v>
      </c>
      <c r="AE63" s="35">
        <v>22.358557000000001</v>
      </c>
      <c r="AF63" s="35">
        <v>22.358460999999998</v>
      </c>
      <c r="AG63" s="35">
        <v>22.358381000000001</v>
      </c>
      <c r="AH63" s="35">
        <v>22.358315000000001</v>
      </c>
      <c r="AI63" s="36">
        <v>-1.6100000000000001E-4</v>
      </c>
    </row>
    <row r="65" spans="1:35" ht="15" customHeight="1" x14ac:dyDescent="0.35">
      <c r="A65" s="29" t="s">
        <v>188</v>
      </c>
      <c r="B65" s="31" t="s">
        <v>189</v>
      </c>
      <c r="C65" s="32">
        <v>512.50097700000003</v>
      </c>
      <c r="D65" s="32">
        <v>526.36743200000001</v>
      </c>
      <c r="E65" s="32">
        <v>515.975098</v>
      </c>
      <c r="F65" s="32">
        <v>504.03646900000001</v>
      </c>
      <c r="G65" s="32">
        <v>488.95996100000002</v>
      </c>
      <c r="H65" s="32">
        <v>478.91751099999999</v>
      </c>
      <c r="I65" s="32">
        <v>477.04599000000002</v>
      </c>
      <c r="J65" s="32">
        <v>475.17785600000002</v>
      </c>
      <c r="K65" s="32">
        <v>474.603973</v>
      </c>
      <c r="L65" s="32">
        <v>477.15222199999999</v>
      </c>
      <c r="M65" s="32">
        <v>476.09301799999997</v>
      </c>
      <c r="N65" s="32">
        <v>475.39135700000003</v>
      </c>
      <c r="O65" s="32">
        <v>475.48449699999998</v>
      </c>
      <c r="P65" s="32">
        <v>475.60311899999999</v>
      </c>
      <c r="Q65" s="32">
        <v>475.74615499999999</v>
      </c>
      <c r="R65" s="32">
        <v>475.91284200000001</v>
      </c>
      <c r="S65" s="32">
        <v>476.10205100000002</v>
      </c>
      <c r="T65" s="32">
        <v>476.31338499999998</v>
      </c>
      <c r="U65" s="32">
        <v>476.55154399999998</v>
      </c>
      <c r="V65" s="32">
        <v>476.80987499999998</v>
      </c>
      <c r="W65" s="32">
        <v>477.08734099999998</v>
      </c>
      <c r="X65" s="32">
        <v>477.38116500000001</v>
      </c>
      <c r="Y65" s="32">
        <v>477.69168100000002</v>
      </c>
      <c r="Z65" s="32">
        <v>478.011932</v>
      </c>
      <c r="AA65" s="32">
        <v>478.34545900000001</v>
      </c>
      <c r="AB65" s="32">
        <v>478.68743899999998</v>
      </c>
      <c r="AC65" s="32">
        <v>479.04162600000001</v>
      </c>
      <c r="AD65" s="32">
        <v>479.39898699999998</v>
      </c>
      <c r="AE65" s="32">
        <v>479.76470899999998</v>
      </c>
      <c r="AF65" s="32">
        <v>480.13580300000001</v>
      </c>
      <c r="AG65" s="32">
        <v>480.51135299999999</v>
      </c>
      <c r="AH65" s="32">
        <v>480.89209</v>
      </c>
      <c r="AI65" s="33">
        <v>-2.0509999999999999E-3</v>
      </c>
    </row>
    <row r="66" spans="1:35" ht="15" customHeight="1" x14ac:dyDescent="0.35">
      <c r="A66" s="29" t="s">
        <v>190</v>
      </c>
      <c r="B66" s="34" t="s">
        <v>191</v>
      </c>
      <c r="C66" s="35">
        <v>383.31488000000002</v>
      </c>
      <c r="D66" s="35">
        <v>385.95153800000003</v>
      </c>
      <c r="E66" s="35">
        <v>383.211365</v>
      </c>
      <c r="F66" s="35">
        <v>379.256958</v>
      </c>
      <c r="G66" s="35">
        <v>367.90368699999999</v>
      </c>
      <c r="H66" s="35">
        <v>360.346069</v>
      </c>
      <c r="I66" s="35">
        <v>358.93710299999998</v>
      </c>
      <c r="J66" s="35">
        <v>357.53228799999999</v>
      </c>
      <c r="K66" s="35">
        <v>357.10076900000001</v>
      </c>
      <c r="L66" s="35">
        <v>359.020264</v>
      </c>
      <c r="M66" s="35">
        <v>358.22308299999997</v>
      </c>
      <c r="N66" s="35">
        <v>357.692139</v>
      </c>
      <c r="O66" s="35">
        <v>357.76214599999997</v>
      </c>
      <c r="P66" s="35">
        <v>357.85125699999998</v>
      </c>
      <c r="Q66" s="35">
        <v>357.95883199999997</v>
      </c>
      <c r="R66" s="35">
        <v>358.08398399999999</v>
      </c>
      <c r="S66" s="35">
        <v>358.22631799999999</v>
      </c>
      <c r="T66" s="35">
        <v>358.38748199999998</v>
      </c>
      <c r="U66" s="35">
        <v>358.56652800000001</v>
      </c>
      <c r="V66" s="35">
        <v>358.76147500000002</v>
      </c>
      <c r="W66" s="35">
        <v>358.97042800000003</v>
      </c>
      <c r="X66" s="35">
        <v>359.19198599999999</v>
      </c>
      <c r="Y66" s="35">
        <v>359.42459100000002</v>
      </c>
      <c r="Z66" s="35">
        <v>359.66693099999998</v>
      </c>
      <c r="AA66" s="35">
        <v>359.91781600000002</v>
      </c>
      <c r="AB66" s="35">
        <v>360.17623900000001</v>
      </c>
      <c r="AC66" s="35">
        <v>360.44122299999998</v>
      </c>
      <c r="AD66" s="35">
        <v>360.71185300000002</v>
      </c>
      <c r="AE66" s="35">
        <v>360.98727400000001</v>
      </c>
      <c r="AF66" s="35">
        <v>361.26675399999999</v>
      </c>
      <c r="AG66" s="35">
        <v>361.54980499999999</v>
      </c>
      <c r="AH66" s="35">
        <v>361.836792</v>
      </c>
      <c r="AI66" s="36">
        <v>-1.8580000000000001E-3</v>
      </c>
    </row>
    <row r="67" spans="1:35" ht="15" customHeight="1" x14ac:dyDescent="0.35">
      <c r="A67" s="29" t="s">
        <v>192</v>
      </c>
      <c r="B67" s="34" t="s">
        <v>164</v>
      </c>
      <c r="C67" s="35">
        <v>19.450865</v>
      </c>
      <c r="D67" s="35">
        <v>29.925919</v>
      </c>
      <c r="E67" s="35">
        <v>23.058163</v>
      </c>
      <c r="F67" s="35">
        <v>16.206015000000001</v>
      </c>
      <c r="G67" s="35">
        <v>15.732989999999999</v>
      </c>
      <c r="H67" s="35">
        <v>15.411751000000001</v>
      </c>
      <c r="I67" s="35">
        <v>15.35258</v>
      </c>
      <c r="J67" s="35">
        <v>15.291368</v>
      </c>
      <c r="K67" s="35">
        <v>15.272586</v>
      </c>
      <c r="L67" s="35">
        <v>15.351800000000001</v>
      </c>
      <c r="M67" s="35">
        <v>15.318026</v>
      </c>
      <c r="N67" s="35">
        <v>15.299315999999999</v>
      </c>
      <c r="O67" s="35">
        <v>15.302405</v>
      </c>
      <c r="P67" s="35">
        <v>15.306395999999999</v>
      </c>
      <c r="Q67" s="35">
        <v>15.311069</v>
      </c>
      <c r="R67" s="35">
        <v>15.316772</v>
      </c>
      <c r="S67" s="35">
        <v>15.322917</v>
      </c>
      <c r="T67" s="35">
        <v>15.326928000000001</v>
      </c>
      <c r="U67" s="35">
        <v>15.334792</v>
      </c>
      <c r="V67" s="35">
        <v>15.342352</v>
      </c>
      <c r="W67" s="35">
        <v>15.351046</v>
      </c>
      <c r="X67" s="35">
        <v>15.359908000000001</v>
      </c>
      <c r="Y67" s="35">
        <v>15.371219</v>
      </c>
      <c r="Z67" s="35">
        <v>15.379776</v>
      </c>
      <c r="AA67" s="35">
        <v>15.390578</v>
      </c>
      <c r="AB67" s="35">
        <v>15.400149000000001</v>
      </c>
      <c r="AC67" s="35">
        <v>15.413468</v>
      </c>
      <c r="AD67" s="35">
        <v>15.422767</v>
      </c>
      <c r="AE67" s="35">
        <v>15.434208999999999</v>
      </c>
      <c r="AF67" s="35">
        <v>15.445798999999999</v>
      </c>
      <c r="AG67" s="35">
        <v>15.457284</v>
      </c>
      <c r="AH67" s="35">
        <v>15.468836</v>
      </c>
      <c r="AI67" s="36">
        <v>-7.3619999999999996E-3</v>
      </c>
    </row>
    <row r="68" spans="1:35" ht="15" customHeight="1" x14ac:dyDescent="0.35">
      <c r="A68" s="29" t="s">
        <v>193</v>
      </c>
      <c r="B68" s="34" t="s">
        <v>194</v>
      </c>
      <c r="C68" s="35">
        <v>109.73519899999999</v>
      </c>
      <c r="D68" s="35">
        <v>110.490013</v>
      </c>
      <c r="E68" s="35">
        <v>109.705566</v>
      </c>
      <c r="F68" s="35">
        <v>108.573486</v>
      </c>
      <c r="G68" s="35">
        <v>105.32328800000001</v>
      </c>
      <c r="H68" s="35">
        <v>103.15969800000001</v>
      </c>
      <c r="I68" s="35">
        <v>102.756325</v>
      </c>
      <c r="J68" s="35">
        <v>102.35417200000001</v>
      </c>
      <c r="K68" s="35">
        <v>102.230621</v>
      </c>
      <c r="L68" s="35">
        <v>102.780136</v>
      </c>
      <c r="M68" s="35">
        <v>102.55191000000001</v>
      </c>
      <c r="N68" s="35">
        <v>102.399918</v>
      </c>
      <c r="O68" s="35">
        <v>102.41996</v>
      </c>
      <c r="P68" s="35">
        <v>102.445465</v>
      </c>
      <c r="Q68" s="35">
        <v>102.476257</v>
      </c>
      <c r="R68" s="35">
        <v>102.5121</v>
      </c>
      <c r="S68" s="35">
        <v>102.552841</v>
      </c>
      <c r="T68" s="35">
        <v>102.598969</v>
      </c>
      <c r="U68" s="35">
        <v>102.650238</v>
      </c>
      <c r="V68" s="35">
        <v>102.706039</v>
      </c>
      <c r="W68" s="35">
        <v>102.765854</v>
      </c>
      <c r="X68" s="35">
        <v>102.829285</v>
      </c>
      <c r="Y68" s="35">
        <v>102.89587400000001</v>
      </c>
      <c r="Z68" s="35">
        <v>102.965248</v>
      </c>
      <c r="AA68" s="35">
        <v>103.03707900000001</v>
      </c>
      <c r="AB68" s="35">
        <v>103.111069</v>
      </c>
      <c r="AC68" s="35">
        <v>103.186905</v>
      </c>
      <c r="AD68" s="35">
        <v>103.264381</v>
      </c>
      <c r="AE68" s="35">
        <v>103.343231</v>
      </c>
      <c r="AF68" s="35">
        <v>103.423233</v>
      </c>
      <c r="AG68" s="35">
        <v>103.50427999999999</v>
      </c>
      <c r="AH68" s="35">
        <v>103.58644099999999</v>
      </c>
      <c r="AI68" s="36">
        <v>-1.8580000000000001E-3</v>
      </c>
    </row>
    <row r="70" spans="1:35" ht="15" customHeight="1" x14ac:dyDescent="0.35">
      <c r="A70" s="29" t="s">
        <v>195</v>
      </c>
      <c r="B70" s="31" t="s">
        <v>196</v>
      </c>
      <c r="C70" s="32">
        <v>237.919083</v>
      </c>
      <c r="D70" s="32">
        <v>239.20263700000001</v>
      </c>
      <c r="E70" s="32">
        <v>240.479645</v>
      </c>
      <c r="F70" s="32">
        <v>241.718155</v>
      </c>
      <c r="G70" s="32">
        <v>242.88584900000001</v>
      </c>
      <c r="H70" s="32">
        <v>244.05560299999999</v>
      </c>
      <c r="I70" s="32">
        <v>245.27937299999999</v>
      </c>
      <c r="J70" s="32">
        <v>246.43933100000001</v>
      </c>
      <c r="K70" s="32">
        <v>247.52302599999999</v>
      </c>
      <c r="L70" s="32">
        <v>248.541809</v>
      </c>
      <c r="M70" s="32">
        <v>249.42860400000001</v>
      </c>
      <c r="N70" s="32">
        <v>250.042191</v>
      </c>
      <c r="O70" s="32">
        <v>250.34045399999999</v>
      </c>
      <c r="P70" s="32">
        <v>250.14007599999999</v>
      </c>
      <c r="Q70" s="32">
        <v>248.838211</v>
      </c>
      <c r="R70" s="32">
        <v>248.205612</v>
      </c>
      <c r="S70" s="32">
        <v>249.16142300000001</v>
      </c>
      <c r="T70" s="32">
        <v>250.06179800000001</v>
      </c>
      <c r="U70" s="32">
        <v>250.90927099999999</v>
      </c>
      <c r="V70" s="32">
        <v>251.70259100000001</v>
      </c>
      <c r="W70" s="32">
        <v>252.436554</v>
      </c>
      <c r="X70" s="32">
        <v>253.10832199999999</v>
      </c>
      <c r="Y70" s="32">
        <v>253.71582000000001</v>
      </c>
      <c r="Z70" s="32">
        <v>254.262924</v>
      </c>
      <c r="AA70" s="32">
        <v>254.75726299999999</v>
      </c>
      <c r="AB70" s="32">
        <v>255.20942700000001</v>
      </c>
      <c r="AC70" s="32">
        <v>255.636414</v>
      </c>
      <c r="AD70" s="32">
        <v>256.06048600000003</v>
      </c>
      <c r="AE70" s="32">
        <v>256.50964399999998</v>
      </c>
      <c r="AF70" s="32">
        <v>257.01379400000002</v>
      </c>
      <c r="AG70" s="32">
        <v>257.60736100000003</v>
      </c>
      <c r="AH70" s="32">
        <v>258.30081200000001</v>
      </c>
      <c r="AI70" s="33">
        <v>2.6549999999999998E-3</v>
      </c>
    </row>
    <row r="71" spans="1:35" ht="15" customHeight="1" x14ac:dyDescent="0.35">
      <c r="A71" s="29" t="s">
        <v>197</v>
      </c>
      <c r="B71" s="34" t="s">
        <v>198</v>
      </c>
      <c r="C71" s="35">
        <v>99.315071000000003</v>
      </c>
      <c r="D71" s="35">
        <v>99.945175000000006</v>
      </c>
      <c r="E71" s="35">
        <v>100.570061</v>
      </c>
      <c r="F71" s="35">
        <v>101.196732</v>
      </c>
      <c r="G71" s="35">
        <v>101.831474</v>
      </c>
      <c r="H71" s="35">
        <v>102.447205</v>
      </c>
      <c r="I71" s="35">
        <v>103.002022</v>
      </c>
      <c r="J71" s="35">
        <v>103.554329</v>
      </c>
      <c r="K71" s="35">
        <v>104.099136</v>
      </c>
      <c r="L71" s="35">
        <v>104.62305499999999</v>
      </c>
      <c r="M71" s="35">
        <v>105.140953</v>
      </c>
      <c r="N71" s="35">
        <v>105.593216</v>
      </c>
      <c r="O71" s="35">
        <v>106.0243</v>
      </c>
      <c r="P71" s="35">
        <v>106.433266</v>
      </c>
      <c r="Q71" s="35">
        <v>106.84425400000001</v>
      </c>
      <c r="R71" s="35">
        <v>107.231033</v>
      </c>
      <c r="S71" s="35">
        <v>107.587357</v>
      </c>
      <c r="T71" s="35">
        <v>107.907349</v>
      </c>
      <c r="U71" s="35">
        <v>108.186577</v>
      </c>
      <c r="V71" s="35">
        <v>108.417084</v>
      </c>
      <c r="W71" s="35">
        <v>108.58667800000001</v>
      </c>
      <c r="X71" s="35">
        <v>108.687164</v>
      </c>
      <c r="Y71" s="35">
        <v>108.71189099999999</v>
      </c>
      <c r="Z71" s="35">
        <v>108.661598</v>
      </c>
      <c r="AA71" s="35">
        <v>108.540634</v>
      </c>
      <c r="AB71" s="35">
        <v>108.356071</v>
      </c>
      <c r="AC71" s="35">
        <v>108.12230700000001</v>
      </c>
      <c r="AD71" s="35">
        <v>107.86113</v>
      </c>
      <c r="AE71" s="35">
        <v>107.601112</v>
      </c>
      <c r="AF71" s="35">
        <v>107.37436700000001</v>
      </c>
      <c r="AG71" s="35">
        <v>107.22086299999999</v>
      </c>
      <c r="AH71" s="35">
        <v>107.167091</v>
      </c>
      <c r="AI71" s="36">
        <v>2.4580000000000001E-3</v>
      </c>
    </row>
    <row r="72" spans="1:35" ht="15" customHeight="1" x14ac:dyDescent="0.35">
      <c r="A72" s="29" t="s">
        <v>199</v>
      </c>
      <c r="B72" s="34" t="s">
        <v>200</v>
      </c>
      <c r="C72" s="35">
        <v>11.729362</v>
      </c>
      <c r="D72" s="35">
        <v>11.816164000000001</v>
      </c>
      <c r="E72" s="35">
        <v>11.902557</v>
      </c>
      <c r="F72" s="35">
        <v>11.989390999999999</v>
      </c>
      <c r="G72" s="35">
        <v>12.077391</v>
      </c>
      <c r="H72" s="35">
        <v>12.163357</v>
      </c>
      <c r="I72" s="35">
        <v>12.242312</v>
      </c>
      <c r="J72" s="35">
        <v>12.321182</v>
      </c>
      <c r="K72" s="35">
        <v>12.399364</v>
      </c>
      <c r="L72" s="35">
        <v>12.47526</v>
      </c>
      <c r="M72" s="35">
        <v>12.550656</v>
      </c>
      <c r="N72" s="35">
        <v>12.618446</v>
      </c>
      <c r="O72" s="35">
        <v>12.683942999999999</v>
      </c>
      <c r="P72" s="35">
        <v>12.747017</v>
      </c>
      <c r="Q72" s="35">
        <v>12.810541000000001</v>
      </c>
      <c r="R72" s="35">
        <v>12.871363000000001</v>
      </c>
      <c r="S72" s="35">
        <v>12.928720999999999</v>
      </c>
      <c r="T72" s="35">
        <v>12.981907</v>
      </c>
      <c r="U72" s="35">
        <v>13.030377</v>
      </c>
      <c r="V72" s="35">
        <v>13.073153</v>
      </c>
      <c r="W72" s="35">
        <v>13.108743</v>
      </c>
      <c r="X72" s="35">
        <v>13.136113999999999</v>
      </c>
      <c r="Y72" s="35">
        <v>13.154427999999999</v>
      </c>
      <c r="Z72" s="35">
        <v>13.163746</v>
      </c>
      <c r="AA72" s="35">
        <v>13.164561000000001</v>
      </c>
      <c r="AB72" s="35">
        <v>13.157693</v>
      </c>
      <c r="AC72" s="35">
        <v>13.144864999999999</v>
      </c>
      <c r="AD72" s="35">
        <v>13.128641</v>
      </c>
      <c r="AE72" s="35">
        <v>13.112282</v>
      </c>
      <c r="AF72" s="35">
        <v>13.09984</v>
      </c>
      <c r="AG72" s="35">
        <v>13.096372000000001</v>
      </c>
      <c r="AH72" s="35">
        <v>13.105081</v>
      </c>
      <c r="AI72" s="36">
        <v>3.5839999999999999E-3</v>
      </c>
    </row>
    <row r="73" spans="1:35" ht="15" customHeight="1" x14ac:dyDescent="0.35">
      <c r="A73" s="29" t="s">
        <v>201</v>
      </c>
      <c r="B73" s="34" t="s">
        <v>202</v>
      </c>
      <c r="C73" s="35">
        <v>5.3680000000000004E-3</v>
      </c>
      <c r="D73" s="35">
        <v>5.391E-3</v>
      </c>
      <c r="E73" s="35">
        <v>5.4149999999999997E-3</v>
      </c>
      <c r="F73" s="35">
        <v>5.4390000000000003E-3</v>
      </c>
      <c r="G73" s="35">
        <v>5.4640000000000001E-3</v>
      </c>
      <c r="H73" s="35">
        <v>5.4879999999999998E-3</v>
      </c>
      <c r="I73" s="35">
        <v>5.5079999999999999E-3</v>
      </c>
      <c r="J73" s="35">
        <v>5.5279999999999999E-3</v>
      </c>
      <c r="K73" s="35">
        <v>5.548E-3</v>
      </c>
      <c r="L73" s="35">
        <v>5.5659999999999998E-3</v>
      </c>
      <c r="M73" s="35">
        <v>5.5840000000000004E-3</v>
      </c>
      <c r="N73" s="35">
        <v>5.5979999999999997E-3</v>
      </c>
      <c r="O73" s="35">
        <v>5.6100000000000004E-3</v>
      </c>
      <c r="P73" s="35">
        <v>5.6210000000000001E-3</v>
      </c>
      <c r="Q73" s="35">
        <v>5.6309999999999997E-3</v>
      </c>
      <c r="R73" s="35">
        <v>5.64E-3</v>
      </c>
      <c r="S73" s="35">
        <v>5.6470000000000001E-3</v>
      </c>
      <c r="T73" s="35">
        <v>5.6519999999999999E-3</v>
      </c>
      <c r="U73" s="35">
        <v>5.6540000000000002E-3</v>
      </c>
      <c r="V73" s="35">
        <v>5.653E-3</v>
      </c>
      <c r="W73" s="35">
        <v>5.6480000000000002E-3</v>
      </c>
      <c r="X73" s="35">
        <v>5.64E-3</v>
      </c>
      <c r="Y73" s="35">
        <v>5.6270000000000001E-3</v>
      </c>
      <c r="Z73" s="35">
        <v>5.6100000000000004E-3</v>
      </c>
      <c r="AA73" s="35">
        <v>5.5900000000000004E-3</v>
      </c>
      <c r="AB73" s="35">
        <v>5.5649999999999996E-3</v>
      </c>
      <c r="AC73" s="35">
        <v>5.5380000000000004E-3</v>
      </c>
      <c r="AD73" s="35">
        <v>5.509E-3</v>
      </c>
      <c r="AE73" s="35">
        <v>5.4790000000000004E-3</v>
      </c>
      <c r="AF73" s="35">
        <v>5.4510000000000001E-3</v>
      </c>
      <c r="AG73" s="35">
        <v>5.4279999999999997E-3</v>
      </c>
      <c r="AH73" s="35">
        <v>5.4089999999999997E-3</v>
      </c>
      <c r="AI73" s="36">
        <v>2.4499999999999999E-4</v>
      </c>
    </row>
    <row r="74" spans="1:35" ht="15" customHeight="1" x14ac:dyDescent="0.35">
      <c r="A74" s="29" t="s">
        <v>203</v>
      </c>
      <c r="B74" s="34" t="s">
        <v>204</v>
      </c>
      <c r="C74" s="35">
        <v>61.387568999999999</v>
      </c>
      <c r="D74" s="35">
        <v>61.672305999999999</v>
      </c>
      <c r="E74" s="35">
        <v>61.940013999999998</v>
      </c>
      <c r="F74" s="35">
        <v>62.190742</v>
      </c>
      <c r="G74" s="35">
        <v>62.422882000000001</v>
      </c>
      <c r="H74" s="35">
        <v>62.613075000000002</v>
      </c>
      <c r="I74" s="35">
        <v>62.726951999999997</v>
      </c>
      <c r="J74" s="35">
        <v>62.788494</v>
      </c>
      <c r="K74" s="35">
        <v>62.778396999999998</v>
      </c>
      <c r="L74" s="35">
        <v>62.665748999999998</v>
      </c>
      <c r="M74" s="35">
        <v>62.425159000000001</v>
      </c>
      <c r="N74" s="35">
        <v>61.967044999999999</v>
      </c>
      <c r="O74" s="35">
        <v>61.223305000000003</v>
      </c>
      <c r="P74" s="35">
        <v>60.000647999999998</v>
      </c>
      <c r="Q74" s="35">
        <v>57.800879999999999</v>
      </c>
      <c r="R74" s="35">
        <v>56.314605999999998</v>
      </c>
      <c r="S74" s="35">
        <v>56.458255999999999</v>
      </c>
      <c r="T74" s="35">
        <v>56.583621999999998</v>
      </c>
      <c r="U74" s="35">
        <v>56.687762999999997</v>
      </c>
      <c r="V74" s="35">
        <v>56.766556000000001</v>
      </c>
      <c r="W74" s="35">
        <v>56.813599000000004</v>
      </c>
      <c r="X74" s="35">
        <v>56.824466999999999</v>
      </c>
      <c r="Y74" s="35">
        <v>56.795867999999999</v>
      </c>
      <c r="Z74" s="35">
        <v>56.728363000000002</v>
      </c>
      <c r="AA74" s="35">
        <v>56.624397000000002</v>
      </c>
      <c r="AB74" s="35">
        <v>56.487816000000002</v>
      </c>
      <c r="AC74" s="35">
        <v>56.326393000000003</v>
      </c>
      <c r="AD74" s="35">
        <v>56.152312999999999</v>
      </c>
      <c r="AE74" s="35">
        <v>55.981907</v>
      </c>
      <c r="AF74" s="35">
        <v>55.832206999999997</v>
      </c>
      <c r="AG74" s="35">
        <v>55.722538</v>
      </c>
      <c r="AH74" s="35">
        <v>55.665112000000001</v>
      </c>
      <c r="AI74" s="36">
        <v>-3.1519999999999999E-3</v>
      </c>
    </row>
    <row r="75" spans="1:35" ht="15" customHeight="1" x14ac:dyDescent="0.35">
      <c r="A75" s="29" t="s">
        <v>205</v>
      </c>
      <c r="B75" s="34" t="s">
        <v>206</v>
      </c>
      <c r="C75" s="35">
        <v>23.941085999999999</v>
      </c>
      <c r="D75" s="35">
        <v>24.109031999999999</v>
      </c>
      <c r="E75" s="35">
        <v>24.273154999999999</v>
      </c>
      <c r="F75" s="35">
        <v>24.435449999999999</v>
      </c>
      <c r="G75" s="35">
        <v>24.59779</v>
      </c>
      <c r="H75" s="35">
        <v>24.753858999999999</v>
      </c>
      <c r="I75" s="35">
        <v>24.893757000000001</v>
      </c>
      <c r="J75" s="35">
        <v>25.031842999999999</v>
      </c>
      <c r="K75" s="35">
        <v>25.167224999999998</v>
      </c>
      <c r="L75" s="35">
        <v>25.296696000000001</v>
      </c>
      <c r="M75" s="35">
        <v>25.424088999999999</v>
      </c>
      <c r="N75" s="35">
        <v>25.535022999999999</v>
      </c>
      <c r="O75" s="35">
        <v>25.640121000000001</v>
      </c>
      <c r="P75" s="35">
        <v>25.739073000000001</v>
      </c>
      <c r="Q75" s="35">
        <v>25.837574</v>
      </c>
      <c r="R75" s="35">
        <v>25.929252999999999</v>
      </c>
      <c r="S75" s="35">
        <v>26.012737000000001</v>
      </c>
      <c r="T75" s="35">
        <v>26.086863000000001</v>
      </c>
      <c r="U75" s="35">
        <v>26.150879</v>
      </c>
      <c r="V75" s="35">
        <v>26.202864000000002</v>
      </c>
      <c r="W75" s="35">
        <v>26.239929</v>
      </c>
      <c r="X75" s="35">
        <v>26.260214000000001</v>
      </c>
      <c r="Y75" s="35">
        <v>26.262067999999999</v>
      </c>
      <c r="Z75" s="35">
        <v>26.245640000000002</v>
      </c>
      <c r="AA75" s="35">
        <v>26.211940999999999</v>
      </c>
      <c r="AB75" s="35">
        <v>26.162651</v>
      </c>
      <c r="AC75" s="35">
        <v>26.101151000000002</v>
      </c>
      <c r="AD75" s="35">
        <v>26.032532</v>
      </c>
      <c r="AE75" s="35">
        <v>25.963131000000001</v>
      </c>
      <c r="AF75" s="35">
        <v>25.900223</v>
      </c>
      <c r="AG75" s="35">
        <v>25.853760000000001</v>
      </c>
      <c r="AH75" s="35">
        <v>25.830905999999999</v>
      </c>
      <c r="AI75" s="36">
        <v>2.454E-3</v>
      </c>
    </row>
    <row r="76" spans="1:35" ht="15" customHeight="1" x14ac:dyDescent="0.35">
      <c r="A76" s="29" t="s">
        <v>207</v>
      </c>
      <c r="B76" s="34" t="s">
        <v>208</v>
      </c>
      <c r="C76" s="35">
        <v>1.644644</v>
      </c>
      <c r="D76" s="35">
        <v>1.6600680000000001</v>
      </c>
      <c r="E76" s="35">
        <v>1.675303</v>
      </c>
      <c r="F76" s="35">
        <v>1.690491</v>
      </c>
      <c r="G76" s="35">
        <v>1.7057519999999999</v>
      </c>
      <c r="H76" s="35">
        <v>1.7206360000000001</v>
      </c>
      <c r="I76" s="35">
        <v>1.7344470000000001</v>
      </c>
      <c r="J76" s="35">
        <v>1.7481770000000001</v>
      </c>
      <c r="K76" s="35">
        <v>1.761757</v>
      </c>
      <c r="L76" s="35">
        <v>1.774958</v>
      </c>
      <c r="M76" s="35">
        <v>1.788041</v>
      </c>
      <c r="N76" s="35">
        <v>1.799992</v>
      </c>
      <c r="O76" s="35">
        <v>1.8115570000000001</v>
      </c>
      <c r="P76" s="35">
        <v>1.8227100000000001</v>
      </c>
      <c r="Q76" s="35">
        <v>1.8338490000000001</v>
      </c>
      <c r="R76" s="35">
        <v>1.844522</v>
      </c>
      <c r="S76" s="35">
        <v>1.854625</v>
      </c>
      <c r="T76" s="35">
        <v>1.8640699999999999</v>
      </c>
      <c r="U76" s="35">
        <v>1.872806</v>
      </c>
      <c r="V76" s="35">
        <v>1.88069</v>
      </c>
      <c r="W76" s="35">
        <v>1.8875090000000001</v>
      </c>
      <c r="X76" s="35">
        <v>1.893122</v>
      </c>
      <c r="Y76" s="35">
        <v>1.8974</v>
      </c>
      <c r="Z76" s="35">
        <v>1.900345</v>
      </c>
      <c r="AA76" s="35">
        <v>1.9020189999999999</v>
      </c>
      <c r="AB76" s="35">
        <v>1.902533</v>
      </c>
      <c r="AC76" s="35">
        <v>1.902128</v>
      </c>
      <c r="AD76" s="35">
        <v>1.901114</v>
      </c>
      <c r="AE76" s="35">
        <v>1.899853</v>
      </c>
      <c r="AF76" s="35">
        <v>1.8989389999999999</v>
      </c>
      <c r="AG76" s="35">
        <v>1.899219</v>
      </c>
      <c r="AH76" s="35">
        <v>1.9012579999999999</v>
      </c>
      <c r="AI76" s="36">
        <v>4.6880000000000003E-3</v>
      </c>
    </row>
    <row r="77" spans="1:35" ht="15" customHeight="1" x14ac:dyDescent="0.35">
      <c r="A77" s="29" t="s">
        <v>209</v>
      </c>
      <c r="B77" s="34" t="s">
        <v>210</v>
      </c>
      <c r="C77" s="35">
        <v>0.57674400000000003</v>
      </c>
      <c r="D77" s="35">
        <v>0.65172399999999997</v>
      </c>
      <c r="E77" s="35">
        <v>0.74293299999999995</v>
      </c>
      <c r="F77" s="35">
        <v>0.85435799999999995</v>
      </c>
      <c r="G77" s="35">
        <v>0.99112900000000004</v>
      </c>
      <c r="H77" s="35">
        <v>1.1595500000000001</v>
      </c>
      <c r="I77" s="35">
        <v>1.3676349999999999</v>
      </c>
      <c r="J77" s="35">
        <v>1.6275250000000001</v>
      </c>
      <c r="K77" s="35">
        <v>1.955131</v>
      </c>
      <c r="L77" s="35">
        <v>2.3729529999999999</v>
      </c>
      <c r="M77" s="35">
        <v>2.9154049999999998</v>
      </c>
      <c r="N77" s="35">
        <v>3.6349689999999999</v>
      </c>
      <c r="O77" s="35">
        <v>4.6275139999999997</v>
      </c>
      <c r="P77" s="35">
        <v>6.0858489999999996</v>
      </c>
      <c r="Q77" s="35">
        <v>8.5233399999999993</v>
      </c>
      <c r="R77" s="35">
        <v>10.233112999999999</v>
      </c>
      <c r="S77" s="35">
        <v>10.294755</v>
      </c>
      <c r="T77" s="35">
        <v>10.352558999999999</v>
      </c>
      <c r="U77" s="35">
        <v>10.406371999999999</v>
      </c>
      <c r="V77" s="35">
        <v>10.455405000000001</v>
      </c>
      <c r="W77" s="35">
        <v>10.498481</v>
      </c>
      <c r="X77" s="35">
        <v>10.534848999999999</v>
      </c>
      <c r="Y77" s="35">
        <v>10.563775</v>
      </c>
      <c r="Z77" s="35">
        <v>10.585238</v>
      </c>
      <c r="AA77" s="35">
        <v>10.599553999999999</v>
      </c>
      <c r="AB77" s="35">
        <v>10.607335000000001</v>
      </c>
      <c r="AC77" s="35">
        <v>10.609873</v>
      </c>
      <c r="AD77" s="35">
        <v>10.608806</v>
      </c>
      <c r="AE77" s="35">
        <v>10.606369000000001</v>
      </c>
      <c r="AF77" s="35">
        <v>10.605752000000001</v>
      </c>
      <c r="AG77" s="35">
        <v>10.61171</v>
      </c>
      <c r="AH77" s="35">
        <v>10.627556999999999</v>
      </c>
      <c r="AI77" s="36">
        <v>9.8553000000000002E-2</v>
      </c>
    </row>
    <row r="78" spans="1:35" ht="15" customHeight="1" x14ac:dyDescent="0.35">
      <c r="A78" s="29" t="s">
        <v>211</v>
      </c>
      <c r="B78" s="34" t="s">
        <v>212</v>
      </c>
      <c r="C78" s="35">
        <v>3.0293E-2</v>
      </c>
      <c r="D78" s="35">
        <v>3.0488000000000001E-2</v>
      </c>
      <c r="E78" s="35">
        <v>3.0679999999999999E-2</v>
      </c>
      <c r="F78" s="35">
        <v>3.0872E-2</v>
      </c>
      <c r="G78" s="35">
        <v>3.1064000000000001E-2</v>
      </c>
      <c r="H78" s="35">
        <v>3.1248000000000001E-2</v>
      </c>
      <c r="I78" s="35">
        <v>3.1411000000000001E-2</v>
      </c>
      <c r="J78" s="35">
        <v>3.1571000000000002E-2</v>
      </c>
      <c r="K78" s="35">
        <v>3.1726999999999998E-2</v>
      </c>
      <c r="L78" s="35">
        <v>3.1874E-2</v>
      </c>
      <c r="M78" s="35">
        <v>3.2016999999999997E-2</v>
      </c>
      <c r="N78" s="35">
        <v>3.2138E-2</v>
      </c>
      <c r="O78" s="35">
        <v>3.2249E-2</v>
      </c>
      <c r="P78" s="35">
        <v>3.2350999999999998E-2</v>
      </c>
      <c r="Q78" s="35">
        <v>3.2451000000000001E-2</v>
      </c>
      <c r="R78" s="35">
        <v>3.2539999999999999E-2</v>
      </c>
      <c r="S78" s="35">
        <v>3.2617E-2</v>
      </c>
      <c r="T78" s="35">
        <v>3.2680000000000001E-2</v>
      </c>
      <c r="U78" s="35">
        <v>3.2728E-2</v>
      </c>
      <c r="V78" s="35">
        <v>3.2759999999999997E-2</v>
      </c>
      <c r="W78" s="35">
        <v>3.2771000000000002E-2</v>
      </c>
      <c r="X78" s="35">
        <v>3.2759999999999997E-2</v>
      </c>
      <c r="Y78" s="35">
        <v>3.2724000000000003E-2</v>
      </c>
      <c r="Z78" s="35">
        <v>3.2662999999999998E-2</v>
      </c>
      <c r="AA78" s="35">
        <v>3.2579999999999998E-2</v>
      </c>
      <c r="AB78" s="35">
        <v>3.2474999999999997E-2</v>
      </c>
      <c r="AC78" s="35">
        <v>3.2354000000000001E-2</v>
      </c>
      <c r="AD78" s="35">
        <v>3.2222000000000001E-2</v>
      </c>
      <c r="AE78" s="35">
        <v>3.2086000000000003E-2</v>
      </c>
      <c r="AF78" s="35">
        <v>3.1955999999999998E-2</v>
      </c>
      <c r="AG78" s="35">
        <v>3.1847E-2</v>
      </c>
      <c r="AH78" s="35">
        <v>3.177E-2</v>
      </c>
      <c r="AI78" s="36">
        <v>1.537E-3</v>
      </c>
    </row>
    <row r="79" spans="1:35" ht="15" customHeight="1" x14ac:dyDescent="0.35">
      <c r="A79" s="29" t="s">
        <v>213</v>
      </c>
      <c r="B79" s="34" t="s">
        <v>214</v>
      </c>
      <c r="C79" s="35">
        <v>34.017524999999999</v>
      </c>
      <c r="D79" s="35">
        <v>34.295715000000001</v>
      </c>
      <c r="E79" s="35">
        <v>34.571033</v>
      </c>
      <c r="F79" s="35">
        <v>34.845947000000002</v>
      </c>
      <c r="G79" s="35">
        <v>35.122425</v>
      </c>
      <c r="H79" s="35">
        <v>35.390960999999997</v>
      </c>
      <c r="I79" s="35">
        <v>35.642730999999998</v>
      </c>
      <c r="J79" s="35">
        <v>35.891883999999997</v>
      </c>
      <c r="K79" s="35">
        <v>36.136687999999999</v>
      </c>
      <c r="L79" s="35">
        <v>36.372596999999999</v>
      </c>
      <c r="M79" s="35">
        <v>36.604843000000002</v>
      </c>
      <c r="N79" s="35">
        <v>36.834063999999998</v>
      </c>
      <c r="O79" s="35">
        <v>37.057113999999999</v>
      </c>
      <c r="P79" s="35">
        <v>37.274577999999998</v>
      </c>
      <c r="Q79" s="35">
        <v>37.495804</v>
      </c>
      <c r="R79" s="35">
        <v>37.713417</v>
      </c>
      <c r="S79" s="35">
        <v>37.927135</v>
      </c>
      <c r="T79" s="35">
        <v>38.136676999999999</v>
      </c>
      <c r="U79" s="35">
        <v>38.341735999999997</v>
      </c>
      <c r="V79" s="35">
        <v>38.542121999999999</v>
      </c>
      <c r="W79" s="35">
        <v>38.737698000000002</v>
      </c>
      <c r="X79" s="35">
        <v>38.928463000000001</v>
      </c>
      <c r="Y79" s="35">
        <v>39.114555000000003</v>
      </c>
      <c r="Z79" s="35">
        <v>39.296168999999999</v>
      </c>
      <c r="AA79" s="35">
        <v>39.473579000000001</v>
      </c>
      <c r="AB79" s="35">
        <v>39.647072000000001</v>
      </c>
      <c r="AC79" s="35">
        <v>39.817013000000003</v>
      </c>
      <c r="AD79" s="35">
        <v>39.983806999999999</v>
      </c>
      <c r="AE79" s="35">
        <v>40.147793</v>
      </c>
      <c r="AF79" s="35">
        <v>40.309471000000002</v>
      </c>
      <c r="AG79" s="35">
        <v>40.469448</v>
      </c>
      <c r="AH79" s="35">
        <v>40.627487000000002</v>
      </c>
      <c r="AI79" s="36">
        <v>5.744E-3</v>
      </c>
    </row>
    <row r="80" spans="1:35" ht="15" customHeight="1" x14ac:dyDescent="0.35">
      <c r="A80" s="29" t="s">
        <v>215</v>
      </c>
      <c r="B80" s="34" t="s">
        <v>200</v>
      </c>
      <c r="C80" s="35">
        <v>0</v>
      </c>
      <c r="D80" s="35">
        <v>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6" t="s">
        <v>147</v>
      </c>
    </row>
    <row r="81" spans="1:35" ht="15" customHeight="1" x14ac:dyDescent="0.35">
      <c r="A81" s="29" t="s">
        <v>216</v>
      </c>
      <c r="B81" s="34" t="s">
        <v>202</v>
      </c>
      <c r="C81" s="35">
        <v>0</v>
      </c>
      <c r="D81" s="35">
        <v>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6" t="s">
        <v>147</v>
      </c>
    </row>
    <row r="82" spans="1:35" ht="15" customHeight="1" x14ac:dyDescent="0.35">
      <c r="A82" s="29" t="s">
        <v>217</v>
      </c>
      <c r="B82" s="34" t="s">
        <v>204</v>
      </c>
      <c r="C82" s="35">
        <v>34.017524999999999</v>
      </c>
      <c r="D82" s="35">
        <v>34.295715000000001</v>
      </c>
      <c r="E82" s="35">
        <v>34.571033</v>
      </c>
      <c r="F82" s="35">
        <v>34.845947000000002</v>
      </c>
      <c r="G82" s="35">
        <v>35.122425</v>
      </c>
      <c r="H82" s="35">
        <v>35.390960999999997</v>
      </c>
      <c r="I82" s="35">
        <v>35.642730999999998</v>
      </c>
      <c r="J82" s="35">
        <v>35.891883999999997</v>
      </c>
      <c r="K82" s="35">
        <v>36.136687999999999</v>
      </c>
      <c r="L82" s="35">
        <v>36.372596999999999</v>
      </c>
      <c r="M82" s="35">
        <v>36.604843000000002</v>
      </c>
      <c r="N82" s="35">
        <v>36.834063999999998</v>
      </c>
      <c r="O82" s="35">
        <v>37.057113999999999</v>
      </c>
      <c r="P82" s="35">
        <v>37.274577999999998</v>
      </c>
      <c r="Q82" s="35">
        <v>37.495804</v>
      </c>
      <c r="R82" s="35">
        <v>37.713417</v>
      </c>
      <c r="S82" s="35">
        <v>37.927135</v>
      </c>
      <c r="T82" s="35">
        <v>38.136676999999999</v>
      </c>
      <c r="U82" s="35">
        <v>38.341735999999997</v>
      </c>
      <c r="V82" s="35">
        <v>38.542121999999999</v>
      </c>
      <c r="W82" s="35">
        <v>38.737698000000002</v>
      </c>
      <c r="X82" s="35">
        <v>38.928463000000001</v>
      </c>
      <c r="Y82" s="35">
        <v>39.114555000000003</v>
      </c>
      <c r="Z82" s="35">
        <v>39.296168999999999</v>
      </c>
      <c r="AA82" s="35">
        <v>39.473579000000001</v>
      </c>
      <c r="AB82" s="35">
        <v>39.647072000000001</v>
      </c>
      <c r="AC82" s="35">
        <v>39.817013000000003</v>
      </c>
      <c r="AD82" s="35">
        <v>39.983806999999999</v>
      </c>
      <c r="AE82" s="35">
        <v>40.147793</v>
      </c>
      <c r="AF82" s="35">
        <v>40.309471000000002</v>
      </c>
      <c r="AG82" s="35">
        <v>40.469448</v>
      </c>
      <c r="AH82" s="35">
        <v>40.627487000000002</v>
      </c>
      <c r="AI82" s="36">
        <v>5.744E-3</v>
      </c>
    </row>
    <row r="83" spans="1:35" ht="15" customHeight="1" x14ac:dyDescent="0.35">
      <c r="A83" s="29" t="s">
        <v>218</v>
      </c>
      <c r="B83" s="34" t="s">
        <v>206</v>
      </c>
      <c r="C83" s="35">
        <v>0</v>
      </c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6" t="s">
        <v>147</v>
      </c>
    </row>
    <row r="84" spans="1:35" ht="15" customHeight="1" x14ac:dyDescent="0.35">
      <c r="A84" s="29" t="s">
        <v>219</v>
      </c>
      <c r="B84" s="34" t="s">
        <v>208</v>
      </c>
      <c r="C84" s="35">
        <v>0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6" t="s">
        <v>147</v>
      </c>
    </row>
    <row r="85" spans="1:35" ht="15" customHeight="1" x14ac:dyDescent="0.35">
      <c r="A85" s="29" t="s">
        <v>220</v>
      </c>
      <c r="B85" s="34" t="s">
        <v>210</v>
      </c>
      <c r="C85" s="35">
        <v>0</v>
      </c>
      <c r="D85" s="35">
        <v>0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6" t="s">
        <v>147</v>
      </c>
    </row>
    <row r="86" spans="1:35" ht="15" customHeight="1" x14ac:dyDescent="0.35">
      <c r="A86" s="29" t="s">
        <v>221</v>
      </c>
      <c r="B86" s="34" t="s">
        <v>212</v>
      </c>
      <c r="C86" s="35">
        <v>0</v>
      </c>
      <c r="D86" s="35">
        <v>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6" t="s">
        <v>147</v>
      </c>
    </row>
    <row r="87" spans="1:35" ht="15" customHeight="1" x14ac:dyDescent="0.35">
      <c r="A87" s="29" t="s">
        <v>222</v>
      </c>
      <c r="B87" s="34" t="s">
        <v>223</v>
      </c>
      <c r="C87" s="35">
        <v>105.198898</v>
      </c>
      <c r="D87" s="35">
        <v>105.649338</v>
      </c>
      <c r="E87" s="35">
        <v>106.117592</v>
      </c>
      <c r="F87" s="35">
        <v>106.566132</v>
      </c>
      <c r="G87" s="35">
        <v>106.95961</v>
      </c>
      <c r="H87" s="35">
        <v>107.413704</v>
      </c>
      <c r="I87" s="35">
        <v>108.039162</v>
      </c>
      <c r="J87" s="35">
        <v>108.65776099999999</v>
      </c>
      <c r="K87" s="35">
        <v>109.279602</v>
      </c>
      <c r="L87" s="35">
        <v>109.956558</v>
      </c>
      <c r="M87" s="35">
        <v>110.635811</v>
      </c>
      <c r="N87" s="35">
        <v>111.28761299999999</v>
      </c>
      <c r="O87" s="35">
        <v>111.92440000000001</v>
      </c>
      <c r="P87" s="35">
        <v>112.55605300000001</v>
      </c>
      <c r="Q87" s="35">
        <v>113.059555</v>
      </c>
      <c r="R87" s="35">
        <v>113.532448</v>
      </c>
      <c r="S87" s="35">
        <v>113.979935</v>
      </c>
      <c r="T87" s="35">
        <v>114.408669</v>
      </c>
      <c r="U87" s="35">
        <v>114.825699</v>
      </c>
      <c r="V87" s="35">
        <v>115.23722100000001</v>
      </c>
      <c r="W87" s="35">
        <v>115.649086</v>
      </c>
      <c r="X87" s="35">
        <v>116.065941</v>
      </c>
      <c r="Y87" s="35">
        <v>116.491501</v>
      </c>
      <c r="Z87" s="35">
        <v>116.928665</v>
      </c>
      <c r="AA87" s="35">
        <v>117.380775</v>
      </c>
      <c r="AB87" s="35">
        <v>117.851662</v>
      </c>
      <c r="AC87" s="35">
        <v>118.344872</v>
      </c>
      <c r="AD87" s="35">
        <v>118.862083</v>
      </c>
      <c r="AE87" s="35">
        <v>119.40465500000001</v>
      </c>
      <c r="AF87" s="35">
        <v>119.973122</v>
      </c>
      <c r="AG87" s="35">
        <v>120.56603200000001</v>
      </c>
      <c r="AH87" s="35">
        <v>121.170959</v>
      </c>
      <c r="AI87" s="36">
        <v>4.5700000000000003E-3</v>
      </c>
    </row>
    <row r="88" spans="1:35" ht="15" customHeight="1" x14ac:dyDescent="0.35">
      <c r="A88" s="29" t="s">
        <v>224</v>
      </c>
      <c r="B88" s="34" t="s">
        <v>200</v>
      </c>
      <c r="C88" s="35">
        <v>11.675825</v>
      </c>
      <c r="D88" s="35">
        <v>11.725820000000001</v>
      </c>
      <c r="E88" s="35">
        <v>11.777789</v>
      </c>
      <c r="F88" s="35">
        <v>11.827572</v>
      </c>
      <c r="G88" s="35">
        <v>11.871243</v>
      </c>
      <c r="H88" s="35">
        <v>11.921640999999999</v>
      </c>
      <c r="I88" s="35">
        <v>11.991059</v>
      </c>
      <c r="J88" s="35">
        <v>12.059716</v>
      </c>
      <c r="K88" s="35">
        <v>12.128733</v>
      </c>
      <c r="L88" s="35">
        <v>12.203867000000001</v>
      </c>
      <c r="M88" s="35">
        <v>12.279256999999999</v>
      </c>
      <c r="N88" s="35">
        <v>12.351601</v>
      </c>
      <c r="O88" s="35">
        <v>12.422275000000001</v>
      </c>
      <c r="P88" s="35">
        <v>12.492381</v>
      </c>
      <c r="Q88" s="35">
        <v>12.548264</v>
      </c>
      <c r="R88" s="35">
        <v>12.600747999999999</v>
      </c>
      <c r="S88" s="35">
        <v>12.650414</v>
      </c>
      <c r="T88" s="35">
        <v>12.697997000000001</v>
      </c>
      <c r="U88" s="35">
        <v>12.744285</v>
      </c>
      <c r="V88" s="35">
        <v>12.789959</v>
      </c>
      <c r="W88" s="35">
        <v>12.835672000000001</v>
      </c>
      <c r="X88" s="35">
        <v>12.881935</v>
      </c>
      <c r="Y88" s="35">
        <v>12.929169</v>
      </c>
      <c r="Z88" s="35">
        <v>12.977690000000001</v>
      </c>
      <c r="AA88" s="35">
        <v>13.027866</v>
      </c>
      <c r="AB88" s="35">
        <v>13.080132000000001</v>
      </c>
      <c r="AC88" s="35">
        <v>13.134871</v>
      </c>
      <c r="AD88" s="35">
        <v>13.192273999999999</v>
      </c>
      <c r="AE88" s="35">
        <v>13.252495</v>
      </c>
      <c r="AF88" s="35">
        <v>13.315588</v>
      </c>
      <c r="AG88" s="35">
        <v>13.381392999999999</v>
      </c>
      <c r="AH88" s="35">
        <v>13.448532999999999</v>
      </c>
      <c r="AI88" s="36">
        <v>4.5700000000000003E-3</v>
      </c>
    </row>
    <row r="89" spans="1:35" ht="15" customHeight="1" x14ac:dyDescent="0.35">
      <c r="A89" s="29" t="s">
        <v>225</v>
      </c>
      <c r="B89" s="34" t="s">
        <v>202</v>
      </c>
      <c r="C89" s="35">
        <v>0</v>
      </c>
      <c r="D89" s="35">
        <v>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6" t="s">
        <v>147</v>
      </c>
    </row>
    <row r="90" spans="1:35" ht="15" customHeight="1" x14ac:dyDescent="0.35">
      <c r="A90" s="29" t="s">
        <v>226</v>
      </c>
      <c r="B90" s="34" t="s">
        <v>204</v>
      </c>
      <c r="C90" s="35">
        <v>92.537918000000005</v>
      </c>
      <c r="D90" s="35">
        <v>92.917343000000002</v>
      </c>
      <c r="E90" s="35">
        <v>93.312034999999995</v>
      </c>
      <c r="F90" s="35">
        <v>93.687423999999993</v>
      </c>
      <c r="G90" s="35">
        <v>94.013535000000005</v>
      </c>
      <c r="H90" s="35">
        <v>94.391402999999997</v>
      </c>
      <c r="I90" s="35">
        <v>94.919524999999993</v>
      </c>
      <c r="J90" s="35">
        <v>95.440467999999996</v>
      </c>
      <c r="K90" s="35">
        <v>95.964020000000005</v>
      </c>
      <c r="L90" s="35">
        <v>96.534560999999997</v>
      </c>
      <c r="M90" s="35">
        <v>97.105873000000003</v>
      </c>
      <c r="N90" s="35">
        <v>97.657332999999994</v>
      </c>
      <c r="O90" s="35">
        <v>98.194168000000005</v>
      </c>
      <c r="P90" s="35">
        <v>98.725555</v>
      </c>
      <c r="Q90" s="35">
        <v>99.143996999999999</v>
      </c>
      <c r="R90" s="35">
        <v>99.534751999999997</v>
      </c>
      <c r="S90" s="35">
        <v>99.902161000000007</v>
      </c>
      <c r="T90" s="35">
        <v>100.25190000000001</v>
      </c>
      <c r="U90" s="35">
        <v>100.590637</v>
      </c>
      <c r="V90" s="35">
        <v>100.923615</v>
      </c>
      <c r="W90" s="35">
        <v>101.255821</v>
      </c>
      <c r="X90" s="35">
        <v>101.591965</v>
      </c>
      <c r="Y90" s="35">
        <v>101.934769</v>
      </c>
      <c r="Z90" s="35">
        <v>102.28602600000001</v>
      </c>
      <c r="AA90" s="35">
        <v>102.649422</v>
      </c>
      <c r="AB90" s="35">
        <v>103.028137</v>
      </c>
      <c r="AC90" s="35">
        <v>103.424706</v>
      </c>
      <c r="AD90" s="35">
        <v>103.84182699999999</v>
      </c>
      <c r="AE90" s="35">
        <v>104.27995300000001</v>
      </c>
      <c r="AF90" s="35">
        <v>104.739441</v>
      </c>
      <c r="AG90" s="35">
        <v>105.21932200000001</v>
      </c>
      <c r="AH90" s="35">
        <v>105.708748</v>
      </c>
      <c r="AI90" s="36">
        <v>4.3020000000000003E-3</v>
      </c>
    </row>
    <row r="91" spans="1:35" ht="15" customHeight="1" x14ac:dyDescent="0.35">
      <c r="A91" s="29" t="s">
        <v>227</v>
      </c>
      <c r="B91" s="34" t="s">
        <v>206</v>
      </c>
      <c r="C91" s="35">
        <v>0.89503999999999995</v>
      </c>
      <c r="D91" s="35">
        <v>0.91568099999999997</v>
      </c>
      <c r="E91" s="35">
        <v>0.93687600000000004</v>
      </c>
      <c r="F91" s="35">
        <v>0.95985500000000001</v>
      </c>
      <c r="G91" s="35">
        <v>0.98321400000000003</v>
      </c>
      <c r="H91" s="35">
        <v>1.0086619999999999</v>
      </c>
      <c r="I91" s="35">
        <v>1.0360419999999999</v>
      </c>
      <c r="J91" s="35">
        <v>1.064508</v>
      </c>
      <c r="K91" s="35">
        <v>1.0932470000000001</v>
      </c>
      <c r="L91" s="35">
        <v>1.1239479999999999</v>
      </c>
      <c r="M91" s="35">
        <v>1.1559120000000001</v>
      </c>
      <c r="N91" s="35">
        <v>1.18336</v>
      </c>
      <c r="O91" s="35">
        <v>1.2120919999999999</v>
      </c>
      <c r="P91" s="35">
        <v>1.241711</v>
      </c>
      <c r="Q91" s="35">
        <v>1.2704580000000001</v>
      </c>
      <c r="R91" s="35">
        <v>1.2997069999999999</v>
      </c>
      <c r="S91" s="35">
        <v>1.329736</v>
      </c>
      <c r="T91" s="35">
        <v>1.3607750000000001</v>
      </c>
      <c r="U91" s="35">
        <v>1.3924289999999999</v>
      </c>
      <c r="V91" s="35">
        <v>1.4249350000000001</v>
      </c>
      <c r="W91" s="35">
        <v>1.4585360000000001</v>
      </c>
      <c r="X91" s="35">
        <v>1.492621</v>
      </c>
      <c r="Y91" s="35">
        <v>1.5277849999999999</v>
      </c>
      <c r="Z91" s="35">
        <v>1.5647949999999999</v>
      </c>
      <c r="AA91" s="35">
        <v>1.6029409999999999</v>
      </c>
      <c r="AB91" s="35">
        <v>1.6424479999999999</v>
      </c>
      <c r="AC91" s="35">
        <v>1.683929</v>
      </c>
      <c r="AD91" s="35">
        <v>1.726164</v>
      </c>
      <c r="AE91" s="35">
        <v>1.7699370000000001</v>
      </c>
      <c r="AF91" s="35">
        <v>1.8153330000000001</v>
      </c>
      <c r="AG91" s="35">
        <v>1.8620490000000001</v>
      </c>
      <c r="AH91" s="35">
        <v>1.9098869999999999</v>
      </c>
      <c r="AI91" s="36">
        <v>2.4750999999999999E-2</v>
      </c>
    </row>
    <row r="92" spans="1:35" ht="15" customHeight="1" x14ac:dyDescent="0.35">
      <c r="A92" s="29" t="s">
        <v>228</v>
      </c>
      <c r="B92" s="34" t="s">
        <v>208</v>
      </c>
      <c r="C92" s="35">
        <v>9.0107000000000007E-2</v>
      </c>
      <c r="D92" s="35">
        <v>9.0493000000000004E-2</v>
      </c>
      <c r="E92" s="35">
        <v>9.0894000000000003E-2</v>
      </c>
      <c r="F92" s="35">
        <v>9.1278999999999999E-2</v>
      </c>
      <c r="G92" s="35">
        <v>9.1616000000000003E-2</v>
      </c>
      <c r="H92" s="35">
        <v>9.2004000000000002E-2</v>
      </c>
      <c r="I92" s="35">
        <v>9.2539999999999997E-2</v>
      </c>
      <c r="J92" s="35">
        <v>9.307E-2</v>
      </c>
      <c r="K92" s="35">
        <v>9.3603000000000006E-2</v>
      </c>
      <c r="L92" s="35">
        <v>9.4183000000000003E-2</v>
      </c>
      <c r="M92" s="35">
        <v>9.4764000000000001E-2</v>
      </c>
      <c r="N92" s="35">
        <v>9.5323000000000005E-2</v>
      </c>
      <c r="O92" s="35">
        <v>9.5867999999999995E-2</v>
      </c>
      <c r="P92" s="35">
        <v>9.6408999999999995E-2</v>
      </c>
      <c r="Q92" s="35">
        <v>9.6839999999999996E-2</v>
      </c>
      <c r="R92" s="35">
        <v>9.7244999999999998E-2</v>
      </c>
      <c r="S92" s="35">
        <v>9.7628999999999994E-2</v>
      </c>
      <c r="T92" s="35">
        <v>9.7996E-2</v>
      </c>
      <c r="U92" s="35">
        <v>9.8352999999999996E-2</v>
      </c>
      <c r="V92" s="35">
        <v>9.8706000000000002E-2</v>
      </c>
      <c r="W92" s="35">
        <v>9.9057999999999993E-2</v>
      </c>
      <c r="X92" s="35">
        <v>9.9415000000000003E-2</v>
      </c>
      <c r="Y92" s="35">
        <v>9.9779999999999994E-2</v>
      </c>
      <c r="Z92" s="35">
        <v>0.10015400000000001</v>
      </c>
      <c r="AA92" s="35">
        <v>0.10054200000000001</v>
      </c>
      <c r="AB92" s="35">
        <v>0.10094500000000001</v>
      </c>
      <c r="AC92" s="35">
        <v>0.101367</v>
      </c>
      <c r="AD92" s="35">
        <v>0.10181</v>
      </c>
      <c r="AE92" s="35">
        <v>0.102275</v>
      </c>
      <c r="AF92" s="35">
        <v>0.10276200000000001</v>
      </c>
      <c r="AG92" s="35">
        <v>0.10327</v>
      </c>
      <c r="AH92" s="35">
        <v>0.10378800000000001</v>
      </c>
      <c r="AI92" s="36">
        <v>4.5700000000000003E-3</v>
      </c>
    </row>
    <row r="93" spans="1:35" ht="15" customHeight="1" x14ac:dyDescent="0.35">
      <c r="A93" s="29" t="s">
        <v>229</v>
      </c>
      <c r="B93" s="34" t="s">
        <v>210</v>
      </c>
      <c r="C93" s="35">
        <v>0</v>
      </c>
      <c r="D93" s="35">
        <v>0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6" t="s">
        <v>147</v>
      </c>
    </row>
    <row r="94" spans="1:35" ht="15" customHeight="1" x14ac:dyDescent="0.35">
      <c r="A94" s="29" t="s">
        <v>230</v>
      </c>
      <c r="B94" s="34" t="s">
        <v>212</v>
      </c>
      <c r="C94" s="35">
        <v>0</v>
      </c>
      <c r="D94" s="35">
        <v>0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6" t="s">
        <v>147</v>
      </c>
    </row>
    <row r="95" spans="1:35" ht="15" customHeight="1" x14ac:dyDescent="0.35">
      <c r="A95" s="29" t="s">
        <v>231</v>
      </c>
      <c r="B95" s="31" t="s">
        <v>232</v>
      </c>
      <c r="C95" s="32">
        <v>49.124718000000001</v>
      </c>
      <c r="D95" s="32">
        <v>49.857002000000001</v>
      </c>
      <c r="E95" s="32">
        <v>50.540688000000003</v>
      </c>
      <c r="F95" s="32">
        <v>51.126807999999997</v>
      </c>
      <c r="G95" s="32">
        <v>51.682448999999998</v>
      </c>
      <c r="H95" s="32">
        <v>52.336182000000001</v>
      </c>
      <c r="I95" s="32">
        <v>52.946289</v>
      </c>
      <c r="J95" s="32">
        <v>53.551322999999996</v>
      </c>
      <c r="K95" s="32">
        <v>54.159233</v>
      </c>
      <c r="L95" s="32">
        <v>54.786597999999998</v>
      </c>
      <c r="M95" s="32">
        <v>55.410763000000003</v>
      </c>
      <c r="N95" s="32">
        <v>55.915489000000001</v>
      </c>
      <c r="O95" s="32">
        <v>56.536011000000002</v>
      </c>
      <c r="P95" s="32">
        <v>57.160483999999997</v>
      </c>
      <c r="Q95" s="32">
        <v>57.744728000000002</v>
      </c>
      <c r="R95" s="32">
        <v>58.324474000000002</v>
      </c>
      <c r="S95" s="32">
        <v>58.904114</v>
      </c>
      <c r="T95" s="32">
        <v>59.470351999999998</v>
      </c>
      <c r="U95" s="32">
        <v>60.060786999999998</v>
      </c>
      <c r="V95" s="32">
        <v>60.61721</v>
      </c>
      <c r="W95" s="32">
        <v>61.171097000000003</v>
      </c>
      <c r="X95" s="32">
        <v>61.762855999999999</v>
      </c>
      <c r="Y95" s="32">
        <v>62.333092000000001</v>
      </c>
      <c r="Z95" s="32">
        <v>62.871150999999998</v>
      </c>
      <c r="AA95" s="32">
        <v>63.435482</v>
      </c>
      <c r="AB95" s="32">
        <v>63.991066000000004</v>
      </c>
      <c r="AC95" s="32">
        <v>64.530654999999996</v>
      </c>
      <c r="AD95" s="32">
        <v>65.100280999999995</v>
      </c>
      <c r="AE95" s="32">
        <v>65.630866999999995</v>
      </c>
      <c r="AF95" s="32">
        <v>66.157272000000006</v>
      </c>
      <c r="AG95" s="32">
        <v>66.678421</v>
      </c>
      <c r="AH95" s="32">
        <v>67.178107999999995</v>
      </c>
      <c r="AI95" s="33">
        <v>1.0147E-2</v>
      </c>
    </row>
    <row r="96" spans="1:35" ht="15" customHeight="1" x14ac:dyDescent="0.35">
      <c r="A96" s="29" t="s">
        <v>233</v>
      </c>
      <c r="B96" s="34" t="s">
        <v>234</v>
      </c>
      <c r="C96" s="35">
        <v>10.422048999999999</v>
      </c>
      <c r="D96" s="35">
        <v>10.531468</v>
      </c>
      <c r="E96" s="35">
        <v>10.640453000000001</v>
      </c>
      <c r="F96" s="35">
        <v>10.74976</v>
      </c>
      <c r="G96" s="35">
        <v>10.859997999999999</v>
      </c>
      <c r="H96" s="35">
        <v>10.968223999999999</v>
      </c>
      <c r="I96" s="35">
        <v>11.071688</v>
      </c>
      <c r="J96" s="35">
        <v>11.174754</v>
      </c>
      <c r="K96" s="35">
        <v>11.276880999999999</v>
      </c>
      <c r="L96" s="35">
        <v>11.376637000000001</v>
      </c>
      <c r="M96" s="35">
        <v>11.475645</v>
      </c>
      <c r="N96" s="35">
        <v>11.5741</v>
      </c>
      <c r="O96" s="35">
        <v>11.671004999999999</v>
      </c>
      <c r="P96" s="35">
        <v>11.766532</v>
      </c>
      <c r="Q96" s="35">
        <v>11.863631</v>
      </c>
      <c r="R96" s="35">
        <v>11.959968999999999</v>
      </c>
      <c r="S96" s="35">
        <v>12.055451</v>
      </c>
      <c r="T96" s="35">
        <v>12.149978000000001</v>
      </c>
      <c r="U96" s="35">
        <v>12.243448000000001</v>
      </c>
      <c r="V96" s="35">
        <v>12.335788000000001</v>
      </c>
      <c r="W96" s="35">
        <v>12.426949</v>
      </c>
      <c r="X96" s="35">
        <v>12.516918</v>
      </c>
      <c r="Y96" s="35">
        <v>12.605727999999999</v>
      </c>
      <c r="Z96" s="35">
        <v>12.693441</v>
      </c>
      <c r="AA96" s="35">
        <v>12.780125999999999</v>
      </c>
      <c r="AB96" s="35">
        <v>12.865875000000001</v>
      </c>
      <c r="AC96" s="35">
        <v>12.950798000000001</v>
      </c>
      <c r="AD96" s="35">
        <v>13.035023000000001</v>
      </c>
      <c r="AE96" s="35">
        <v>13.118643</v>
      </c>
      <c r="AF96" s="35">
        <v>13.201827</v>
      </c>
      <c r="AG96" s="35">
        <v>13.284770999999999</v>
      </c>
      <c r="AH96" s="35">
        <v>13.367388999999999</v>
      </c>
      <c r="AI96" s="36">
        <v>8.0610000000000005E-3</v>
      </c>
    </row>
    <row r="97" spans="1:35" ht="15" customHeight="1" x14ac:dyDescent="0.35">
      <c r="A97" s="29" t="s">
        <v>235</v>
      </c>
      <c r="B97" s="34" t="s">
        <v>210</v>
      </c>
      <c r="C97" s="35">
        <v>1.718127</v>
      </c>
      <c r="D97" s="35">
        <v>1.7361660000000001</v>
      </c>
      <c r="E97" s="35">
        <v>1.754132</v>
      </c>
      <c r="F97" s="35">
        <v>1.7721519999999999</v>
      </c>
      <c r="G97" s="35">
        <v>1.7903249999999999</v>
      </c>
      <c r="H97" s="35">
        <v>1.8081670000000001</v>
      </c>
      <c r="I97" s="35">
        <v>1.825224</v>
      </c>
      <c r="J97" s="35">
        <v>1.8422149999999999</v>
      </c>
      <c r="K97" s="35">
        <v>1.859051</v>
      </c>
      <c r="L97" s="35">
        <v>1.8754960000000001</v>
      </c>
      <c r="M97" s="35">
        <v>1.891818</v>
      </c>
      <c r="N97" s="35">
        <v>1.9080490000000001</v>
      </c>
      <c r="O97" s="35">
        <v>1.9240250000000001</v>
      </c>
      <c r="P97" s="35">
        <v>1.939773</v>
      </c>
      <c r="Q97" s="35">
        <v>1.9557800000000001</v>
      </c>
      <c r="R97" s="35">
        <v>1.971662</v>
      </c>
      <c r="S97" s="35">
        <v>1.9874019999999999</v>
      </c>
      <c r="T97" s="35">
        <v>2.0029849999999998</v>
      </c>
      <c r="U97" s="35">
        <v>2.0183939999999998</v>
      </c>
      <c r="V97" s="35">
        <v>2.033617</v>
      </c>
      <c r="W97" s="35">
        <v>2.048645</v>
      </c>
      <c r="X97" s="35">
        <v>2.0634779999999999</v>
      </c>
      <c r="Y97" s="35">
        <v>2.0781179999999999</v>
      </c>
      <c r="Z97" s="35">
        <v>2.092578</v>
      </c>
      <c r="AA97" s="35">
        <v>2.1068690000000001</v>
      </c>
      <c r="AB97" s="35">
        <v>2.1210049999999998</v>
      </c>
      <c r="AC97" s="35">
        <v>2.135005</v>
      </c>
      <c r="AD97" s="35">
        <v>2.1488900000000002</v>
      </c>
      <c r="AE97" s="35">
        <v>2.1626750000000001</v>
      </c>
      <c r="AF97" s="35">
        <v>2.1763880000000002</v>
      </c>
      <c r="AG97" s="35">
        <v>2.1900620000000002</v>
      </c>
      <c r="AH97" s="35">
        <v>2.2036820000000001</v>
      </c>
      <c r="AI97" s="36">
        <v>8.0610000000000005E-3</v>
      </c>
    </row>
    <row r="98" spans="1:35" ht="15" customHeight="1" x14ac:dyDescent="0.35">
      <c r="A98" s="29" t="s">
        <v>236</v>
      </c>
      <c r="B98" s="34" t="s">
        <v>237</v>
      </c>
      <c r="C98" s="35">
        <v>8.7039209999999994</v>
      </c>
      <c r="D98" s="35">
        <v>8.7953019999999995</v>
      </c>
      <c r="E98" s="35">
        <v>8.8863210000000006</v>
      </c>
      <c r="F98" s="35">
        <v>8.977608</v>
      </c>
      <c r="G98" s="35">
        <v>9.0696729999999999</v>
      </c>
      <c r="H98" s="35">
        <v>9.1600560000000009</v>
      </c>
      <c r="I98" s="35">
        <v>9.2464639999999996</v>
      </c>
      <c r="J98" s="35">
        <v>9.3325399999999998</v>
      </c>
      <c r="K98" s="35">
        <v>9.4178300000000004</v>
      </c>
      <c r="L98" s="35">
        <v>9.5011419999999998</v>
      </c>
      <c r="M98" s="35">
        <v>9.5838269999999994</v>
      </c>
      <c r="N98" s="35">
        <v>9.6660509999999995</v>
      </c>
      <c r="O98" s="35">
        <v>9.7469809999999999</v>
      </c>
      <c r="P98" s="35">
        <v>9.8267589999999991</v>
      </c>
      <c r="Q98" s="35">
        <v>9.9078510000000009</v>
      </c>
      <c r="R98" s="35">
        <v>9.9883070000000007</v>
      </c>
      <c r="S98" s="35">
        <v>10.068049</v>
      </c>
      <c r="T98" s="35">
        <v>10.146993</v>
      </c>
      <c r="U98" s="35">
        <v>10.225054</v>
      </c>
      <c r="V98" s="35">
        <v>10.302171</v>
      </c>
      <c r="W98" s="35">
        <v>10.378304</v>
      </c>
      <c r="X98" s="35">
        <v>10.453441</v>
      </c>
      <c r="Y98" s="35">
        <v>10.527609999999999</v>
      </c>
      <c r="Z98" s="35">
        <v>10.600863</v>
      </c>
      <c r="AA98" s="35">
        <v>10.673257</v>
      </c>
      <c r="AB98" s="35">
        <v>10.744870000000001</v>
      </c>
      <c r="AC98" s="35">
        <v>10.815792999999999</v>
      </c>
      <c r="AD98" s="35">
        <v>10.886132999999999</v>
      </c>
      <c r="AE98" s="35">
        <v>10.955968</v>
      </c>
      <c r="AF98" s="35">
        <v>11.025439</v>
      </c>
      <c r="AG98" s="35">
        <v>11.094709</v>
      </c>
      <c r="AH98" s="35">
        <v>11.163707</v>
      </c>
      <c r="AI98" s="36">
        <v>8.0610000000000005E-3</v>
      </c>
    </row>
    <row r="99" spans="1:35" ht="15" customHeight="1" x14ac:dyDescent="0.35">
      <c r="A99" s="29" t="s">
        <v>238</v>
      </c>
      <c r="B99" s="34" t="s">
        <v>239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6" t="s">
        <v>147</v>
      </c>
    </row>
    <row r="100" spans="1:35" ht="15" customHeight="1" x14ac:dyDescent="0.35">
      <c r="A100" s="29" t="s">
        <v>240</v>
      </c>
      <c r="B100" s="34" t="s">
        <v>241</v>
      </c>
      <c r="C100" s="35">
        <v>0</v>
      </c>
      <c r="D100" s="35">
        <v>0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6" t="s">
        <v>147</v>
      </c>
    </row>
    <row r="101" spans="1:35" ht="15" customHeight="1" x14ac:dyDescent="0.35">
      <c r="A101" s="29" t="s">
        <v>242</v>
      </c>
      <c r="B101" s="34" t="s">
        <v>243</v>
      </c>
      <c r="C101" s="35">
        <v>17.189330999999999</v>
      </c>
      <c r="D101" s="35">
        <v>17.372067999999999</v>
      </c>
      <c r="E101" s="35">
        <v>17.548210000000001</v>
      </c>
      <c r="F101" s="35">
        <v>17.705853000000001</v>
      </c>
      <c r="G101" s="35">
        <v>17.855591</v>
      </c>
      <c r="H101" s="35">
        <v>18.019660999999999</v>
      </c>
      <c r="I101" s="35">
        <v>18.176973</v>
      </c>
      <c r="J101" s="35">
        <v>18.330397000000001</v>
      </c>
      <c r="K101" s="35">
        <v>18.483865999999999</v>
      </c>
      <c r="L101" s="35">
        <v>18.637352</v>
      </c>
      <c r="M101" s="35">
        <v>18.791302000000002</v>
      </c>
      <c r="N101" s="35">
        <v>18.91769</v>
      </c>
      <c r="O101" s="35">
        <v>19.052952000000001</v>
      </c>
      <c r="P101" s="35">
        <v>19.186968</v>
      </c>
      <c r="Q101" s="35">
        <v>19.315975000000002</v>
      </c>
      <c r="R101" s="35">
        <v>19.440445</v>
      </c>
      <c r="S101" s="35">
        <v>19.557865</v>
      </c>
      <c r="T101" s="35">
        <v>19.668171000000001</v>
      </c>
      <c r="U101" s="35">
        <v>19.774505999999999</v>
      </c>
      <c r="V101" s="35">
        <v>19.870811</v>
      </c>
      <c r="W101" s="35">
        <v>19.960084999999999</v>
      </c>
      <c r="X101" s="35">
        <v>20.045683</v>
      </c>
      <c r="Y101" s="35">
        <v>20.120607</v>
      </c>
      <c r="Z101" s="35">
        <v>20.187588000000002</v>
      </c>
      <c r="AA101" s="35">
        <v>20.251964999999998</v>
      </c>
      <c r="AB101" s="35">
        <v>20.312023</v>
      </c>
      <c r="AC101" s="35">
        <v>20.372302999999999</v>
      </c>
      <c r="AD101" s="35">
        <v>20.440097999999999</v>
      </c>
      <c r="AE101" s="35">
        <v>20.518720999999999</v>
      </c>
      <c r="AF101" s="35">
        <v>20.608685000000001</v>
      </c>
      <c r="AG101" s="35">
        <v>20.715654000000001</v>
      </c>
      <c r="AH101" s="35">
        <v>20.839248999999999</v>
      </c>
      <c r="AI101" s="36">
        <v>6.2310000000000004E-3</v>
      </c>
    </row>
    <row r="102" spans="1:35" ht="15" customHeight="1" x14ac:dyDescent="0.35">
      <c r="A102" s="29" t="s">
        <v>244</v>
      </c>
      <c r="B102" s="34" t="s">
        <v>210</v>
      </c>
      <c r="C102" s="35">
        <v>17.189330999999999</v>
      </c>
      <c r="D102" s="35">
        <v>17.372067999999999</v>
      </c>
      <c r="E102" s="35">
        <v>17.548210000000001</v>
      </c>
      <c r="F102" s="35">
        <v>17.705853000000001</v>
      </c>
      <c r="G102" s="35">
        <v>17.855591</v>
      </c>
      <c r="H102" s="35">
        <v>18.019660999999999</v>
      </c>
      <c r="I102" s="35">
        <v>18.176973</v>
      </c>
      <c r="J102" s="35">
        <v>18.330397000000001</v>
      </c>
      <c r="K102" s="35">
        <v>18.483865999999999</v>
      </c>
      <c r="L102" s="35">
        <v>18.637352</v>
      </c>
      <c r="M102" s="35">
        <v>18.791302000000002</v>
      </c>
      <c r="N102" s="35">
        <v>18.91769</v>
      </c>
      <c r="O102" s="35">
        <v>19.052952000000001</v>
      </c>
      <c r="P102" s="35">
        <v>19.186968</v>
      </c>
      <c r="Q102" s="35">
        <v>19.315975000000002</v>
      </c>
      <c r="R102" s="35">
        <v>19.440445</v>
      </c>
      <c r="S102" s="35">
        <v>19.557865</v>
      </c>
      <c r="T102" s="35">
        <v>19.668171000000001</v>
      </c>
      <c r="U102" s="35">
        <v>19.774505999999999</v>
      </c>
      <c r="V102" s="35">
        <v>19.870811</v>
      </c>
      <c r="W102" s="35">
        <v>19.960084999999999</v>
      </c>
      <c r="X102" s="35">
        <v>20.045683</v>
      </c>
      <c r="Y102" s="35">
        <v>20.120607</v>
      </c>
      <c r="Z102" s="35">
        <v>20.187588000000002</v>
      </c>
      <c r="AA102" s="35">
        <v>20.251964999999998</v>
      </c>
      <c r="AB102" s="35">
        <v>20.312023</v>
      </c>
      <c r="AC102" s="35">
        <v>20.372302999999999</v>
      </c>
      <c r="AD102" s="35">
        <v>20.440097999999999</v>
      </c>
      <c r="AE102" s="35">
        <v>20.518720999999999</v>
      </c>
      <c r="AF102" s="35">
        <v>20.608685000000001</v>
      </c>
      <c r="AG102" s="35">
        <v>20.715654000000001</v>
      </c>
      <c r="AH102" s="35">
        <v>20.839248999999999</v>
      </c>
      <c r="AI102" s="36">
        <v>6.2310000000000004E-3</v>
      </c>
    </row>
    <row r="103" spans="1:35" ht="15" customHeight="1" x14ac:dyDescent="0.35">
      <c r="A103" s="29" t="s">
        <v>245</v>
      </c>
      <c r="B103" s="34" t="s">
        <v>246</v>
      </c>
      <c r="C103" s="35">
        <v>21.513339999999999</v>
      </c>
      <c r="D103" s="35">
        <v>21.953465000000001</v>
      </c>
      <c r="E103" s="35">
        <v>22.352024</v>
      </c>
      <c r="F103" s="35">
        <v>22.671194</v>
      </c>
      <c r="G103" s="35">
        <v>22.96686</v>
      </c>
      <c r="H103" s="35">
        <v>23.348296999999999</v>
      </c>
      <c r="I103" s="35">
        <v>23.697626</v>
      </c>
      <c r="J103" s="35">
        <v>24.046168999999999</v>
      </c>
      <c r="K103" s="35">
        <v>24.398491</v>
      </c>
      <c r="L103" s="35">
        <v>24.772611999999999</v>
      </c>
      <c r="M103" s="35">
        <v>25.143816000000001</v>
      </c>
      <c r="N103" s="35">
        <v>25.423698000000002</v>
      </c>
      <c r="O103" s="35">
        <v>25.812054</v>
      </c>
      <c r="P103" s="35">
        <v>26.206985</v>
      </c>
      <c r="Q103" s="35">
        <v>26.565123</v>
      </c>
      <c r="R103" s="35">
        <v>26.924060999999998</v>
      </c>
      <c r="S103" s="35">
        <v>27.290794000000002</v>
      </c>
      <c r="T103" s="35">
        <v>27.652203</v>
      </c>
      <c r="U103" s="35">
        <v>28.042833000000002</v>
      </c>
      <c r="V103" s="35">
        <v>28.410608</v>
      </c>
      <c r="W103" s="35">
        <v>28.784067</v>
      </c>
      <c r="X103" s="35">
        <v>29.200256</v>
      </c>
      <c r="Y103" s="35">
        <v>29.606753999999999</v>
      </c>
      <c r="Z103" s="35">
        <v>29.990126</v>
      </c>
      <c r="AA103" s="35">
        <v>30.403393000000001</v>
      </c>
      <c r="AB103" s="35">
        <v>30.813165999999999</v>
      </c>
      <c r="AC103" s="35">
        <v>31.207553999999998</v>
      </c>
      <c r="AD103" s="35">
        <v>31.625164000000002</v>
      </c>
      <c r="AE103" s="35">
        <v>31.993504000000001</v>
      </c>
      <c r="AF103" s="35">
        <v>32.346764</v>
      </c>
      <c r="AG103" s="35">
        <v>32.677998000000002</v>
      </c>
      <c r="AH103" s="35">
        <v>32.971474000000001</v>
      </c>
      <c r="AI103" s="36">
        <v>1.3868E-2</v>
      </c>
    </row>
    <row r="104" spans="1:35" ht="15" customHeight="1" x14ac:dyDescent="0.35">
      <c r="A104" s="29" t="s">
        <v>247</v>
      </c>
      <c r="B104" s="34" t="s">
        <v>210</v>
      </c>
      <c r="C104" s="35">
        <v>6.1163569999999998</v>
      </c>
      <c r="D104" s="35">
        <v>6.2053070000000004</v>
      </c>
      <c r="E104" s="35">
        <v>6.2887079999999997</v>
      </c>
      <c r="F104" s="35">
        <v>6.3538769999999998</v>
      </c>
      <c r="G104" s="35">
        <v>6.4126149999999997</v>
      </c>
      <c r="H104" s="35">
        <v>6.4895199999999997</v>
      </c>
      <c r="I104" s="35">
        <v>6.5639419999999999</v>
      </c>
      <c r="J104" s="35">
        <v>6.6404550000000002</v>
      </c>
      <c r="K104" s="35">
        <v>6.7176799999999997</v>
      </c>
      <c r="L104" s="35">
        <v>6.798279</v>
      </c>
      <c r="M104" s="35">
        <v>6.8787209999999996</v>
      </c>
      <c r="N104" s="35">
        <v>6.9638600000000004</v>
      </c>
      <c r="O104" s="35">
        <v>7.0460070000000004</v>
      </c>
      <c r="P104" s="35">
        <v>7.13009</v>
      </c>
      <c r="Q104" s="35">
        <v>7.2120139999999999</v>
      </c>
      <c r="R104" s="35">
        <v>7.2890620000000004</v>
      </c>
      <c r="S104" s="35">
        <v>7.3656560000000004</v>
      </c>
      <c r="T104" s="35">
        <v>7.4413020000000003</v>
      </c>
      <c r="U104" s="35">
        <v>7.5209869999999999</v>
      </c>
      <c r="V104" s="35">
        <v>7.5980910000000002</v>
      </c>
      <c r="W104" s="35">
        <v>7.676323</v>
      </c>
      <c r="X104" s="35">
        <v>7.7614409999999996</v>
      </c>
      <c r="Y104" s="35">
        <v>7.8452739999999999</v>
      </c>
      <c r="Z104" s="35">
        <v>7.9267940000000001</v>
      </c>
      <c r="AA104" s="35">
        <v>8.011298</v>
      </c>
      <c r="AB104" s="35">
        <v>8.0941559999999999</v>
      </c>
      <c r="AC104" s="35">
        <v>8.1732510000000005</v>
      </c>
      <c r="AD104" s="35">
        <v>8.2544869999999992</v>
      </c>
      <c r="AE104" s="35">
        <v>8.3279139999999998</v>
      </c>
      <c r="AF104" s="35">
        <v>8.398301</v>
      </c>
      <c r="AG104" s="35">
        <v>8.4620470000000001</v>
      </c>
      <c r="AH104" s="35">
        <v>8.5166789999999999</v>
      </c>
      <c r="AI104" s="36">
        <v>1.0737E-2</v>
      </c>
    </row>
    <row r="105" spans="1:35" ht="15" customHeight="1" x14ac:dyDescent="0.35">
      <c r="A105" s="29" t="s">
        <v>248</v>
      </c>
      <c r="B105" s="34" t="s">
        <v>237</v>
      </c>
      <c r="C105" s="35">
        <v>15.396982</v>
      </c>
      <c r="D105" s="35">
        <v>15.748157000000001</v>
      </c>
      <c r="E105" s="35">
        <v>16.063316</v>
      </c>
      <c r="F105" s="35">
        <v>16.317318</v>
      </c>
      <c r="G105" s="35">
        <v>16.554245000000002</v>
      </c>
      <c r="H105" s="35">
        <v>16.858775999999999</v>
      </c>
      <c r="I105" s="35">
        <v>17.133683999999999</v>
      </c>
      <c r="J105" s="35">
        <v>17.405714</v>
      </c>
      <c r="K105" s="35">
        <v>17.680810999999999</v>
      </c>
      <c r="L105" s="35">
        <v>17.974333000000001</v>
      </c>
      <c r="M105" s="35">
        <v>18.265094999999999</v>
      </c>
      <c r="N105" s="35">
        <v>18.459838999999999</v>
      </c>
      <c r="O105" s="35">
        <v>18.766047</v>
      </c>
      <c r="P105" s="35">
        <v>19.076895</v>
      </c>
      <c r="Q105" s="35">
        <v>19.353109</v>
      </c>
      <c r="R105" s="35">
        <v>19.634998</v>
      </c>
      <c r="S105" s="35">
        <v>19.925138</v>
      </c>
      <c r="T105" s="35">
        <v>20.210899000000001</v>
      </c>
      <c r="U105" s="35">
        <v>20.521847000000001</v>
      </c>
      <c r="V105" s="35">
        <v>20.812517</v>
      </c>
      <c r="W105" s="35">
        <v>21.107744</v>
      </c>
      <c r="X105" s="35">
        <v>21.438815999999999</v>
      </c>
      <c r="Y105" s="35">
        <v>21.761479999999999</v>
      </c>
      <c r="Z105" s="35">
        <v>22.063331999999999</v>
      </c>
      <c r="AA105" s="35">
        <v>22.392094</v>
      </c>
      <c r="AB105" s="35">
        <v>22.719009</v>
      </c>
      <c r="AC105" s="35">
        <v>23.034303999999999</v>
      </c>
      <c r="AD105" s="35">
        <v>23.370676</v>
      </c>
      <c r="AE105" s="35">
        <v>23.665590000000002</v>
      </c>
      <c r="AF105" s="35">
        <v>23.948463</v>
      </c>
      <c r="AG105" s="35">
        <v>24.215949999999999</v>
      </c>
      <c r="AH105" s="35">
        <v>24.454794</v>
      </c>
      <c r="AI105" s="36">
        <v>1.5036000000000001E-2</v>
      </c>
    </row>
    <row r="106" spans="1:35" ht="15" customHeight="1" x14ac:dyDescent="0.35">
      <c r="A106" s="29" t="s">
        <v>249</v>
      </c>
      <c r="B106" s="34" t="s">
        <v>239</v>
      </c>
      <c r="C106" s="35">
        <v>0</v>
      </c>
      <c r="D106" s="35">
        <v>0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6" t="s">
        <v>147</v>
      </c>
    </row>
    <row r="107" spans="1:35" ht="15" customHeight="1" x14ac:dyDescent="0.35">
      <c r="A107" s="29" t="s">
        <v>250</v>
      </c>
      <c r="B107" s="34" t="s">
        <v>241</v>
      </c>
      <c r="C107" s="35">
        <v>0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6" t="s">
        <v>147</v>
      </c>
    </row>
    <row r="109" spans="1:35" ht="15" customHeight="1" x14ac:dyDescent="0.35">
      <c r="A109" s="29" t="s">
        <v>251</v>
      </c>
      <c r="B109" s="31" t="s">
        <v>252</v>
      </c>
      <c r="C109" s="32">
        <v>245.48736600000001</v>
      </c>
      <c r="D109" s="32">
        <v>246.08251999999999</v>
      </c>
      <c r="E109" s="32">
        <v>246.49890099999999</v>
      </c>
      <c r="F109" s="32">
        <v>246.65316799999999</v>
      </c>
      <c r="G109" s="32">
        <v>246.70283499999999</v>
      </c>
      <c r="H109" s="32">
        <v>246.833969</v>
      </c>
      <c r="I109" s="32">
        <v>247.03877299999999</v>
      </c>
      <c r="J109" s="32">
        <v>247.14759799999999</v>
      </c>
      <c r="K109" s="32">
        <v>247.28393600000001</v>
      </c>
      <c r="L109" s="32">
        <v>247.372559</v>
      </c>
      <c r="M109" s="32">
        <v>247.48173499999999</v>
      </c>
      <c r="N109" s="32">
        <v>247.51445000000001</v>
      </c>
      <c r="O109" s="32">
        <v>247.489227</v>
      </c>
      <c r="P109" s="32">
        <v>247.445435</v>
      </c>
      <c r="Q109" s="32">
        <v>247.30542</v>
      </c>
      <c r="R109" s="32">
        <v>247.11215200000001</v>
      </c>
      <c r="S109" s="32">
        <v>246.84066799999999</v>
      </c>
      <c r="T109" s="32">
        <v>246.51817299999999</v>
      </c>
      <c r="U109" s="32">
        <v>246.15417500000001</v>
      </c>
      <c r="V109" s="32">
        <v>245.73718299999999</v>
      </c>
      <c r="W109" s="32">
        <v>245.28433200000001</v>
      </c>
      <c r="X109" s="32">
        <v>244.85079999999999</v>
      </c>
      <c r="Y109" s="32">
        <v>244.33648700000001</v>
      </c>
      <c r="Z109" s="32">
        <v>243.766785</v>
      </c>
      <c r="AA109" s="32">
        <v>243.214417</v>
      </c>
      <c r="AB109" s="32">
        <v>242.62709000000001</v>
      </c>
      <c r="AC109" s="32">
        <v>242.00881999999999</v>
      </c>
      <c r="AD109" s="32">
        <v>241.436249</v>
      </c>
      <c r="AE109" s="32">
        <v>240.80126999999999</v>
      </c>
      <c r="AF109" s="32">
        <v>240.14630099999999</v>
      </c>
      <c r="AG109" s="32">
        <v>239.47564700000001</v>
      </c>
      <c r="AH109" s="32">
        <v>238.773178</v>
      </c>
      <c r="AI109" s="33">
        <v>-8.9400000000000005E-4</v>
      </c>
    </row>
    <row r="110" spans="1:35" ht="15" customHeight="1" x14ac:dyDescent="0.35">
      <c r="A110" s="29" t="s">
        <v>253</v>
      </c>
      <c r="B110" s="34" t="s">
        <v>254</v>
      </c>
      <c r="C110" s="35">
        <v>190.410965</v>
      </c>
      <c r="D110" s="35">
        <v>189.7621</v>
      </c>
      <c r="E110" s="35">
        <v>189.07870500000001</v>
      </c>
      <c r="F110" s="35">
        <v>188.358902</v>
      </c>
      <c r="G110" s="35">
        <v>187.59948700000001</v>
      </c>
      <c r="H110" s="35">
        <v>186.799026</v>
      </c>
      <c r="I110" s="35">
        <v>185.95710800000001</v>
      </c>
      <c r="J110" s="35">
        <v>185.07472200000001</v>
      </c>
      <c r="K110" s="35">
        <v>184.14857499999999</v>
      </c>
      <c r="L110" s="35">
        <v>183.176941</v>
      </c>
      <c r="M110" s="35">
        <v>182.16502399999999</v>
      </c>
      <c r="N110" s="35">
        <v>181.106796</v>
      </c>
      <c r="O110" s="35">
        <v>179.99432400000001</v>
      </c>
      <c r="P110" s="35">
        <v>178.833923</v>
      </c>
      <c r="Q110" s="35">
        <v>177.626465</v>
      </c>
      <c r="R110" s="35">
        <v>176.37313800000001</v>
      </c>
      <c r="S110" s="35">
        <v>175.075287</v>
      </c>
      <c r="T110" s="35">
        <v>173.734589</v>
      </c>
      <c r="U110" s="35">
        <v>172.352722</v>
      </c>
      <c r="V110" s="35">
        <v>170.93141199999999</v>
      </c>
      <c r="W110" s="35">
        <v>169.47247300000001</v>
      </c>
      <c r="X110" s="35">
        <v>167.97778299999999</v>
      </c>
      <c r="Y110" s="35">
        <v>166.449341</v>
      </c>
      <c r="Z110" s="35">
        <v>164.88917499999999</v>
      </c>
      <c r="AA110" s="35">
        <v>163.29942299999999</v>
      </c>
      <c r="AB110" s="35">
        <v>161.68244899999999</v>
      </c>
      <c r="AC110" s="35">
        <v>160.04063400000001</v>
      </c>
      <c r="AD110" s="35">
        <v>158.37591599999999</v>
      </c>
      <c r="AE110" s="35">
        <v>156.689774</v>
      </c>
      <c r="AF110" s="35">
        <v>154.98407</v>
      </c>
      <c r="AG110" s="35">
        <v>153.260391</v>
      </c>
      <c r="AH110" s="35">
        <v>151.515152</v>
      </c>
      <c r="AI110" s="36">
        <v>-7.3439999999999998E-3</v>
      </c>
    </row>
    <row r="111" spans="1:35" ht="15" customHeight="1" x14ac:dyDescent="0.35">
      <c r="A111" s="29" t="s">
        <v>255</v>
      </c>
      <c r="B111" s="34" t="s">
        <v>130</v>
      </c>
      <c r="C111" s="35">
        <v>55.076408000000001</v>
      </c>
      <c r="D111" s="35">
        <v>56.320414999999997</v>
      </c>
      <c r="E111" s="35">
        <v>57.420192999999998</v>
      </c>
      <c r="F111" s="35">
        <v>58.294269999999997</v>
      </c>
      <c r="G111" s="35">
        <v>59.103352000000001</v>
      </c>
      <c r="H111" s="35">
        <v>60.034945999999998</v>
      </c>
      <c r="I111" s="35">
        <v>61.081660999999997</v>
      </c>
      <c r="J111" s="35">
        <v>62.072876000000001</v>
      </c>
      <c r="K111" s="35">
        <v>63.135368</v>
      </c>
      <c r="L111" s="35">
        <v>64.195610000000002</v>
      </c>
      <c r="M111" s="35">
        <v>65.316710999999998</v>
      </c>
      <c r="N111" s="35">
        <v>66.407653999999994</v>
      </c>
      <c r="O111" s="35">
        <v>67.494895999999997</v>
      </c>
      <c r="P111" s="35">
        <v>68.611519000000001</v>
      </c>
      <c r="Q111" s="35">
        <v>69.678946999999994</v>
      </c>
      <c r="R111" s="35">
        <v>70.739020999999994</v>
      </c>
      <c r="S111" s="35">
        <v>71.765381000000005</v>
      </c>
      <c r="T111" s="35">
        <v>72.783585000000002</v>
      </c>
      <c r="U111" s="35">
        <v>73.801452999999995</v>
      </c>
      <c r="V111" s="35">
        <v>74.805779000000001</v>
      </c>
      <c r="W111" s="35">
        <v>75.811858999999998</v>
      </c>
      <c r="X111" s="35">
        <v>76.873008999999996</v>
      </c>
      <c r="Y111" s="35">
        <v>77.887146000000001</v>
      </c>
      <c r="Z111" s="35">
        <v>78.877609000000007</v>
      </c>
      <c r="AA111" s="35">
        <v>79.914992999999996</v>
      </c>
      <c r="AB111" s="35">
        <v>80.944641000000004</v>
      </c>
      <c r="AC111" s="35">
        <v>81.968177999999995</v>
      </c>
      <c r="AD111" s="35">
        <v>83.060333</v>
      </c>
      <c r="AE111" s="35">
        <v>84.111487999999994</v>
      </c>
      <c r="AF111" s="35">
        <v>85.162231000000006</v>
      </c>
      <c r="AG111" s="35">
        <v>86.215262999999993</v>
      </c>
      <c r="AH111" s="35">
        <v>87.258026000000001</v>
      </c>
      <c r="AI111" s="36">
        <v>1.4954E-2</v>
      </c>
    </row>
    <row r="113" spans="1:35" ht="15" customHeight="1" x14ac:dyDescent="0.35">
      <c r="A113" s="29" t="s">
        <v>256</v>
      </c>
      <c r="B113" s="34" t="s">
        <v>257</v>
      </c>
      <c r="C113" s="35">
        <v>131.46882600000001</v>
      </c>
      <c r="D113" s="35">
        <v>130.92845199999999</v>
      </c>
      <c r="E113" s="35">
        <v>130.398911</v>
      </c>
      <c r="F113" s="35">
        <v>129.838303</v>
      </c>
      <c r="G113" s="35">
        <v>129.36019899999999</v>
      </c>
      <c r="H113" s="35">
        <v>128.91430700000001</v>
      </c>
      <c r="I113" s="35">
        <v>128.46650700000001</v>
      </c>
      <c r="J113" s="35">
        <v>128.03228799999999</v>
      </c>
      <c r="K113" s="35">
        <v>127.63700900000001</v>
      </c>
      <c r="L113" s="35">
        <v>127.282707</v>
      </c>
      <c r="M113" s="35">
        <v>126.972977</v>
      </c>
      <c r="N113" s="35">
        <v>126.67810799999999</v>
      </c>
      <c r="O113" s="35">
        <v>126.387711</v>
      </c>
      <c r="P113" s="35">
        <v>126.120125</v>
      </c>
      <c r="Q113" s="35">
        <v>125.889526</v>
      </c>
      <c r="R113" s="35">
        <v>125.73792299999999</v>
      </c>
      <c r="S113" s="35">
        <v>125.613304</v>
      </c>
      <c r="T113" s="35">
        <v>125.534966</v>
      </c>
      <c r="U113" s="35">
        <v>125.49269099999999</v>
      </c>
      <c r="V113" s="35">
        <v>125.474091</v>
      </c>
      <c r="W113" s="35">
        <v>125.47049699999999</v>
      </c>
      <c r="X113" s="35">
        <v>125.47727999999999</v>
      </c>
      <c r="Y113" s="35">
        <v>125.49505600000001</v>
      </c>
      <c r="Z113" s="35">
        <v>125.58158899999999</v>
      </c>
      <c r="AA113" s="35">
        <v>125.670975</v>
      </c>
      <c r="AB113" s="35">
        <v>125.78318</v>
      </c>
      <c r="AC113" s="35">
        <v>125.919701</v>
      </c>
      <c r="AD113" s="35">
        <v>126.06326300000001</v>
      </c>
      <c r="AE113" s="35">
        <v>126.202454</v>
      </c>
      <c r="AF113" s="35">
        <v>126.347031</v>
      </c>
      <c r="AG113" s="35">
        <v>126.48114</v>
      </c>
      <c r="AH113" s="35">
        <v>126.61637899999999</v>
      </c>
      <c r="AI113" s="36">
        <v>-1.212E-3</v>
      </c>
    </row>
    <row r="114" spans="1:35" ht="15" customHeight="1" x14ac:dyDescent="0.35">
      <c r="A114" s="29" t="s">
        <v>258</v>
      </c>
      <c r="B114" s="34" t="s">
        <v>259</v>
      </c>
      <c r="C114" s="35">
        <v>671.93042000000003</v>
      </c>
      <c r="D114" s="35">
        <v>650.56555200000003</v>
      </c>
      <c r="E114" s="35">
        <v>677.01824999999997</v>
      </c>
      <c r="F114" s="35">
        <v>683.96331799999996</v>
      </c>
      <c r="G114" s="35">
        <v>685.10925299999997</v>
      </c>
      <c r="H114" s="35">
        <v>692.42504899999994</v>
      </c>
      <c r="I114" s="35">
        <v>699.55993699999999</v>
      </c>
      <c r="J114" s="35">
        <v>704.00109899999995</v>
      </c>
      <c r="K114" s="35">
        <v>697.44305399999996</v>
      </c>
      <c r="L114" s="35">
        <v>697.38055399999996</v>
      </c>
      <c r="M114" s="35">
        <v>699.14544699999999</v>
      </c>
      <c r="N114" s="35">
        <v>693.10620100000006</v>
      </c>
      <c r="O114" s="35">
        <v>694.87109399999997</v>
      </c>
      <c r="P114" s="35">
        <v>697.83367899999996</v>
      </c>
      <c r="Q114" s="35">
        <v>701.06042500000001</v>
      </c>
      <c r="R114" s="35">
        <v>709.08807400000001</v>
      </c>
      <c r="S114" s="35">
        <v>712.51843299999996</v>
      </c>
      <c r="T114" s="35">
        <v>719.495544</v>
      </c>
      <c r="U114" s="35">
        <v>727.418274</v>
      </c>
      <c r="V114" s="35">
        <v>731.69781499999999</v>
      </c>
      <c r="W114" s="35">
        <v>738.40875200000005</v>
      </c>
      <c r="X114" s="35">
        <v>744.27642800000001</v>
      </c>
      <c r="Y114" s="35">
        <v>747.96826199999998</v>
      </c>
      <c r="Z114" s="35">
        <v>756.82543899999996</v>
      </c>
      <c r="AA114" s="35">
        <v>762.90777600000001</v>
      </c>
      <c r="AB114" s="35">
        <v>768.94451900000001</v>
      </c>
      <c r="AC114" s="35">
        <v>774.33062700000005</v>
      </c>
      <c r="AD114" s="35">
        <v>780.82495100000006</v>
      </c>
      <c r="AE114" s="35">
        <v>788.06097399999999</v>
      </c>
      <c r="AF114" s="35">
        <v>799.27636700000005</v>
      </c>
      <c r="AG114" s="35">
        <v>807.1875</v>
      </c>
      <c r="AH114" s="35">
        <v>816.30676300000005</v>
      </c>
      <c r="AI114" s="36">
        <v>6.2979999999999998E-3</v>
      </c>
    </row>
    <row r="116" spans="1:35" ht="15" customHeight="1" x14ac:dyDescent="0.35">
      <c r="A116" s="29" t="s">
        <v>260</v>
      </c>
      <c r="B116" s="31" t="s">
        <v>261</v>
      </c>
      <c r="C116" s="32">
        <v>28112.658202999999</v>
      </c>
      <c r="D116" s="32">
        <v>28142.134765999999</v>
      </c>
      <c r="E116" s="32">
        <v>27977.613281000002</v>
      </c>
      <c r="F116" s="32">
        <v>27650.501952999999</v>
      </c>
      <c r="G116" s="32">
        <v>27383.089843999998</v>
      </c>
      <c r="H116" s="32">
        <v>27071.011718999998</v>
      </c>
      <c r="I116" s="32">
        <v>26739.234375</v>
      </c>
      <c r="J116" s="32">
        <v>26484.822265999999</v>
      </c>
      <c r="K116" s="32">
        <v>26239.382812</v>
      </c>
      <c r="L116" s="32">
        <v>26025.384765999999</v>
      </c>
      <c r="M116" s="32">
        <v>25842.195312</v>
      </c>
      <c r="N116" s="32">
        <v>25696.667968999998</v>
      </c>
      <c r="O116" s="32">
        <v>25570.373047000001</v>
      </c>
      <c r="P116" s="32">
        <v>25442.855468999998</v>
      </c>
      <c r="Q116" s="32">
        <v>25329.677734000001</v>
      </c>
      <c r="R116" s="32">
        <v>25242.990234000001</v>
      </c>
      <c r="S116" s="32">
        <v>25151.660156000002</v>
      </c>
      <c r="T116" s="32">
        <v>25081.826172000001</v>
      </c>
      <c r="U116" s="32">
        <v>25039.777343999998</v>
      </c>
      <c r="V116" s="32">
        <v>25009.53125</v>
      </c>
      <c r="W116" s="32">
        <v>25000.132812</v>
      </c>
      <c r="X116" s="32">
        <v>25032.132812</v>
      </c>
      <c r="Y116" s="32">
        <v>25086.322265999999</v>
      </c>
      <c r="Z116" s="32">
        <v>25149.214843999998</v>
      </c>
      <c r="AA116" s="32">
        <v>25239.976562</v>
      </c>
      <c r="AB116" s="32">
        <v>25341.005859000001</v>
      </c>
      <c r="AC116" s="32">
        <v>25459.132812</v>
      </c>
      <c r="AD116" s="32">
        <v>25580.724609000001</v>
      </c>
      <c r="AE116" s="32">
        <v>25718.011718999998</v>
      </c>
      <c r="AF116" s="32">
        <v>25863.882812</v>
      </c>
      <c r="AG116" s="32">
        <v>26017.873047000001</v>
      </c>
      <c r="AH116" s="32">
        <v>26172.828125</v>
      </c>
      <c r="AI116" s="33">
        <v>-2.3040000000000001E-3</v>
      </c>
    </row>
    <row r="117" spans="1:35" ht="15" customHeight="1" thickBot="1" x14ac:dyDescent="0.4"/>
    <row r="118" spans="1:35" ht="15" customHeight="1" x14ac:dyDescent="0.35">
      <c r="B118" s="37" t="s">
        <v>262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</row>
    <row r="119" spans="1:35" ht="15" customHeight="1" x14ac:dyDescent="0.35">
      <c r="B119" s="38" t="s">
        <v>263</v>
      </c>
    </row>
    <row r="120" spans="1:35" ht="15" customHeight="1" x14ac:dyDescent="0.35">
      <c r="B120" s="38" t="s">
        <v>264</v>
      </c>
    </row>
    <row r="121" spans="1:35" ht="15" customHeight="1" x14ac:dyDescent="0.35">
      <c r="B121" s="38" t="s">
        <v>265</v>
      </c>
    </row>
    <row r="122" spans="1:35" ht="15" customHeight="1" x14ac:dyDescent="0.35">
      <c r="B122" s="38" t="s">
        <v>266</v>
      </c>
    </row>
    <row r="123" spans="1:35" ht="15" customHeight="1" x14ac:dyDescent="0.35">
      <c r="B123" s="38" t="s">
        <v>267</v>
      </c>
    </row>
    <row r="124" spans="1:35" ht="15" customHeight="1" x14ac:dyDescent="0.35">
      <c r="B124" s="38" t="s">
        <v>268</v>
      </c>
    </row>
    <row r="125" spans="1:35" ht="15" customHeight="1" x14ac:dyDescent="0.35">
      <c r="B125" s="38" t="s">
        <v>269</v>
      </c>
    </row>
    <row r="126" spans="1:35" ht="15" customHeight="1" x14ac:dyDescent="0.35">
      <c r="B126" s="38" t="s">
        <v>270</v>
      </c>
    </row>
  </sheetData>
  <mergeCells count="1">
    <mergeCell ref="B118:AI118"/>
  </mergeCells>
  <pageMargins left="0.75" right="0.75" top="1" bottom="1" header="0.5" footer="0.5"/>
  <pageSetup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G11"/>
  <sheetViews>
    <sheetView workbookViewId="0">
      <selection activeCell="E14" sqref="E14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G11"/>
  <sheetViews>
    <sheetView workbookViewId="0">
      <selection activeCell="F13" sqref="F13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G11"/>
  <sheetViews>
    <sheetView workbookViewId="0">
      <selection activeCell="L17" sqref="L17"/>
    </sheetView>
  </sheetViews>
  <sheetFormatPr defaultRowHeight="14.5" x14ac:dyDescent="0.35"/>
  <cols>
    <col min="1" max="1" width="25.0898437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8BD5-95C0-4544-9887-438BC3A84312}">
  <sheetPr>
    <tabColor theme="3"/>
  </sheetPr>
  <dimension ref="A1:AG11"/>
  <sheetViews>
    <sheetView tabSelected="1" workbookViewId="0">
      <selection activeCell="B18" sqref="B18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f>SUM('AEO 36'!C50,'AEO 36'!C56)/SUM('AEO 36'!C50,'AEO 36'!C51,'AEO 36'!C56,'AEO 36'!C57)</f>
        <v>0.45870325218914593</v>
      </c>
      <c r="C5">
        <f>SUM('AEO 36'!D50,'AEO 36'!D56)/SUM('AEO 36'!D50,'AEO 36'!D51,'AEO 36'!D56,'AEO 36'!D57)</f>
        <v>0.53457502168922144</v>
      </c>
      <c r="D5">
        <f>SUM('AEO 36'!E50,'AEO 36'!E56)/SUM('AEO 36'!E50,'AEO 36'!E51,'AEO 36'!E56,'AEO 36'!E57)</f>
        <v>0.47205673940897053</v>
      </c>
      <c r="E5">
        <f>SUM('AEO 36'!F50,'AEO 36'!F56)/SUM('AEO 36'!F50,'AEO 36'!F51,'AEO 36'!F56,'AEO 36'!F57)</f>
        <v>0.49284033063648208</v>
      </c>
      <c r="F5">
        <f>SUM('AEO 36'!G50,'AEO 36'!G56)/SUM('AEO 36'!G50,'AEO 36'!G51,'AEO 36'!G56,'AEO 36'!G57)</f>
        <v>0.3849481477978996</v>
      </c>
      <c r="G5">
        <f>SUM('AEO 36'!H50,'AEO 36'!H56)/SUM('AEO 36'!H50,'AEO 36'!H51,'AEO 36'!H56,'AEO 36'!H57)</f>
        <v>0.37056027373602873</v>
      </c>
      <c r="H5">
        <f>SUM('AEO 36'!I50,'AEO 36'!I56)/SUM('AEO 36'!I50,'AEO 36'!I51,'AEO 36'!I56,'AEO 36'!I57)</f>
        <v>0.36268210217179664</v>
      </c>
      <c r="I5">
        <f>SUM('AEO 36'!J50,'AEO 36'!J56)/SUM('AEO 36'!J50,'AEO 36'!J51,'AEO 36'!J56,'AEO 36'!J57)</f>
        <v>0.3849511275861815</v>
      </c>
      <c r="J5">
        <f>SUM('AEO 36'!K50,'AEO 36'!K56)/SUM('AEO 36'!K50,'AEO 36'!K51,'AEO 36'!K56,'AEO 36'!K57)</f>
        <v>0.3921635544832307</v>
      </c>
      <c r="K5">
        <f>SUM('AEO 36'!L50,'AEO 36'!L56)/SUM('AEO 36'!L50,'AEO 36'!L51,'AEO 36'!L56,'AEO 36'!L57)</f>
        <v>0.42677094180239222</v>
      </c>
      <c r="L5">
        <f>SUM('AEO 36'!M50,'AEO 36'!M56)/SUM('AEO 36'!M50,'AEO 36'!M51,'AEO 36'!M56,'AEO 36'!M57)</f>
        <v>0.42571502359812424</v>
      </c>
      <c r="M5">
        <f>SUM('AEO 36'!N50,'AEO 36'!N56)/SUM('AEO 36'!N50,'AEO 36'!N51,'AEO 36'!N56,'AEO 36'!N57)</f>
        <v>0.38844366589729912</v>
      </c>
      <c r="N5">
        <f>SUM('AEO 36'!O50,'AEO 36'!O56)/SUM('AEO 36'!O50,'AEO 36'!O51,'AEO 36'!O56,'AEO 36'!O57)</f>
        <v>0.38873555749507371</v>
      </c>
      <c r="O5">
        <f>SUM('AEO 36'!P50,'AEO 36'!P56)/SUM('AEO 36'!P50,'AEO 36'!P51,'AEO 36'!P56,'AEO 36'!P57)</f>
        <v>0.38803125134050004</v>
      </c>
      <c r="P5">
        <f>SUM('AEO 36'!Q50,'AEO 36'!Q56)/SUM('AEO 36'!Q50,'AEO 36'!Q51,'AEO 36'!Q56,'AEO 36'!Q57)</f>
        <v>0.38989819350134669</v>
      </c>
      <c r="Q5">
        <f>SUM('AEO 36'!R50,'AEO 36'!R56)/SUM('AEO 36'!R50,'AEO 36'!R51,'AEO 36'!R56,'AEO 36'!R57)</f>
        <v>0.39035713549473194</v>
      </c>
      <c r="R5">
        <f>SUM('AEO 36'!S50,'AEO 36'!S56)/SUM('AEO 36'!S50,'AEO 36'!S51,'AEO 36'!S56,'AEO 36'!S57)</f>
        <v>0.39288805434264668</v>
      </c>
      <c r="S5">
        <f>SUM('AEO 36'!T50,'AEO 36'!T56)/SUM('AEO 36'!T50,'AEO 36'!T51,'AEO 36'!T56,'AEO 36'!T57)</f>
        <v>0.4254174715913277</v>
      </c>
      <c r="T5">
        <f>SUM('AEO 36'!U50,'AEO 36'!U56)/SUM('AEO 36'!U50,'AEO 36'!U51,'AEO 36'!U56,'AEO 36'!U57)</f>
        <v>0.42612774350502286</v>
      </c>
      <c r="U5">
        <f>SUM('AEO 36'!V50,'AEO 36'!V56)/SUM('AEO 36'!V50,'AEO 36'!V51,'AEO 36'!V56,'AEO 36'!V57)</f>
        <v>0.43437460941943756</v>
      </c>
      <c r="V5">
        <f>SUM('AEO 36'!W50,'AEO 36'!W56)/SUM('AEO 36'!W50,'AEO 36'!W51,'AEO 36'!W56,'AEO 36'!W57)</f>
        <v>0.43646601892742104</v>
      </c>
      <c r="W5">
        <f>SUM('AEO 36'!X50,'AEO 36'!X56)/SUM('AEO 36'!X50,'AEO 36'!X51,'AEO 36'!X56,'AEO 36'!X57)</f>
        <v>0.44338516863356542</v>
      </c>
      <c r="X5">
        <f>SUM('AEO 36'!Y50,'AEO 36'!Y56)/SUM('AEO 36'!Y50,'AEO 36'!Y51,'AEO 36'!Y56,'AEO 36'!Y57)</f>
        <v>0.43145060115124911</v>
      </c>
      <c r="Y5">
        <f>SUM('AEO 36'!Z50,'AEO 36'!Z56)/SUM('AEO 36'!Z50,'AEO 36'!Z51,'AEO 36'!Z56,'AEO 36'!Z57)</f>
        <v>0.44790330664811612</v>
      </c>
      <c r="Z5">
        <f>SUM('AEO 36'!AA50,'AEO 36'!AA56)/SUM('AEO 36'!AA50,'AEO 36'!AA51,'AEO 36'!AA56,'AEO 36'!AA57)</f>
        <v>0.4486514820945593</v>
      </c>
      <c r="AA5">
        <f>SUM('AEO 36'!AB50,'AEO 36'!AB56)/SUM('AEO 36'!AB50,'AEO 36'!AB51,'AEO 36'!AB56,'AEO 36'!AB57)</f>
        <v>0.46159138744003209</v>
      </c>
      <c r="AB5">
        <f>SUM('AEO 36'!AC50,'AEO 36'!AC56)/SUM('AEO 36'!AC50,'AEO 36'!AC51,'AEO 36'!AC56,'AEO 36'!AC57)</f>
        <v>0.44649807335969155</v>
      </c>
      <c r="AC5">
        <f>SUM('AEO 36'!AD50,'AEO 36'!AD56)/SUM('AEO 36'!AD50,'AEO 36'!AD51,'AEO 36'!AD56,'AEO 36'!AD57)</f>
        <v>0.46525187056027145</v>
      </c>
      <c r="AD5">
        <f>SUM('AEO 36'!AE50,'AEO 36'!AE56)/SUM('AEO 36'!AE50,'AEO 36'!AE51,'AEO 36'!AE56,'AEO 36'!AE57)</f>
        <v>0.46835591285873385</v>
      </c>
      <c r="AE5">
        <f>SUM('AEO 36'!AF50,'AEO 36'!AF56)/SUM('AEO 36'!AF50,'AEO 36'!AF51,'AEO 36'!AF56,'AEO 36'!AF57)</f>
        <v>0.46948592429379388</v>
      </c>
      <c r="AF5">
        <f>SUM('AEO 36'!AG50,'AEO 36'!AG56)/SUM('AEO 36'!AG50,'AEO 36'!AG51,'AEO 36'!AG56,'AEO 36'!AG57)</f>
        <v>0.47222388163704887</v>
      </c>
      <c r="AG5">
        <f>SUM('AEO 36'!AH50,'AEO 36'!AH56)/SUM('AEO 36'!AH50,'AEO 36'!AH51,'AEO 36'!AH56,'AEO 36'!AH57)</f>
        <v>0.47493325414880627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f>SUM('AEO 36'!C51,'AEO 36'!C57)/SUM('AEO 36'!C50,'AEO 36'!C51,'AEO 36'!C56,'AEO 36'!C57)</f>
        <v>0.54129674781085391</v>
      </c>
      <c r="C9">
        <f>SUM('AEO 36'!D51,'AEO 36'!D57)/SUM('AEO 36'!D50,'AEO 36'!D51,'AEO 36'!D56,'AEO 36'!D57)</f>
        <v>0.46542497831077845</v>
      </c>
      <c r="D9">
        <f>SUM('AEO 36'!E51,'AEO 36'!E57)/SUM('AEO 36'!E50,'AEO 36'!E51,'AEO 36'!E56,'AEO 36'!E57)</f>
        <v>0.52794326059102947</v>
      </c>
      <c r="E9">
        <f>SUM('AEO 36'!F51,'AEO 36'!F57)/SUM('AEO 36'!F50,'AEO 36'!F51,'AEO 36'!F56,'AEO 36'!F57)</f>
        <v>0.50715966936351786</v>
      </c>
      <c r="F9">
        <f>SUM('AEO 36'!G51,'AEO 36'!G57)/SUM('AEO 36'!G50,'AEO 36'!G51,'AEO 36'!G56,'AEO 36'!G57)</f>
        <v>0.61505185220210035</v>
      </c>
      <c r="G9">
        <f>SUM('AEO 36'!H51,'AEO 36'!H57)/SUM('AEO 36'!H50,'AEO 36'!H51,'AEO 36'!H56,'AEO 36'!H57)</f>
        <v>0.62943972626397127</v>
      </c>
      <c r="H9">
        <f>SUM('AEO 36'!I51,'AEO 36'!I57)/SUM('AEO 36'!I50,'AEO 36'!I51,'AEO 36'!I56,'AEO 36'!I57)</f>
        <v>0.63731789782820325</v>
      </c>
      <c r="I9">
        <f>SUM('AEO 36'!J51,'AEO 36'!J57)/SUM('AEO 36'!J50,'AEO 36'!J51,'AEO 36'!J56,'AEO 36'!J57)</f>
        <v>0.61504887241381856</v>
      </c>
      <c r="J9">
        <f>SUM('AEO 36'!K51,'AEO 36'!K57)/SUM('AEO 36'!K50,'AEO 36'!K51,'AEO 36'!K56,'AEO 36'!K57)</f>
        <v>0.6078364455167693</v>
      </c>
      <c r="K9">
        <f>SUM('AEO 36'!L51,'AEO 36'!L57)/SUM('AEO 36'!L50,'AEO 36'!L51,'AEO 36'!L56,'AEO 36'!L57)</f>
        <v>0.57322905819760783</v>
      </c>
      <c r="L9">
        <f>SUM('AEO 36'!M51,'AEO 36'!M57)/SUM('AEO 36'!M50,'AEO 36'!M51,'AEO 36'!M56,'AEO 36'!M57)</f>
        <v>0.57428497640187581</v>
      </c>
      <c r="M9">
        <f>SUM('AEO 36'!N51,'AEO 36'!N57)/SUM('AEO 36'!N50,'AEO 36'!N51,'AEO 36'!N56,'AEO 36'!N57)</f>
        <v>0.61155633410270094</v>
      </c>
      <c r="N9">
        <f>SUM('AEO 36'!O51,'AEO 36'!O57)/SUM('AEO 36'!O50,'AEO 36'!O51,'AEO 36'!O56,'AEO 36'!O57)</f>
        <v>0.61126444250492629</v>
      </c>
      <c r="O9">
        <f>SUM('AEO 36'!P51,'AEO 36'!P57)/SUM('AEO 36'!P50,'AEO 36'!P51,'AEO 36'!P56,'AEO 36'!P57)</f>
        <v>0.61196874865949991</v>
      </c>
      <c r="P9">
        <f>SUM('AEO 36'!Q51,'AEO 36'!Q57)/SUM('AEO 36'!Q50,'AEO 36'!Q51,'AEO 36'!Q56,'AEO 36'!Q57)</f>
        <v>0.61010180649865342</v>
      </c>
      <c r="Q9">
        <f>SUM('AEO 36'!R51,'AEO 36'!R57)/SUM('AEO 36'!R50,'AEO 36'!R51,'AEO 36'!R56,'AEO 36'!R57)</f>
        <v>0.60964286450526795</v>
      </c>
      <c r="R9">
        <f>SUM('AEO 36'!S51,'AEO 36'!S57)/SUM('AEO 36'!S50,'AEO 36'!S51,'AEO 36'!S56,'AEO 36'!S57)</f>
        <v>0.60711194565735338</v>
      </c>
      <c r="S9">
        <f>SUM('AEO 36'!T51,'AEO 36'!T57)/SUM('AEO 36'!T50,'AEO 36'!T51,'AEO 36'!T56,'AEO 36'!T57)</f>
        <v>0.57458252840867241</v>
      </c>
      <c r="T9">
        <f>SUM('AEO 36'!U51,'AEO 36'!U57)/SUM('AEO 36'!U50,'AEO 36'!U51,'AEO 36'!U56,'AEO 36'!U57)</f>
        <v>0.57387225649497708</v>
      </c>
      <c r="U9">
        <f>SUM('AEO 36'!V51,'AEO 36'!V57)/SUM('AEO 36'!V50,'AEO 36'!V51,'AEO 36'!V56,'AEO 36'!V57)</f>
        <v>0.56562539058056238</v>
      </c>
      <c r="V9">
        <f>SUM('AEO 36'!W51,'AEO 36'!W57)/SUM('AEO 36'!W50,'AEO 36'!W51,'AEO 36'!W56,'AEO 36'!W57)</f>
        <v>0.56353398107257902</v>
      </c>
      <c r="W9">
        <f>SUM('AEO 36'!X51,'AEO 36'!X57)/SUM('AEO 36'!X50,'AEO 36'!X51,'AEO 36'!X56,'AEO 36'!X57)</f>
        <v>0.55661483136643464</v>
      </c>
      <c r="X9">
        <f>SUM('AEO 36'!Y51,'AEO 36'!Y57)/SUM('AEO 36'!Y50,'AEO 36'!Y51,'AEO 36'!Y56,'AEO 36'!Y57)</f>
        <v>0.56854939884875089</v>
      </c>
      <c r="Y9">
        <f>SUM('AEO 36'!Z51,'AEO 36'!Z57)/SUM('AEO 36'!Z50,'AEO 36'!Z51,'AEO 36'!Z56,'AEO 36'!Z57)</f>
        <v>0.55209669335188394</v>
      </c>
      <c r="Z9">
        <f>SUM('AEO 36'!AA51,'AEO 36'!AA57)/SUM('AEO 36'!AA50,'AEO 36'!AA51,'AEO 36'!AA56,'AEO 36'!AA57)</f>
        <v>0.55134851790544082</v>
      </c>
      <c r="AA9">
        <f>SUM('AEO 36'!AB51,'AEO 36'!AB57)/SUM('AEO 36'!AB50,'AEO 36'!AB51,'AEO 36'!AB56,'AEO 36'!AB57)</f>
        <v>0.53840861255996797</v>
      </c>
      <c r="AB9">
        <f>SUM('AEO 36'!AC51,'AEO 36'!AC57)/SUM('AEO 36'!AC50,'AEO 36'!AC51,'AEO 36'!AC56,'AEO 36'!AC57)</f>
        <v>0.55350192664030839</v>
      </c>
      <c r="AC9">
        <f>SUM('AEO 36'!AD51,'AEO 36'!AD57)/SUM('AEO 36'!AD50,'AEO 36'!AD51,'AEO 36'!AD56,'AEO 36'!AD57)</f>
        <v>0.5347481294397286</v>
      </c>
      <c r="AD9">
        <f>SUM('AEO 36'!AE51,'AEO 36'!AE57)/SUM('AEO 36'!AE50,'AEO 36'!AE51,'AEO 36'!AE56,'AEO 36'!AE57)</f>
        <v>0.53164408714126621</v>
      </c>
      <c r="AE9">
        <f>SUM('AEO 36'!AF51,'AEO 36'!AF57)/SUM('AEO 36'!AF50,'AEO 36'!AF51,'AEO 36'!AF56,'AEO 36'!AF57)</f>
        <v>0.53051407570620612</v>
      </c>
      <c r="AF9">
        <f>SUM('AEO 36'!AG51,'AEO 36'!AG57)/SUM('AEO 36'!AG50,'AEO 36'!AG51,'AEO 36'!AG56,'AEO 36'!AG57)</f>
        <v>0.52777611836295102</v>
      </c>
      <c r="AG9">
        <f>SUM('AEO 36'!AH51,'AEO 36'!AH57)/SUM('AEO 36'!AH50,'AEO 36'!AH51,'AEO 36'!AH56,'AEO 36'!AH57)</f>
        <v>0.52506674585119373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G11"/>
  <sheetViews>
    <sheetView workbookViewId="0">
      <selection activeCell="F14" sqref="F14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 s="2">
        <f>'On-Road Gasoline'!G56</f>
        <v>0.92855656393304797</v>
      </c>
      <c r="C4" s="2">
        <f>'On-Road Gasoline'!H56</f>
        <v>0.92836798509975971</v>
      </c>
      <c r="D4" s="2">
        <f>'On-Road Gasoline'!I56</f>
        <v>0.92816747433482472</v>
      </c>
      <c r="E4" s="2">
        <f>'On-Road Gasoline'!J56</f>
        <v>0.92795457380592083</v>
      </c>
      <c r="F4" s="2">
        <f>'On-Road Gasoline'!K56</f>
        <v>0.92776780810668036</v>
      </c>
      <c r="G4" s="2">
        <f>'On-Road Gasoline'!L56</f>
        <v>0.92759880453810695</v>
      </c>
      <c r="H4" s="2">
        <f>'On-Road Gasoline'!M56</f>
        <v>0.92740998277701303</v>
      </c>
      <c r="I4" s="2">
        <f>'On-Road Gasoline'!N56</f>
        <v>0.92721443937841774</v>
      </c>
      <c r="J4" s="2">
        <f>'On-Road Gasoline'!O56</f>
        <v>0.92701907323888899</v>
      </c>
      <c r="K4" s="2">
        <f>'On-Road Gasoline'!P56</f>
        <v>0.92684415677962884</v>
      </c>
      <c r="L4" s="2">
        <f>'On-Road Gasoline'!Q56</f>
        <v>0.92667976264740293</v>
      </c>
      <c r="M4" s="2">
        <f>'On-Road Gasoline'!R56</f>
        <v>0.92653143240805924</v>
      </c>
      <c r="N4" s="2">
        <f>'On-Road Gasoline'!S56</f>
        <v>0.92653143240805924</v>
      </c>
      <c r="O4" s="2">
        <f>'On-Road Gasoline'!T56</f>
        <v>0.92653143240805924</v>
      </c>
      <c r="P4" s="2">
        <f>'On-Road Gasoline'!U56</f>
        <v>0.92653143240805924</v>
      </c>
      <c r="Q4" s="2">
        <f>'On-Road Gasoline'!V56</f>
        <v>0.92653143240805924</v>
      </c>
      <c r="R4" s="2">
        <f>'On-Road Gasoline'!W56</f>
        <v>0.92653143240805924</v>
      </c>
      <c r="S4" s="2">
        <f>'On-Road Gasoline'!X56</f>
        <v>0.92653143240805924</v>
      </c>
      <c r="T4" s="2">
        <f>'On-Road Gasoline'!Y56</f>
        <v>0.92653143240805924</v>
      </c>
      <c r="U4" s="2">
        <f>'On-Road Gasoline'!Z56</f>
        <v>0.92653143240805924</v>
      </c>
      <c r="V4" s="2">
        <f>'On-Road Gasoline'!AA56</f>
        <v>0.92653143240805924</v>
      </c>
      <c r="W4" s="2">
        <f>'On-Road Gasoline'!AB56</f>
        <v>0.92653143240805924</v>
      </c>
      <c r="X4" s="2">
        <f>'On-Road Gasoline'!AC56</f>
        <v>0.92653143240805924</v>
      </c>
      <c r="Y4" s="2">
        <f>'On-Road Gasoline'!AD56</f>
        <v>0.92653143240805924</v>
      </c>
      <c r="Z4" s="2">
        <f>'On-Road Gasoline'!AE56</f>
        <v>0.92653143240805924</v>
      </c>
      <c r="AA4" s="2">
        <f>'On-Road Gasoline'!AF56</f>
        <v>0.92653143240805924</v>
      </c>
      <c r="AB4" s="2">
        <f>'On-Road Gasoline'!AG56</f>
        <v>0.92653143240805924</v>
      </c>
      <c r="AC4" s="2">
        <f>'On-Road Gasoline'!AH56</f>
        <v>0.92653143240805924</v>
      </c>
      <c r="AD4" s="2">
        <f>'On-Road Gasoline'!AI56</f>
        <v>0.92653143240805924</v>
      </c>
      <c r="AE4" s="2">
        <f>'On-Road Gasoline'!AJ56</f>
        <v>0.92653143240805924</v>
      </c>
      <c r="AF4" s="2">
        <f>'On-Road Gasoline'!AK56</f>
        <v>0.92653143240805924</v>
      </c>
      <c r="AG4" s="2">
        <f>'On-Road Gasoline'!AL56</f>
        <v>0.92653143240805924</v>
      </c>
      <c r="AH4" s="2"/>
      <c r="AI4" s="2"/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 s="2">
        <f>'On-Road Gasoline'!G55</f>
        <v>7.1443436066952026E-2</v>
      </c>
      <c r="C6" s="2">
        <f>'On-Road Gasoline'!H55</f>
        <v>7.1632014900240237E-2</v>
      </c>
      <c r="D6" s="2">
        <f>'On-Road Gasoline'!I55</f>
        <v>7.183252566517527E-2</v>
      </c>
      <c r="E6" s="2">
        <f>'On-Road Gasoline'!J55</f>
        <v>7.2045426194079193E-2</v>
      </c>
      <c r="F6" s="2">
        <f>'On-Road Gasoline'!K55</f>
        <v>7.2232191893319669E-2</v>
      </c>
      <c r="G6" s="2">
        <f>'On-Road Gasoline'!L55</f>
        <v>7.2401195461893095E-2</v>
      </c>
      <c r="H6" s="2">
        <f>'On-Road Gasoline'!M55</f>
        <v>7.2590017222986983E-2</v>
      </c>
      <c r="I6" s="2">
        <f>'On-Road Gasoline'!N55</f>
        <v>7.2785560621582243E-2</v>
      </c>
      <c r="J6" s="2">
        <f>'On-Road Gasoline'!O55</f>
        <v>7.2980926761111009E-2</v>
      </c>
      <c r="K6" s="2">
        <f>'On-Road Gasoline'!P55</f>
        <v>7.3155843220371219E-2</v>
      </c>
      <c r="L6" s="2">
        <f>'On-Road Gasoline'!Q55</f>
        <v>7.3320237352597101E-2</v>
      </c>
      <c r="M6" s="2">
        <f>'On-Road Gasoline'!R55</f>
        <v>7.3468567591940745E-2</v>
      </c>
      <c r="N6" s="2">
        <f>'On-Road Gasoline'!S55</f>
        <v>7.3468567591940745E-2</v>
      </c>
      <c r="O6" s="2">
        <f>'On-Road Gasoline'!T55</f>
        <v>7.3468567591940745E-2</v>
      </c>
      <c r="P6" s="2">
        <f>'On-Road Gasoline'!U55</f>
        <v>7.3468567591940745E-2</v>
      </c>
      <c r="Q6" s="2">
        <f>'On-Road Gasoline'!V55</f>
        <v>7.3468567591940745E-2</v>
      </c>
      <c r="R6" s="2">
        <f>'On-Road Gasoline'!W55</f>
        <v>7.3468567591940745E-2</v>
      </c>
      <c r="S6" s="2">
        <f>'On-Road Gasoline'!X55</f>
        <v>7.3468567591940745E-2</v>
      </c>
      <c r="T6" s="2">
        <f>'On-Road Gasoline'!Y55</f>
        <v>7.3468567591940745E-2</v>
      </c>
      <c r="U6" s="2">
        <f>'On-Road Gasoline'!Z55</f>
        <v>7.3468567591940745E-2</v>
      </c>
      <c r="V6" s="2">
        <f>'On-Road Gasoline'!AA55</f>
        <v>7.3468567591940745E-2</v>
      </c>
      <c r="W6" s="2">
        <f>'On-Road Gasoline'!AB55</f>
        <v>7.3468567591940745E-2</v>
      </c>
      <c r="X6" s="2">
        <f>'On-Road Gasoline'!AC55</f>
        <v>7.3468567591940745E-2</v>
      </c>
      <c r="Y6" s="2">
        <f>'On-Road Gasoline'!AD55</f>
        <v>7.3468567591940745E-2</v>
      </c>
      <c r="Z6" s="2">
        <f>'On-Road Gasoline'!AE55</f>
        <v>7.3468567591940745E-2</v>
      </c>
      <c r="AA6" s="2">
        <f>'On-Road Gasoline'!AF55</f>
        <v>7.3468567591940745E-2</v>
      </c>
      <c r="AB6" s="2">
        <f>'On-Road Gasoline'!AG55</f>
        <v>7.3468567591940745E-2</v>
      </c>
      <c r="AC6" s="2">
        <f>'On-Road Gasoline'!AH55</f>
        <v>7.3468567591940745E-2</v>
      </c>
      <c r="AD6" s="2">
        <f>'On-Road Gasoline'!AI55</f>
        <v>7.3468567591940745E-2</v>
      </c>
      <c r="AE6" s="2">
        <f>'On-Road Gasoline'!AJ55</f>
        <v>7.3468567591940745E-2</v>
      </c>
      <c r="AF6" s="2">
        <f>'On-Road Gasoline'!AK55</f>
        <v>7.3468567591940745E-2</v>
      </c>
      <c r="AG6" s="2">
        <f>'On-Road Gasoline'!AL55</f>
        <v>7.3468567591940745E-2</v>
      </c>
      <c r="AH6" s="2"/>
      <c r="AI6" s="2"/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f>'On-Road Diesel'!G56</f>
        <v>0.82154257057994684</v>
      </c>
      <c r="C5">
        <f>'On-Road Diesel'!H56</f>
        <v>0.80235992137727741</v>
      </c>
      <c r="D5">
        <f>'On-Road Diesel'!I56</f>
        <v>0.78317727217460797</v>
      </c>
      <c r="E5">
        <f>'On-Road Diesel'!J56</f>
        <v>0.76399462297193843</v>
      </c>
      <c r="F5">
        <f>'On-Road Diesel'!K56</f>
        <v>0.74481197376926889</v>
      </c>
      <c r="G5">
        <f>'On-Road Diesel'!L56</f>
        <v>0.72562932456659945</v>
      </c>
      <c r="H5">
        <f>'On-Road Diesel'!M56</f>
        <v>0.70644667536393002</v>
      </c>
      <c r="I5">
        <f>'On-Road Diesel'!N56</f>
        <v>0.68726402616126048</v>
      </c>
      <c r="J5">
        <f>'On-Road Diesel'!O56</f>
        <v>0.66808137695859093</v>
      </c>
      <c r="K5">
        <f>'On-Road Diesel'!P56</f>
        <v>0.6488987277559215</v>
      </c>
      <c r="L5">
        <f>'On-Road Diesel'!Q56</f>
        <v>0.62971607855325207</v>
      </c>
      <c r="M5">
        <f>'On-Road Diesel'!R56</f>
        <v>0.61053342935058241</v>
      </c>
      <c r="N5">
        <f>'On-Road Diesel'!S56</f>
        <v>0.61053342935058241</v>
      </c>
      <c r="O5">
        <f>'On-Road Diesel'!T56</f>
        <v>0.61053342935058241</v>
      </c>
      <c r="P5">
        <f>'On-Road Diesel'!U56</f>
        <v>0.61053342935058241</v>
      </c>
      <c r="Q5">
        <f>'On-Road Diesel'!V56</f>
        <v>0.61053342935058241</v>
      </c>
      <c r="R5">
        <f>'On-Road Diesel'!W56</f>
        <v>0.61053342935058241</v>
      </c>
      <c r="S5">
        <f>'On-Road Diesel'!X56</f>
        <v>0.61053342935058241</v>
      </c>
      <c r="T5">
        <f>'On-Road Diesel'!Y56</f>
        <v>0.61053342935058241</v>
      </c>
      <c r="U5">
        <f>'On-Road Diesel'!Z56</f>
        <v>0.61053342935058241</v>
      </c>
      <c r="V5">
        <f>'On-Road Diesel'!AA56</f>
        <v>0.61053342935058241</v>
      </c>
      <c r="W5">
        <f>'On-Road Diesel'!AB56</f>
        <v>0.61053342935058241</v>
      </c>
      <c r="X5">
        <f>'On-Road Diesel'!AC56</f>
        <v>0.61053342935058241</v>
      </c>
      <c r="Y5">
        <f>'On-Road Diesel'!AD56</f>
        <v>0.61053342935058241</v>
      </c>
      <c r="Z5">
        <f>'On-Road Diesel'!AE56</f>
        <v>0.61053342935058241</v>
      </c>
      <c r="AA5">
        <f>'On-Road Diesel'!AF56</f>
        <v>0.61053342935058241</v>
      </c>
      <c r="AB5">
        <f>'On-Road Diesel'!AG56</f>
        <v>0.61053342935058241</v>
      </c>
      <c r="AC5">
        <f>'On-Road Diesel'!AH56</f>
        <v>0.61053342935058241</v>
      </c>
      <c r="AD5">
        <f>'On-Road Diesel'!AI56</f>
        <v>0.61053342935058241</v>
      </c>
      <c r="AE5">
        <f>'On-Road Diesel'!AJ56</f>
        <v>0.61053342935058241</v>
      </c>
      <c r="AF5">
        <f>'On-Road Diesel'!AK56</f>
        <v>0.61053342935058241</v>
      </c>
      <c r="AG5">
        <f>'On-Road Diesel'!AL56</f>
        <v>0.61053342935058241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f>'On-Road Diesel'!G55</f>
        <v>0.1784574294200531</v>
      </c>
      <c r="C7">
        <f>'On-Road Diesel'!H55</f>
        <v>0.19764007862272259</v>
      </c>
      <c r="D7">
        <f>'On-Road Diesel'!I55</f>
        <v>0.21682272782539208</v>
      </c>
      <c r="E7">
        <f>'On-Road Diesel'!J55</f>
        <v>0.23600537702806157</v>
      </c>
      <c r="F7">
        <f>'On-Road Diesel'!K55</f>
        <v>0.25518802623073106</v>
      </c>
      <c r="G7">
        <f>'On-Road Diesel'!L55</f>
        <v>0.27437067543340055</v>
      </c>
      <c r="H7">
        <f>'On-Road Diesel'!M55</f>
        <v>0.29355332463607003</v>
      </c>
      <c r="I7">
        <f>'On-Road Diesel'!N55</f>
        <v>0.31273597383873952</v>
      </c>
      <c r="J7">
        <f>'On-Road Diesel'!O55</f>
        <v>0.33191862304140901</v>
      </c>
      <c r="K7">
        <f>'On-Road Diesel'!P55</f>
        <v>0.3511012722440785</v>
      </c>
      <c r="L7">
        <f>'On-Road Diesel'!Q55</f>
        <v>0.37028392144674799</v>
      </c>
      <c r="M7">
        <f>'On-Road Diesel'!R55</f>
        <v>0.38946657064941759</v>
      </c>
      <c r="N7">
        <f>'On-Road Diesel'!S55</f>
        <v>0.38946657064941759</v>
      </c>
      <c r="O7">
        <f>'On-Road Diesel'!T55</f>
        <v>0.38946657064941759</v>
      </c>
      <c r="P7">
        <f>'On-Road Diesel'!U55</f>
        <v>0.38946657064941759</v>
      </c>
      <c r="Q7">
        <f>'On-Road Diesel'!V55</f>
        <v>0.38946657064941759</v>
      </c>
      <c r="R7">
        <f>'On-Road Diesel'!W55</f>
        <v>0.38946657064941759</v>
      </c>
      <c r="S7">
        <f>'On-Road Diesel'!X55</f>
        <v>0.38946657064941759</v>
      </c>
      <c r="T7">
        <f>'On-Road Diesel'!Y55</f>
        <v>0.38946657064941759</v>
      </c>
      <c r="U7">
        <f>'On-Road Diesel'!Z55</f>
        <v>0.38946657064941759</v>
      </c>
      <c r="V7">
        <f>'On-Road Diesel'!AA55</f>
        <v>0.38946657064941759</v>
      </c>
      <c r="W7">
        <f>'On-Road Diesel'!AB55</f>
        <v>0.38946657064941759</v>
      </c>
      <c r="X7">
        <f>'On-Road Diesel'!AC55</f>
        <v>0.38946657064941759</v>
      </c>
      <c r="Y7">
        <f>'On-Road Diesel'!AD55</f>
        <v>0.38946657064941759</v>
      </c>
      <c r="Z7">
        <f>'On-Road Diesel'!AE55</f>
        <v>0.38946657064941759</v>
      </c>
      <c r="AA7">
        <f>'On-Road Diesel'!AF55</f>
        <v>0.38946657064941759</v>
      </c>
      <c r="AB7">
        <f>'On-Road Diesel'!AG55</f>
        <v>0.38946657064941759</v>
      </c>
      <c r="AC7">
        <f>'On-Road Diesel'!AH55</f>
        <v>0.38946657064941759</v>
      </c>
      <c r="AD7">
        <f>'On-Road Diesel'!AI55</f>
        <v>0.38946657064941759</v>
      </c>
      <c r="AE7">
        <f>'On-Road Diesel'!AJ55</f>
        <v>0.38946657064941759</v>
      </c>
      <c r="AF7">
        <f>'On-Road Diesel'!AK55</f>
        <v>0.38946657064941759</v>
      </c>
      <c r="AG7">
        <f>'On-Road Diesel'!AL55</f>
        <v>0.38946657064941759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/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f>'Plug-in Hybrids'!$A5</f>
        <v>0.55000000000000004</v>
      </c>
      <c r="C2">
        <f>'Plug-in Hybrids'!$A5</f>
        <v>0.55000000000000004</v>
      </c>
      <c r="D2">
        <f>'Plug-in Hybrids'!$A5</f>
        <v>0.55000000000000004</v>
      </c>
      <c r="E2">
        <f>'Plug-in Hybrids'!$A5</f>
        <v>0.55000000000000004</v>
      </c>
      <c r="F2">
        <f>'Plug-in Hybrids'!$A5</f>
        <v>0.55000000000000004</v>
      </c>
      <c r="G2">
        <f>'Plug-in Hybrids'!$A5</f>
        <v>0.55000000000000004</v>
      </c>
      <c r="H2">
        <f>'Plug-in Hybrids'!$A5</f>
        <v>0.55000000000000004</v>
      </c>
      <c r="I2">
        <f>'Plug-in Hybrids'!$A5</f>
        <v>0.55000000000000004</v>
      </c>
      <c r="J2">
        <f>'Plug-in Hybrids'!$A5</f>
        <v>0.55000000000000004</v>
      </c>
      <c r="K2">
        <f>'Plug-in Hybrids'!$A5</f>
        <v>0.55000000000000004</v>
      </c>
      <c r="L2">
        <f>'Plug-in Hybrids'!$A5</f>
        <v>0.55000000000000004</v>
      </c>
      <c r="M2">
        <f>'Plug-in Hybrids'!$A5</f>
        <v>0.55000000000000004</v>
      </c>
      <c r="N2">
        <f>'Plug-in Hybrids'!$A5</f>
        <v>0.55000000000000004</v>
      </c>
      <c r="O2">
        <f>'Plug-in Hybrids'!$A5</f>
        <v>0.55000000000000004</v>
      </c>
      <c r="P2">
        <f>'Plug-in Hybrids'!$A5</f>
        <v>0.55000000000000004</v>
      </c>
      <c r="Q2">
        <f>'Plug-in Hybrids'!$A5</f>
        <v>0.55000000000000004</v>
      </c>
      <c r="R2">
        <f>'Plug-in Hybrids'!$A5</f>
        <v>0.55000000000000004</v>
      </c>
      <c r="S2">
        <f>'Plug-in Hybrids'!$A5</f>
        <v>0.55000000000000004</v>
      </c>
      <c r="T2">
        <f>'Plug-in Hybrids'!$A5</f>
        <v>0.55000000000000004</v>
      </c>
      <c r="U2">
        <f>'Plug-in Hybrids'!$A5</f>
        <v>0.55000000000000004</v>
      </c>
      <c r="V2">
        <f>'Plug-in Hybrids'!$A5</f>
        <v>0.55000000000000004</v>
      </c>
      <c r="W2">
        <f>'Plug-in Hybrids'!$A5</f>
        <v>0.55000000000000004</v>
      </c>
      <c r="X2">
        <f>'Plug-in Hybrids'!$A5</f>
        <v>0.55000000000000004</v>
      </c>
      <c r="Y2">
        <f>'Plug-in Hybrids'!$A5</f>
        <v>0.55000000000000004</v>
      </c>
      <c r="Z2">
        <f>'Plug-in Hybrids'!$A5</f>
        <v>0.55000000000000004</v>
      </c>
      <c r="AA2">
        <f>'Plug-in Hybrids'!$A5</f>
        <v>0.55000000000000004</v>
      </c>
      <c r="AB2">
        <f>'Plug-in Hybrids'!$A5</f>
        <v>0.55000000000000004</v>
      </c>
      <c r="AC2">
        <f>'Plug-in Hybrids'!$A5</f>
        <v>0.55000000000000004</v>
      </c>
      <c r="AD2">
        <f>'Plug-in Hybrids'!$A5</f>
        <v>0.55000000000000004</v>
      </c>
      <c r="AE2">
        <f>'Plug-in Hybrids'!$A5</f>
        <v>0.55000000000000004</v>
      </c>
      <c r="AF2">
        <f>'Plug-in Hybrids'!$A5</f>
        <v>0.55000000000000004</v>
      </c>
      <c r="AG2">
        <f>'Plug-in Hybrids'!$A5</f>
        <v>0.55000000000000004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 s="2">
        <f>'BPoEFUbVT-mtrbks-psgr-gasveh'!B4*(1-'BPoEFUbVT-mtrbks-psgr-plghyb'!B2)</f>
        <v>0.41785045376987157</v>
      </c>
      <c r="C4" s="2">
        <f>'BPoEFUbVT-mtrbks-psgr-gasveh'!C4*(1-'BPoEFUbVT-mtrbks-psgr-plghyb'!C2)</f>
        <v>0.41776559329489182</v>
      </c>
      <c r="D4" s="2">
        <f>'BPoEFUbVT-mtrbks-psgr-gasveh'!D4*(1-'BPoEFUbVT-mtrbks-psgr-plghyb'!D2)</f>
        <v>0.41767536345067108</v>
      </c>
      <c r="E4" s="2">
        <f>'BPoEFUbVT-mtrbks-psgr-gasveh'!E4*(1-'BPoEFUbVT-mtrbks-psgr-plghyb'!E2)</f>
        <v>0.41757955821266435</v>
      </c>
      <c r="F4" s="2">
        <f>'BPoEFUbVT-mtrbks-psgr-gasveh'!F4*(1-'BPoEFUbVT-mtrbks-psgr-plghyb'!F2)</f>
        <v>0.41749551364800613</v>
      </c>
      <c r="G4" s="2">
        <f>'BPoEFUbVT-mtrbks-psgr-gasveh'!G4*(1-'BPoEFUbVT-mtrbks-psgr-plghyb'!G2)</f>
        <v>0.41741946204214808</v>
      </c>
      <c r="H4" s="2">
        <f>'BPoEFUbVT-mtrbks-psgr-gasveh'!H4*(1-'BPoEFUbVT-mtrbks-psgr-plghyb'!H2)</f>
        <v>0.4173344922496558</v>
      </c>
      <c r="I4" s="2">
        <f>'BPoEFUbVT-mtrbks-psgr-gasveh'!I4*(1-'BPoEFUbVT-mtrbks-psgr-plghyb'!I2)</f>
        <v>0.41724649772028793</v>
      </c>
      <c r="J4" s="2">
        <f>'BPoEFUbVT-mtrbks-psgr-gasveh'!J4*(1-'BPoEFUbVT-mtrbks-psgr-plghyb'!J2)</f>
        <v>0.41715858295750002</v>
      </c>
      <c r="K4" s="2">
        <f>'BPoEFUbVT-mtrbks-psgr-gasveh'!K4*(1-'BPoEFUbVT-mtrbks-psgr-plghyb'!K2)</f>
        <v>0.41707987055083295</v>
      </c>
      <c r="L4" s="2">
        <f>'BPoEFUbVT-mtrbks-psgr-gasveh'!L4*(1-'BPoEFUbVT-mtrbks-psgr-plghyb'!L2)</f>
        <v>0.4170058931913313</v>
      </c>
      <c r="M4" s="2">
        <f>'BPoEFUbVT-mtrbks-psgr-gasveh'!M4*(1-'BPoEFUbVT-mtrbks-psgr-plghyb'!M2)</f>
        <v>0.41693914458362663</v>
      </c>
      <c r="N4" s="2">
        <f>'BPoEFUbVT-mtrbks-psgr-gasveh'!N4*(1-'BPoEFUbVT-mtrbks-psgr-plghyb'!N2)</f>
        <v>0.41693914458362663</v>
      </c>
      <c r="O4" s="2">
        <f>'BPoEFUbVT-mtrbks-psgr-gasveh'!O4*(1-'BPoEFUbVT-mtrbks-psgr-plghyb'!O2)</f>
        <v>0.41693914458362663</v>
      </c>
      <c r="P4" s="2">
        <f>'BPoEFUbVT-mtrbks-psgr-gasveh'!P4*(1-'BPoEFUbVT-mtrbks-psgr-plghyb'!P2)</f>
        <v>0.41693914458362663</v>
      </c>
      <c r="Q4" s="2">
        <f>'BPoEFUbVT-mtrbks-psgr-gasveh'!Q4*(1-'BPoEFUbVT-mtrbks-psgr-plghyb'!Q2)</f>
        <v>0.41693914458362663</v>
      </c>
      <c r="R4" s="2">
        <f>'BPoEFUbVT-mtrbks-psgr-gasveh'!R4*(1-'BPoEFUbVT-mtrbks-psgr-plghyb'!R2)</f>
        <v>0.41693914458362663</v>
      </c>
      <c r="S4" s="2">
        <f>'BPoEFUbVT-mtrbks-psgr-gasveh'!S4*(1-'BPoEFUbVT-mtrbks-psgr-plghyb'!S2)</f>
        <v>0.41693914458362663</v>
      </c>
      <c r="T4" s="2">
        <f>'BPoEFUbVT-mtrbks-psgr-gasveh'!T4*(1-'BPoEFUbVT-mtrbks-psgr-plghyb'!T2)</f>
        <v>0.41693914458362663</v>
      </c>
      <c r="U4" s="2">
        <f>'BPoEFUbVT-mtrbks-psgr-gasveh'!U4*(1-'BPoEFUbVT-mtrbks-psgr-plghyb'!U2)</f>
        <v>0.41693914458362663</v>
      </c>
      <c r="V4" s="2">
        <f>'BPoEFUbVT-mtrbks-psgr-gasveh'!V4*(1-'BPoEFUbVT-mtrbks-psgr-plghyb'!V2)</f>
        <v>0.41693914458362663</v>
      </c>
      <c r="W4" s="2">
        <f>'BPoEFUbVT-mtrbks-psgr-gasveh'!W4*(1-'BPoEFUbVT-mtrbks-psgr-plghyb'!W2)</f>
        <v>0.41693914458362663</v>
      </c>
      <c r="X4" s="2">
        <f>'BPoEFUbVT-mtrbks-psgr-gasveh'!X4*(1-'BPoEFUbVT-mtrbks-psgr-plghyb'!X2)</f>
        <v>0.41693914458362663</v>
      </c>
      <c r="Y4" s="2">
        <f>'BPoEFUbVT-mtrbks-psgr-gasveh'!Y4*(1-'BPoEFUbVT-mtrbks-psgr-plghyb'!Y2)</f>
        <v>0.41693914458362663</v>
      </c>
      <c r="Z4" s="2">
        <f>'BPoEFUbVT-mtrbks-psgr-gasveh'!Z4*(1-'BPoEFUbVT-mtrbks-psgr-plghyb'!Z2)</f>
        <v>0.41693914458362663</v>
      </c>
      <c r="AA4" s="2">
        <f>'BPoEFUbVT-mtrbks-psgr-gasveh'!AA4*(1-'BPoEFUbVT-mtrbks-psgr-plghyb'!AA2)</f>
        <v>0.41693914458362663</v>
      </c>
      <c r="AB4" s="2">
        <f>'BPoEFUbVT-mtrbks-psgr-gasveh'!AB4*(1-'BPoEFUbVT-mtrbks-psgr-plghyb'!AB2)</f>
        <v>0.41693914458362663</v>
      </c>
      <c r="AC4" s="2">
        <f>'BPoEFUbVT-mtrbks-psgr-gasveh'!AC4*(1-'BPoEFUbVT-mtrbks-psgr-plghyb'!AC2)</f>
        <v>0.41693914458362663</v>
      </c>
      <c r="AD4" s="2">
        <f>'BPoEFUbVT-mtrbks-psgr-gasveh'!AD4*(1-'BPoEFUbVT-mtrbks-psgr-plghyb'!AD2)</f>
        <v>0.41693914458362663</v>
      </c>
      <c r="AE4" s="2">
        <f>'BPoEFUbVT-mtrbks-psgr-gasveh'!AE4*(1-'BPoEFUbVT-mtrbks-psgr-plghyb'!AE2)</f>
        <v>0.41693914458362663</v>
      </c>
      <c r="AF4" s="2">
        <f>'BPoEFUbVT-mtrbks-psgr-gasveh'!AF4*(1-'BPoEFUbVT-mtrbks-psgr-plghyb'!AF2)</f>
        <v>0.41693914458362663</v>
      </c>
      <c r="AG4" s="2">
        <f>'BPoEFUbVT-mtrbks-psgr-gasveh'!AG4*(1-'BPoEFUbVT-mtrbks-psgr-plghyb'!AG2)</f>
        <v>0.41693914458362663</v>
      </c>
      <c r="AH4" s="2"/>
      <c r="AI4" s="2"/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 s="2">
        <f>'BPoEFUbVT-mtrbks-psgr-gasveh'!B6*(1-'BPoEFUbVT-mtrbks-psgr-plghyb'!B2)</f>
        <v>3.214954623012841E-2</v>
      </c>
      <c r="C6" s="2">
        <f>'BPoEFUbVT-mtrbks-psgr-gasveh'!C6*(1-'BPoEFUbVT-mtrbks-psgr-plghyb'!C2)</f>
        <v>3.2234406705108104E-2</v>
      </c>
      <c r="D6" s="2">
        <f>'BPoEFUbVT-mtrbks-psgr-gasveh'!D6*(1-'BPoEFUbVT-mtrbks-psgr-plghyb'!D2)</f>
        <v>3.2324636549328871E-2</v>
      </c>
      <c r="E6" s="2">
        <f>'BPoEFUbVT-mtrbks-psgr-gasveh'!E6*(1-'BPoEFUbVT-mtrbks-psgr-plghyb'!E2)</f>
        <v>3.2420441787335635E-2</v>
      </c>
      <c r="F6" s="2">
        <f>'BPoEFUbVT-mtrbks-psgr-gasveh'!F6*(1-'BPoEFUbVT-mtrbks-psgr-plghyb'!F2)</f>
        <v>3.250448635199385E-2</v>
      </c>
      <c r="G6" s="2">
        <f>'BPoEFUbVT-mtrbks-psgr-gasveh'!G6*(1-'BPoEFUbVT-mtrbks-psgr-plghyb'!G2)</f>
        <v>3.2580537957851888E-2</v>
      </c>
      <c r="H6" s="2">
        <f>'BPoEFUbVT-mtrbks-psgr-gasveh'!H6*(1-'BPoEFUbVT-mtrbks-psgr-plghyb'!H2)</f>
        <v>3.2665507750344137E-2</v>
      </c>
      <c r="I6" s="2">
        <f>'BPoEFUbVT-mtrbks-psgr-gasveh'!I6*(1-'BPoEFUbVT-mtrbks-psgr-plghyb'!I2)</f>
        <v>3.2753502279712007E-2</v>
      </c>
      <c r="J6" s="2">
        <f>'BPoEFUbVT-mtrbks-psgr-gasveh'!J6*(1-'BPoEFUbVT-mtrbks-psgr-plghyb'!J2)</f>
        <v>3.2841417042499953E-2</v>
      </c>
      <c r="K6" s="2">
        <f>'BPoEFUbVT-mtrbks-psgr-gasveh'!K6*(1-'BPoEFUbVT-mtrbks-psgr-plghyb'!K2)</f>
        <v>3.2920129449167043E-2</v>
      </c>
      <c r="L6" s="2">
        <f>'BPoEFUbVT-mtrbks-psgr-gasveh'!L6*(1-'BPoEFUbVT-mtrbks-psgr-plghyb'!L2)</f>
        <v>3.299410680866869E-2</v>
      </c>
      <c r="M6" s="2">
        <f>'BPoEFUbVT-mtrbks-psgr-gasveh'!M6*(1-'BPoEFUbVT-mtrbks-psgr-plghyb'!M2)</f>
        <v>3.3060855416373332E-2</v>
      </c>
      <c r="N6" s="2">
        <f>'BPoEFUbVT-mtrbks-psgr-gasveh'!N6*(1-'BPoEFUbVT-mtrbks-psgr-plghyb'!N2)</f>
        <v>3.3060855416373332E-2</v>
      </c>
      <c r="O6" s="2">
        <f>'BPoEFUbVT-mtrbks-psgr-gasveh'!O6*(1-'BPoEFUbVT-mtrbks-psgr-plghyb'!O2)</f>
        <v>3.3060855416373332E-2</v>
      </c>
      <c r="P6" s="2">
        <f>'BPoEFUbVT-mtrbks-psgr-gasveh'!P6*(1-'BPoEFUbVT-mtrbks-psgr-plghyb'!P2)</f>
        <v>3.3060855416373332E-2</v>
      </c>
      <c r="Q6" s="2">
        <f>'BPoEFUbVT-mtrbks-psgr-gasveh'!Q6*(1-'BPoEFUbVT-mtrbks-psgr-plghyb'!Q2)</f>
        <v>3.3060855416373332E-2</v>
      </c>
      <c r="R6" s="2">
        <f>'BPoEFUbVT-mtrbks-psgr-gasveh'!R6*(1-'BPoEFUbVT-mtrbks-psgr-plghyb'!R2)</f>
        <v>3.3060855416373332E-2</v>
      </c>
      <c r="S6" s="2">
        <f>'BPoEFUbVT-mtrbks-psgr-gasveh'!S6*(1-'BPoEFUbVT-mtrbks-psgr-plghyb'!S2)</f>
        <v>3.3060855416373332E-2</v>
      </c>
      <c r="T6" s="2">
        <f>'BPoEFUbVT-mtrbks-psgr-gasveh'!T6*(1-'BPoEFUbVT-mtrbks-psgr-plghyb'!T2)</f>
        <v>3.3060855416373332E-2</v>
      </c>
      <c r="U6" s="2">
        <f>'BPoEFUbVT-mtrbks-psgr-gasveh'!U6*(1-'BPoEFUbVT-mtrbks-psgr-plghyb'!U2)</f>
        <v>3.3060855416373332E-2</v>
      </c>
      <c r="V6" s="2">
        <f>'BPoEFUbVT-mtrbks-psgr-gasveh'!V6*(1-'BPoEFUbVT-mtrbks-psgr-plghyb'!V2)</f>
        <v>3.3060855416373332E-2</v>
      </c>
      <c r="W6" s="2">
        <f>'BPoEFUbVT-mtrbks-psgr-gasveh'!W6*(1-'BPoEFUbVT-mtrbks-psgr-plghyb'!W2)</f>
        <v>3.3060855416373332E-2</v>
      </c>
      <c r="X6" s="2">
        <f>'BPoEFUbVT-mtrbks-psgr-gasveh'!X6*(1-'BPoEFUbVT-mtrbks-psgr-plghyb'!X2)</f>
        <v>3.3060855416373332E-2</v>
      </c>
      <c r="Y6" s="2">
        <f>'BPoEFUbVT-mtrbks-psgr-gasveh'!Y6*(1-'BPoEFUbVT-mtrbks-psgr-plghyb'!Y2)</f>
        <v>3.3060855416373332E-2</v>
      </c>
      <c r="Z6" s="2">
        <f>'BPoEFUbVT-mtrbks-psgr-gasveh'!Z6*(1-'BPoEFUbVT-mtrbks-psgr-plghyb'!Z2)</f>
        <v>3.3060855416373332E-2</v>
      </c>
      <c r="AA6" s="2">
        <f>'BPoEFUbVT-mtrbks-psgr-gasveh'!AA6*(1-'BPoEFUbVT-mtrbks-psgr-plghyb'!AA2)</f>
        <v>3.3060855416373332E-2</v>
      </c>
      <c r="AB6" s="2">
        <f>'BPoEFUbVT-mtrbks-psgr-gasveh'!AB6*(1-'BPoEFUbVT-mtrbks-psgr-plghyb'!AB2)</f>
        <v>3.3060855416373332E-2</v>
      </c>
      <c r="AC6" s="2">
        <f>'BPoEFUbVT-mtrbks-psgr-gasveh'!AC6*(1-'BPoEFUbVT-mtrbks-psgr-plghyb'!AC2)</f>
        <v>3.3060855416373332E-2</v>
      </c>
      <c r="AD6" s="2">
        <f>'BPoEFUbVT-mtrbks-psgr-gasveh'!AD6*(1-'BPoEFUbVT-mtrbks-psgr-plghyb'!AD2)</f>
        <v>3.3060855416373332E-2</v>
      </c>
      <c r="AE6" s="2">
        <f>'BPoEFUbVT-mtrbks-psgr-gasveh'!AE6*(1-'BPoEFUbVT-mtrbks-psgr-plghyb'!AE2)</f>
        <v>3.3060855416373332E-2</v>
      </c>
      <c r="AF6" s="2">
        <f>'BPoEFUbVT-mtrbks-psgr-gasveh'!AF6*(1-'BPoEFUbVT-mtrbks-psgr-plghyb'!AF2)</f>
        <v>3.3060855416373332E-2</v>
      </c>
      <c r="AG6" s="2">
        <f>'BPoEFUbVT-mtrbks-psgr-gasveh'!AG6*(1-'BPoEFUbVT-mtrbks-psgr-plghyb'!AG2)</f>
        <v>3.3060855416373332E-2</v>
      </c>
      <c r="AH6" s="2"/>
      <c r="AI6" s="2"/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G11"/>
  <sheetViews>
    <sheetView topLeftCell="P1" workbookViewId="0">
      <selection activeCell="B1" sqref="B1:AG1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35">
      <c r="A11" t="s">
        <v>45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G11"/>
  <sheetViews>
    <sheetView workbookViewId="0">
      <selection activeCell="G13" sqref="G13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f>'BPoEFUbVT-mtrbks-psgr-gasveh'!B1</f>
        <v>2019</v>
      </c>
      <c r="C1">
        <f>'BPoEFUbVT-mtrbks-psgr-gasveh'!C1</f>
        <v>2020</v>
      </c>
      <c r="D1">
        <f>'BPoEFUbVT-mtrbks-psgr-gasveh'!D1</f>
        <v>2021</v>
      </c>
      <c r="E1">
        <f>'BPoEFUbVT-mtrbks-psgr-gasveh'!E1</f>
        <v>2022</v>
      </c>
      <c r="F1">
        <f>'BPoEFUbVT-mtrbks-psgr-gasveh'!F1</f>
        <v>2023</v>
      </c>
      <c r="G1">
        <f>'BPoEFUbVT-mtrbks-psgr-gasveh'!G1</f>
        <v>2024</v>
      </c>
      <c r="H1">
        <f>'BPoEFUbVT-mtrbks-psgr-gasveh'!H1</f>
        <v>2025</v>
      </c>
      <c r="I1">
        <f>'BPoEFUbVT-mtrbks-psgr-gasveh'!I1</f>
        <v>2026</v>
      </c>
      <c r="J1">
        <f>'BPoEFUbVT-mtrbks-psgr-gasveh'!J1</f>
        <v>2027</v>
      </c>
      <c r="K1">
        <f>'BPoEFUbVT-mtrbks-psgr-gasveh'!K1</f>
        <v>2028</v>
      </c>
      <c r="L1">
        <f>'BPoEFUbVT-mtrbks-psgr-gasveh'!L1</f>
        <v>2029</v>
      </c>
      <c r="M1">
        <f>'BPoEFUbVT-mtrbks-psgr-gasveh'!M1</f>
        <v>2030</v>
      </c>
      <c r="N1">
        <f>'BPoEFUbVT-mtrbks-psgr-gasveh'!N1</f>
        <v>2031</v>
      </c>
      <c r="O1">
        <f>'BPoEFUbVT-mtrbks-psgr-gasveh'!O1</f>
        <v>2032</v>
      </c>
      <c r="P1">
        <f>'BPoEFUbVT-mtrbks-psgr-gasveh'!P1</f>
        <v>2033</v>
      </c>
      <c r="Q1">
        <f>'BPoEFUbVT-mtrbks-psgr-gasveh'!Q1</f>
        <v>2034</v>
      </c>
      <c r="R1">
        <f>'BPoEFUbVT-mtrbks-psgr-gasveh'!R1</f>
        <v>2035</v>
      </c>
      <c r="S1">
        <f>'BPoEFUbVT-mtrbks-psgr-gasveh'!S1</f>
        <v>2036</v>
      </c>
      <c r="T1">
        <f>'BPoEFUbVT-mtrbks-psgr-gasveh'!T1</f>
        <v>2037</v>
      </c>
      <c r="U1">
        <f>'BPoEFUbVT-mtrbks-psgr-gasveh'!U1</f>
        <v>2038</v>
      </c>
      <c r="V1">
        <f>'BPoEFUbVT-mtrbks-psgr-gasveh'!V1</f>
        <v>2039</v>
      </c>
      <c r="W1">
        <f>'BPoEFUbVT-mtrbks-psgr-gasveh'!W1</f>
        <v>2040</v>
      </c>
      <c r="X1">
        <f>'BPoEFUbVT-mtrbks-psgr-gasveh'!X1</f>
        <v>2041</v>
      </c>
      <c r="Y1">
        <f>'BPoEFUbVT-mtrbks-psgr-gasveh'!Y1</f>
        <v>2042</v>
      </c>
      <c r="Z1">
        <f>'BPoEFUbVT-mtrbks-psgr-gasveh'!Z1</f>
        <v>2043</v>
      </c>
      <c r="AA1">
        <f>'BPoEFUbVT-mtrbks-psgr-gasveh'!AA1</f>
        <v>2044</v>
      </c>
      <c r="AB1">
        <f>'BPoEFUbVT-mtrbks-psgr-gasveh'!AB1</f>
        <v>2045</v>
      </c>
      <c r="AC1">
        <f>'BPoEFUbVT-mtrbks-psgr-gasveh'!AC1</f>
        <v>2046</v>
      </c>
      <c r="AD1">
        <f>'BPoEFUbVT-mtrbks-psgr-gasveh'!AD1</f>
        <v>2047</v>
      </c>
      <c r="AE1">
        <f>'BPoEFUbVT-mtrbks-psgr-gasveh'!AE1</f>
        <v>2048</v>
      </c>
      <c r="AF1">
        <f>'BPoEFUbVT-mtrbks-psgr-gasveh'!AF1</f>
        <v>2049</v>
      </c>
      <c r="AG1">
        <f>'BPoEFUbVT-mtrbks-psgr-gasveh'!AG1</f>
        <v>2050</v>
      </c>
    </row>
    <row r="2" spans="1:33" x14ac:dyDescent="0.35">
      <c r="A2" t="s">
        <v>3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</row>
    <row r="3" spans="1:33" x14ac:dyDescent="0.35">
      <c r="A3" t="s">
        <v>4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</row>
    <row r="4" spans="1:33" x14ac:dyDescent="0.35">
      <c r="A4" t="s">
        <v>5</v>
      </c>
      <c r="B4">
        <f>'BPoEFUbVT-mtrbks-psgr-gasveh'!B4</f>
        <v>0.92855656393304797</v>
      </c>
      <c r="C4">
        <f>'BPoEFUbVT-mtrbks-psgr-gasveh'!C4</f>
        <v>0.92836798509975971</v>
      </c>
      <c r="D4">
        <f>'BPoEFUbVT-mtrbks-psgr-gasveh'!D4</f>
        <v>0.92816747433482472</v>
      </c>
      <c r="E4">
        <f>'BPoEFUbVT-mtrbks-psgr-gasveh'!E4</f>
        <v>0.92795457380592083</v>
      </c>
      <c r="F4">
        <f>'BPoEFUbVT-mtrbks-psgr-gasveh'!F4</f>
        <v>0.92776780810668036</v>
      </c>
      <c r="G4">
        <f>'BPoEFUbVT-mtrbks-psgr-gasveh'!G4</f>
        <v>0.92759880453810695</v>
      </c>
      <c r="H4">
        <f>'BPoEFUbVT-mtrbks-psgr-gasveh'!H4</f>
        <v>0.92740998277701303</v>
      </c>
      <c r="I4">
        <f>'BPoEFUbVT-mtrbks-psgr-gasveh'!I4</f>
        <v>0.92721443937841774</v>
      </c>
      <c r="J4">
        <f>'BPoEFUbVT-mtrbks-psgr-gasveh'!J4</f>
        <v>0.92701907323888899</v>
      </c>
      <c r="K4">
        <f>'BPoEFUbVT-mtrbks-psgr-gasveh'!K4</f>
        <v>0.92684415677962884</v>
      </c>
      <c r="L4">
        <f>'BPoEFUbVT-mtrbks-psgr-gasveh'!L4</f>
        <v>0.92667976264740293</v>
      </c>
      <c r="M4">
        <f>'BPoEFUbVT-mtrbks-psgr-gasveh'!M4</f>
        <v>0.92653143240805924</v>
      </c>
      <c r="N4">
        <f>'BPoEFUbVT-mtrbks-psgr-gasveh'!N4</f>
        <v>0.92653143240805924</v>
      </c>
      <c r="O4">
        <f>'BPoEFUbVT-mtrbks-psgr-gasveh'!O4</f>
        <v>0.92653143240805924</v>
      </c>
      <c r="P4">
        <f>'BPoEFUbVT-mtrbks-psgr-gasveh'!P4</f>
        <v>0.92653143240805924</v>
      </c>
      <c r="Q4">
        <f>'BPoEFUbVT-mtrbks-psgr-gasveh'!Q4</f>
        <v>0.92653143240805924</v>
      </c>
      <c r="R4">
        <f>'BPoEFUbVT-mtrbks-psgr-gasveh'!R4</f>
        <v>0.92653143240805924</v>
      </c>
      <c r="S4">
        <f>'BPoEFUbVT-mtrbks-psgr-gasveh'!S4</f>
        <v>0.92653143240805924</v>
      </c>
      <c r="T4">
        <f>'BPoEFUbVT-mtrbks-psgr-gasveh'!T4</f>
        <v>0.92653143240805924</v>
      </c>
      <c r="U4">
        <f>'BPoEFUbVT-mtrbks-psgr-gasveh'!U4</f>
        <v>0.92653143240805924</v>
      </c>
      <c r="V4">
        <f>'BPoEFUbVT-mtrbks-psgr-gasveh'!V4</f>
        <v>0.92653143240805924</v>
      </c>
      <c r="W4">
        <f>'BPoEFUbVT-mtrbks-psgr-gasveh'!W4</f>
        <v>0.92653143240805924</v>
      </c>
      <c r="X4">
        <f>'BPoEFUbVT-mtrbks-psgr-gasveh'!X4</f>
        <v>0.92653143240805924</v>
      </c>
      <c r="Y4">
        <f>'BPoEFUbVT-mtrbks-psgr-gasveh'!Y4</f>
        <v>0.92653143240805924</v>
      </c>
      <c r="Z4">
        <f>'BPoEFUbVT-mtrbks-psgr-gasveh'!Z4</f>
        <v>0.92653143240805924</v>
      </c>
      <c r="AA4">
        <f>'BPoEFUbVT-mtrbks-psgr-gasveh'!AA4</f>
        <v>0.92653143240805924</v>
      </c>
      <c r="AB4">
        <f>'BPoEFUbVT-mtrbks-psgr-gasveh'!AB4</f>
        <v>0.92653143240805924</v>
      </c>
      <c r="AC4">
        <f>'BPoEFUbVT-mtrbks-psgr-gasveh'!AC4</f>
        <v>0.92653143240805924</v>
      </c>
      <c r="AD4">
        <f>'BPoEFUbVT-mtrbks-psgr-gasveh'!AD4</f>
        <v>0.92653143240805924</v>
      </c>
      <c r="AE4">
        <f>'BPoEFUbVT-mtrbks-psgr-gasveh'!AE4</f>
        <v>0.92653143240805924</v>
      </c>
      <c r="AF4">
        <f>'BPoEFUbVT-mtrbks-psgr-gasveh'!AF4</f>
        <v>0.92653143240805924</v>
      </c>
      <c r="AG4">
        <f>'BPoEFUbVT-mtrbks-psgr-gasveh'!AG4</f>
        <v>0.92653143240805924</v>
      </c>
    </row>
    <row r="5" spans="1:33" x14ac:dyDescent="0.35">
      <c r="A5" t="s">
        <v>6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</row>
    <row r="6" spans="1:33" x14ac:dyDescent="0.35">
      <c r="A6" t="s">
        <v>7</v>
      </c>
      <c r="B6">
        <f>'BPoEFUbVT-mtrbks-psgr-gasveh'!B6</f>
        <v>7.1443436066952026E-2</v>
      </c>
      <c r="C6">
        <f>'BPoEFUbVT-mtrbks-psgr-gasveh'!C6</f>
        <v>7.1632014900240237E-2</v>
      </c>
      <c r="D6">
        <f>'BPoEFUbVT-mtrbks-psgr-gasveh'!D6</f>
        <v>7.183252566517527E-2</v>
      </c>
      <c r="E6">
        <f>'BPoEFUbVT-mtrbks-psgr-gasveh'!E6</f>
        <v>7.2045426194079193E-2</v>
      </c>
      <c r="F6">
        <f>'BPoEFUbVT-mtrbks-psgr-gasveh'!F6</f>
        <v>7.2232191893319669E-2</v>
      </c>
      <c r="G6">
        <f>'BPoEFUbVT-mtrbks-psgr-gasveh'!G6</f>
        <v>7.2401195461893095E-2</v>
      </c>
      <c r="H6">
        <f>'BPoEFUbVT-mtrbks-psgr-gasveh'!H6</f>
        <v>7.2590017222986983E-2</v>
      </c>
      <c r="I6">
        <f>'BPoEFUbVT-mtrbks-psgr-gasveh'!I6</f>
        <v>7.2785560621582243E-2</v>
      </c>
      <c r="J6">
        <f>'BPoEFUbVT-mtrbks-psgr-gasveh'!J6</f>
        <v>7.2980926761111009E-2</v>
      </c>
      <c r="K6">
        <f>'BPoEFUbVT-mtrbks-psgr-gasveh'!K6</f>
        <v>7.3155843220371219E-2</v>
      </c>
      <c r="L6">
        <f>'BPoEFUbVT-mtrbks-psgr-gasveh'!L6</f>
        <v>7.3320237352597101E-2</v>
      </c>
      <c r="M6">
        <f>'BPoEFUbVT-mtrbks-psgr-gasveh'!M6</f>
        <v>7.3468567591940745E-2</v>
      </c>
      <c r="N6">
        <f>'BPoEFUbVT-mtrbks-psgr-gasveh'!N6</f>
        <v>7.3468567591940745E-2</v>
      </c>
      <c r="O6">
        <f>'BPoEFUbVT-mtrbks-psgr-gasveh'!O6</f>
        <v>7.3468567591940745E-2</v>
      </c>
      <c r="P6">
        <f>'BPoEFUbVT-mtrbks-psgr-gasveh'!P6</f>
        <v>7.3468567591940745E-2</v>
      </c>
      <c r="Q6">
        <f>'BPoEFUbVT-mtrbks-psgr-gasveh'!Q6</f>
        <v>7.3468567591940745E-2</v>
      </c>
      <c r="R6">
        <f>'BPoEFUbVT-mtrbks-psgr-gasveh'!R6</f>
        <v>7.3468567591940745E-2</v>
      </c>
      <c r="S6">
        <f>'BPoEFUbVT-mtrbks-psgr-gasveh'!S6</f>
        <v>7.3468567591940745E-2</v>
      </c>
      <c r="T6">
        <f>'BPoEFUbVT-mtrbks-psgr-gasveh'!T6</f>
        <v>7.3468567591940745E-2</v>
      </c>
      <c r="U6">
        <f>'BPoEFUbVT-mtrbks-psgr-gasveh'!U6</f>
        <v>7.3468567591940745E-2</v>
      </c>
      <c r="V6">
        <f>'BPoEFUbVT-mtrbks-psgr-gasveh'!V6</f>
        <v>7.3468567591940745E-2</v>
      </c>
      <c r="W6">
        <f>'BPoEFUbVT-mtrbks-psgr-gasveh'!W6</f>
        <v>7.3468567591940745E-2</v>
      </c>
      <c r="X6">
        <f>'BPoEFUbVT-mtrbks-psgr-gasveh'!X6</f>
        <v>7.3468567591940745E-2</v>
      </c>
      <c r="Y6">
        <f>'BPoEFUbVT-mtrbks-psgr-gasveh'!Y6</f>
        <v>7.3468567591940745E-2</v>
      </c>
      <c r="Z6">
        <f>'BPoEFUbVT-mtrbks-psgr-gasveh'!Z6</f>
        <v>7.3468567591940745E-2</v>
      </c>
      <c r="AA6">
        <f>'BPoEFUbVT-mtrbks-psgr-gasveh'!AA6</f>
        <v>7.3468567591940745E-2</v>
      </c>
      <c r="AB6">
        <f>'BPoEFUbVT-mtrbks-psgr-gasveh'!AB6</f>
        <v>7.3468567591940745E-2</v>
      </c>
      <c r="AC6">
        <f>'BPoEFUbVT-mtrbks-psgr-gasveh'!AC6</f>
        <v>7.3468567591940745E-2</v>
      </c>
      <c r="AD6">
        <f>'BPoEFUbVT-mtrbks-psgr-gasveh'!AD6</f>
        <v>7.3468567591940745E-2</v>
      </c>
      <c r="AE6">
        <f>'BPoEFUbVT-mtrbks-psgr-gasveh'!AE6</f>
        <v>7.3468567591940745E-2</v>
      </c>
      <c r="AF6">
        <f>'BPoEFUbVT-mtrbks-psgr-gasveh'!AF6</f>
        <v>7.3468567591940745E-2</v>
      </c>
      <c r="AG6">
        <f>'BPoEFUbVT-mtrbks-psgr-gasveh'!AG6</f>
        <v>7.3468567591940745E-2</v>
      </c>
    </row>
    <row r="7" spans="1:33" x14ac:dyDescent="0.35">
      <c r="A7" t="s">
        <v>9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</row>
    <row r="8" spans="1:33" x14ac:dyDescent="0.35">
      <c r="A8" t="s">
        <v>8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G11"/>
  <sheetViews>
    <sheetView workbookViewId="0"/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f>'BPoEFUbVT-mtrbks-psgr-dslveh'!B1</f>
        <v>2019</v>
      </c>
      <c r="C1">
        <f>'BPoEFUbVT-mtrbks-psgr-dslveh'!C1</f>
        <v>2020</v>
      </c>
      <c r="D1">
        <f>'BPoEFUbVT-mtrbks-psgr-dslveh'!D1</f>
        <v>2021</v>
      </c>
      <c r="E1">
        <f>'BPoEFUbVT-mtrbks-psgr-dslveh'!E1</f>
        <v>2022</v>
      </c>
      <c r="F1">
        <f>'BPoEFUbVT-mtrbks-psgr-dslveh'!F1</f>
        <v>2023</v>
      </c>
      <c r="G1">
        <f>'BPoEFUbVT-mtrbks-psgr-dslveh'!G1</f>
        <v>2024</v>
      </c>
      <c r="H1">
        <f>'BPoEFUbVT-mtrbks-psgr-dslveh'!H1</f>
        <v>2025</v>
      </c>
      <c r="I1">
        <f>'BPoEFUbVT-mtrbks-psgr-dslveh'!I1</f>
        <v>2026</v>
      </c>
      <c r="J1">
        <f>'BPoEFUbVT-mtrbks-psgr-dslveh'!J1</f>
        <v>2027</v>
      </c>
      <c r="K1">
        <f>'BPoEFUbVT-mtrbks-psgr-dslveh'!K1</f>
        <v>2028</v>
      </c>
      <c r="L1">
        <f>'BPoEFUbVT-mtrbks-psgr-dslveh'!L1</f>
        <v>2029</v>
      </c>
      <c r="M1">
        <f>'BPoEFUbVT-mtrbks-psgr-dslveh'!M1</f>
        <v>2030</v>
      </c>
      <c r="N1">
        <f>'BPoEFUbVT-mtrbks-psgr-dslveh'!N1</f>
        <v>2031</v>
      </c>
      <c r="O1">
        <f>'BPoEFUbVT-mtrbks-psgr-dslveh'!O1</f>
        <v>2032</v>
      </c>
      <c r="P1">
        <f>'BPoEFUbVT-mtrbks-psgr-dslveh'!P1</f>
        <v>2033</v>
      </c>
      <c r="Q1">
        <f>'BPoEFUbVT-mtrbks-psgr-dslveh'!Q1</f>
        <v>2034</v>
      </c>
      <c r="R1">
        <f>'BPoEFUbVT-mtrbks-psgr-dslveh'!R1</f>
        <v>2035</v>
      </c>
      <c r="S1">
        <f>'BPoEFUbVT-mtrbks-psgr-dslveh'!S1</f>
        <v>2036</v>
      </c>
      <c r="T1">
        <f>'BPoEFUbVT-mtrbks-psgr-dslveh'!T1</f>
        <v>2037</v>
      </c>
      <c r="U1">
        <f>'BPoEFUbVT-mtrbks-psgr-dslveh'!U1</f>
        <v>2038</v>
      </c>
      <c r="V1">
        <f>'BPoEFUbVT-mtrbks-psgr-dslveh'!V1</f>
        <v>2039</v>
      </c>
      <c r="W1">
        <f>'BPoEFUbVT-mtrbks-psgr-dslveh'!W1</f>
        <v>2040</v>
      </c>
      <c r="X1">
        <f>'BPoEFUbVT-mtrbks-psgr-dslveh'!X1</f>
        <v>2041</v>
      </c>
      <c r="Y1">
        <f>'BPoEFUbVT-mtrbks-psgr-dslveh'!Y1</f>
        <v>2042</v>
      </c>
      <c r="Z1">
        <f>'BPoEFUbVT-mtrbks-psgr-dslveh'!Z1</f>
        <v>2043</v>
      </c>
      <c r="AA1">
        <f>'BPoEFUbVT-mtrbks-psgr-dslveh'!AA1</f>
        <v>2044</v>
      </c>
      <c r="AB1">
        <f>'BPoEFUbVT-mtrbks-psgr-dslveh'!AB1</f>
        <v>2045</v>
      </c>
      <c r="AC1">
        <f>'BPoEFUbVT-mtrbks-psgr-dslveh'!AC1</f>
        <v>2046</v>
      </c>
      <c r="AD1">
        <f>'BPoEFUbVT-mtrbks-psgr-dslveh'!AD1</f>
        <v>2047</v>
      </c>
      <c r="AE1">
        <f>'BPoEFUbVT-mtrbks-psgr-dslveh'!AE1</f>
        <v>2048</v>
      </c>
      <c r="AF1">
        <f>'BPoEFUbVT-mtrbks-psgr-dslveh'!AF1</f>
        <v>2049</v>
      </c>
      <c r="AG1">
        <f>'BPoEFUbVT-mtrbks-psgr-dslveh'!AG1</f>
        <v>2050</v>
      </c>
    </row>
    <row r="2" spans="1:33" x14ac:dyDescent="0.35">
      <c r="A2" t="s">
        <v>3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</row>
    <row r="3" spans="1:33" x14ac:dyDescent="0.35">
      <c r="A3" t="s">
        <v>4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</row>
    <row r="4" spans="1:33" x14ac:dyDescent="0.35">
      <c r="A4" t="s">
        <v>5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</row>
    <row r="5" spans="1:33" x14ac:dyDescent="0.35">
      <c r="A5" t="s">
        <v>6</v>
      </c>
      <c r="B5">
        <f>'BPoEFUbVT-mtrbks-psgr-dslveh'!B5</f>
        <v>0.82154257057994684</v>
      </c>
      <c r="C5">
        <f>'BPoEFUbVT-mtrbks-psgr-dslveh'!C5</f>
        <v>0.80235992137727741</v>
      </c>
      <c r="D5">
        <f>'BPoEFUbVT-mtrbks-psgr-dslveh'!D5</f>
        <v>0.78317727217460797</v>
      </c>
      <c r="E5">
        <f>'BPoEFUbVT-mtrbks-psgr-dslveh'!E5</f>
        <v>0.76399462297193843</v>
      </c>
      <c r="F5">
        <f>'BPoEFUbVT-mtrbks-psgr-dslveh'!F5</f>
        <v>0.74481197376926889</v>
      </c>
      <c r="G5">
        <f>'BPoEFUbVT-mtrbks-psgr-dslveh'!G5</f>
        <v>0.72562932456659945</v>
      </c>
      <c r="H5">
        <f>'BPoEFUbVT-mtrbks-psgr-dslveh'!H5</f>
        <v>0.70644667536393002</v>
      </c>
      <c r="I5">
        <f>'BPoEFUbVT-mtrbks-psgr-dslveh'!I5</f>
        <v>0.68726402616126048</v>
      </c>
      <c r="J5">
        <f>'BPoEFUbVT-mtrbks-psgr-dslveh'!J5</f>
        <v>0.66808137695859093</v>
      </c>
      <c r="K5">
        <f>'BPoEFUbVT-mtrbks-psgr-dslveh'!K5</f>
        <v>0.6488987277559215</v>
      </c>
      <c r="L5">
        <f>'BPoEFUbVT-mtrbks-psgr-dslveh'!L5</f>
        <v>0.62971607855325207</v>
      </c>
      <c r="M5">
        <f>'BPoEFUbVT-mtrbks-psgr-dslveh'!M5</f>
        <v>0.61053342935058241</v>
      </c>
      <c r="N5">
        <f>'BPoEFUbVT-mtrbks-psgr-dslveh'!N5</f>
        <v>0.61053342935058241</v>
      </c>
      <c r="O5">
        <f>'BPoEFUbVT-mtrbks-psgr-dslveh'!O5</f>
        <v>0.61053342935058241</v>
      </c>
      <c r="P5">
        <f>'BPoEFUbVT-mtrbks-psgr-dslveh'!P5</f>
        <v>0.61053342935058241</v>
      </c>
      <c r="Q5">
        <f>'BPoEFUbVT-mtrbks-psgr-dslveh'!Q5</f>
        <v>0.61053342935058241</v>
      </c>
      <c r="R5">
        <f>'BPoEFUbVT-mtrbks-psgr-dslveh'!R5</f>
        <v>0.61053342935058241</v>
      </c>
      <c r="S5">
        <f>'BPoEFUbVT-mtrbks-psgr-dslveh'!S5</f>
        <v>0.61053342935058241</v>
      </c>
      <c r="T5">
        <f>'BPoEFUbVT-mtrbks-psgr-dslveh'!T5</f>
        <v>0.61053342935058241</v>
      </c>
      <c r="U5">
        <f>'BPoEFUbVT-mtrbks-psgr-dslveh'!U5</f>
        <v>0.61053342935058241</v>
      </c>
      <c r="V5">
        <f>'BPoEFUbVT-mtrbks-psgr-dslveh'!V5</f>
        <v>0.61053342935058241</v>
      </c>
      <c r="W5">
        <f>'BPoEFUbVT-mtrbks-psgr-dslveh'!W5</f>
        <v>0.61053342935058241</v>
      </c>
      <c r="X5">
        <f>'BPoEFUbVT-mtrbks-psgr-dslveh'!X5</f>
        <v>0.61053342935058241</v>
      </c>
      <c r="Y5">
        <f>'BPoEFUbVT-mtrbks-psgr-dslveh'!Y5</f>
        <v>0.61053342935058241</v>
      </c>
      <c r="Z5">
        <f>'BPoEFUbVT-mtrbks-psgr-dslveh'!Z5</f>
        <v>0.61053342935058241</v>
      </c>
      <c r="AA5">
        <f>'BPoEFUbVT-mtrbks-psgr-dslveh'!AA5</f>
        <v>0.61053342935058241</v>
      </c>
      <c r="AB5">
        <f>'BPoEFUbVT-mtrbks-psgr-dslveh'!AB5</f>
        <v>0.61053342935058241</v>
      </c>
      <c r="AC5">
        <f>'BPoEFUbVT-mtrbks-psgr-dslveh'!AC5</f>
        <v>0.61053342935058241</v>
      </c>
      <c r="AD5">
        <f>'BPoEFUbVT-mtrbks-psgr-dslveh'!AD5</f>
        <v>0.61053342935058241</v>
      </c>
      <c r="AE5">
        <f>'BPoEFUbVT-mtrbks-psgr-dslveh'!AE5</f>
        <v>0.61053342935058241</v>
      </c>
      <c r="AF5">
        <f>'BPoEFUbVT-mtrbks-psgr-dslveh'!AF5</f>
        <v>0.61053342935058241</v>
      </c>
      <c r="AG5">
        <f>'BPoEFUbVT-mtrbks-psgr-dslveh'!AG5</f>
        <v>0.61053342935058241</v>
      </c>
    </row>
    <row r="6" spans="1:33" x14ac:dyDescent="0.35">
      <c r="A6" t="s">
        <v>7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</row>
    <row r="7" spans="1:33" x14ac:dyDescent="0.35">
      <c r="A7" t="s">
        <v>9</v>
      </c>
      <c r="B7">
        <f>'BPoEFUbVT-mtrbks-psgr-dslveh'!B7</f>
        <v>0.1784574294200531</v>
      </c>
      <c r="C7">
        <f>'BPoEFUbVT-mtrbks-psgr-dslveh'!C7</f>
        <v>0.19764007862272259</v>
      </c>
      <c r="D7">
        <f>'BPoEFUbVT-mtrbks-psgr-dslveh'!D7</f>
        <v>0.21682272782539208</v>
      </c>
      <c r="E7">
        <f>'BPoEFUbVT-mtrbks-psgr-dslveh'!E7</f>
        <v>0.23600537702806157</v>
      </c>
      <c r="F7">
        <f>'BPoEFUbVT-mtrbks-psgr-dslveh'!F7</f>
        <v>0.25518802623073106</v>
      </c>
      <c r="G7">
        <f>'BPoEFUbVT-mtrbks-psgr-dslveh'!G7</f>
        <v>0.27437067543340055</v>
      </c>
      <c r="H7">
        <f>'BPoEFUbVT-mtrbks-psgr-dslveh'!H7</f>
        <v>0.29355332463607003</v>
      </c>
      <c r="I7">
        <f>'BPoEFUbVT-mtrbks-psgr-dslveh'!I7</f>
        <v>0.31273597383873952</v>
      </c>
      <c r="J7">
        <f>'BPoEFUbVT-mtrbks-psgr-dslveh'!J7</f>
        <v>0.33191862304140901</v>
      </c>
      <c r="K7">
        <f>'BPoEFUbVT-mtrbks-psgr-dslveh'!K7</f>
        <v>0.3511012722440785</v>
      </c>
      <c r="L7">
        <f>'BPoEFUbVT-mtrbks-psgr-dslveh'!L7</f>
        <v>0.37028392144674799</v>
      </c>
      <c r="M7">
        <f>'BPoEFUbVT-mtrbks-psgr-dslveh'!M7</f>
        <v>0.38946657064941759</v>
      </c>
      <c r="N7">
        <f>'BPoEFUbVT-mtrbks-psgr-dslveh'!N7</f>
        <v>0.38946657064941759</v>
      </c>
      <c r="O7">
        <f>'BPoEFUbVT-mtrbks-psgr-dslveh'!O7</f>
        <v>0.38946657064941759</v>
      </c>
      <c r="P7">
        <f>'BPoEFUbVT-mtrbks-psgr-dslveh'!P7</f>
        <v>0.38946657064941759</v>
      </c>
      <c r="Q7">
        <f>'BPoEFUbVT-mtrbks-psgr-dslveh'!Q7</f>
        <v>0.38946657064941759</v>
      </c>
      <c r="R7">
        <f>'BPoEFUbVT-mtrbks-psgr-dslveh'!R7</f>
        <v>0.38946657064941759</v>
      </c>
      <c r="S7">
        <f>'BPoEFUbVT-mtrbks-psgr-dslveh'!S7</f>
        <v>0.38946657064941759</v>
      </c>
      <c r="T7">
        <f>'BPoEFUbVT-mtrbks-psgr-dslveh'!T7</f>
        <v>0.38946657064941759</v>
      </c>
      <c r="U7">
        <f>'BPoEFUbVT-mtrbks-psgr-dslveh'!U7</f>
        <v>0.38946657064941759</v>
      </c>
      <c r="V7">
        <f>'BPoEFUbVT-mtrbks-psgr-dslveh'!V7</f>
        <v>0.38946657064941759</v>
      </c>
      <c r="W7">
        <f>'BPoEFUbVT-mtrbks-psgr-dslveh'!W7</f>
        <v>0.38946657064941759</v>
      </c>
      <c r="X7">
        <f>'BPoEFUbVT-mtrbks-psgr-dslveh'!X7</f>
        <v>0.38946657064941759</v>
      </c>
      <c r="Y7">
        <f>'BPoEFUbVT-mtrbks-psgr-dslveh'!Y7</f>
        <v>0.38946657064941759</v>
      </c>
      <c r="Z7">
        <f>'BPoEFUbVT-mtrbks-psgr-dslveh'!Z7</f>
        <v>0.38946657064941759</v>
      </c>
      <c r="AA7">
        <f>'BPoEFUbVT-mtrbks-psgr-dslveh'!AA7</f>
        <v>0.38946657064941759</v>
      </c>
      <c r="AB7">
        <f>'BPoEFUbVT-mtrbks-psgr-dslveh'!AB7</f>
        <v>0.38946657064941759</v>
      </c>
      <c r="AC7">
        <f>'BPoEFUbVT-mtrbks-psgr-dslveh'!AC7</f>
        <v>0.38946657064941759</v>
      </c>
      <c r="AD7">
        <f>'BPoEFUbVT-mtrbks-psgr-dslveh'!AD7</f>
        <v>0.38946657064941759</v>
      </c>
      <c r="AE7">
        <f>'BPoEFUbVT-mtrbks-psgr-dslveh'!AE7</f>
        <v>0.38946657064941759</v>
      </c>
      <c r="AF7">
        <f>'BPoEFUbVT-mtrbks-psgr-dslveh'!AF7</f>
        <v>0.38946657064941759</v>
      </c>
      <c r="AG7">
        <f>'BPoEFUbVT-mtrbks-psgr-dslveh'!AG7</f>
        <v>0.38946657064941759</v>
      </c>
    </row>
    <row r="8" spans="1:33" x14ac:dyDescent="0.35">
      <c r="A8" t="s">
        <v>8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G11"/>
  <sheetViews>
    <sheetView workbookViewId="0">
      <selection activeCell="AH1" sqref="AH1:AI11"/>
    </sheetView>
  </sheetViews>
  <sheetFormatPr defaultRowHeight="14.5" x14ac:dyDescent="0.35"/>
  <cols>
    <col min="1" max="1" width="22.6328125" customWidth="1"/>
  </cols>
  <sheetData>
    <row r="1" spans="1:33" ht="29" x14ac:dyDescent="0.35">
      <c r="A1" s="8" t="s">
        <v>46</v>
      </c>
      <c r="B1">
        <f>'BPoEFUbVT-mtrbks-psgr-plghyb'!B1</f>
        <v>2019</v>
      </c>
      <c r="C1">
        <f>'BPoEFUbVT-mtrbks-psgr-plghyb'!C1</f>
        <v>2020</v>
      </c>
      <c r="D1">
        <f>'BPoEFUbVT-mtrbks-psgr-plghyb'!D1</f>
        <v>2021</v>
      </c>
      <c r="E1">
        <f>'BPoEFUbVT-mtrbks-psgr-plghyb'!E1</f>
        <v>2022</v>
      </c>
      <c r="F1">
        <f>'BPoEFUbVT-mtrbks-psgr-plghyb'!F1</f>
        <v>2023</v>
      </c>
      <c r="G1">
        <f>'BPoEFUbVT-mtrbks-psgr-plghyb'!G1</f>
        <v>2024</v>
      </c>
      <c r="H1">
        <f>'BPoEFUbVT-mtrbks-psgr-plghyb'!H1</f>
        <v>2025</v>
      </c>
      <c r="I1">
        <f>'BPoEFUbVT-mtrbks-psgr-plghyb'!I1</f>
        <v>2026</v>
      </c>
      <c r="J1">
        <f>'BPoEFUbVT-mtrbks-psgr-plghyb'!J1</f>
        <v>2027</v>
      </c>
      <c r="K1">
        <f>'BPoEFUbVT-mtrbks-psgr-plghyb'!K1</f>
        <v>2028</v>
      </c>
      <c r="L1">
        <f>'BPoEFUbVT-mtrbks-psgr-plghyb'!L1</f>
        <v>2029</v>
      </c>
      <c r="M1">
        <f>'BPoEFUbVT-mtrbks-psgr-plghyb'!M1</f>
        <v>2030</v>
      </c>
      <c r="N1">
        <f>'BPoEFUbVT-mtrbks-psgr-plghyb'!N1</f>
        <v>2031</v>
      </c>
      <c r="O1">
        <f>'BPoEFUbVT-mtrbks-psgr-plghyb'!O1</f>
        <v>2032</v>
      </c>
      <c r="P1">
        <f>'BPoEFUbVT-mtrbks-psgr-plghyb'!P1</f>
        <v>2033</v>
      </c>
      <c r="Q1">
        <f>'BPoEFUbVT-mtrbks-psgr-plghyb'!Q1</f>
        <v>2034</v>
      </c>
      <c r="R1">
        <f>'BPoEFUbVT-mtrbks-psgr-plghyb'!R1</f>
        <v>2035</v>
      </c>
      <c r="S1">
        <f>'BPoEFUbVT-mtrbks-psgr-plghyb'!S1</f>
        <v>2036</v>
      </c>
      <c r="T1">
        <f>'BPoEFUbVT-mtrbks-psgr-plghyb'!T1</f>
        <v>2037</v>
      </c>
      <c r="U1">
        <f>'BPoEFUbVT-mtrbks-psgr-plghyb'!U1</f>
        <v>2038</v>
      </c>
      <c r="V1">
        <f>'BPoEFUbVT-mtrbks-psgr-plghyb'!V1</f>
        <v>2039</v>
      </c>
      <c r="W1">
        <f>'BPoEFUbVT-mtrbks-psgr-plghyb'!W1</f>
        <v>2040</v>
      </c>
      <c r="X1">
        <f>'BPoEFUbVT-mtrbks-psgr-plghyb'!X1</f>
        <v>2041</v>
      </c>
      <c r="Y1">
        <f>'BPoEFUbVT-mtrbks-psgr-plghyb'!Y1</f>
        <v>2042</v>
      </c>
      <c r="Z1">
        <f>'BPoEFUbVT-mtrbks-psgr-plghyb'!Z1</f>
        <v>2043</v>
      </c>
      <c r="AA1">
        <f>'BPoEFUbVT-mtrbks-psgr-plghyb'!AA1</f>
        <v>2044</v>
      </c>
      <c r="AB1">
        <f>'BPoEFUbVT-mtrbks-psgr-plghyb'!AB1</f>
        <v>2045</v>
      </c>
      <c r="AC1">
        <f>'BPoEFUbVT-mtrbks-psgr-plghyb'!AC1</f>
        <v>2046</v>
      </c>
      <c r="AD1">
        <f>'BPoEFUbVT-mtrbks-psgr-plghyb'!AD1</f>
        <v>2047</v>
      </c>
      <c r="AE1">
        <f>'BPoEFUbVT-mtrbks-psgr-plghyb'!AE1</f>
        <v>2048</v>
      </c>
      <c r="AF1">
        <f>'BPoEFUbVT-mtrbks-psgr-plghyb'!AF1</f>
        <v>2049</v>
      </c>
      <c r="AG1">
        <f>'BPoEFUbVT-mtrbks-psgr-plghyb'!AG1</f>
        <v>2050</v>
      </c>
    </row>
    <row r="2" spans="1:33" x14ac:dyDescent="0.35">
      <c r="A2" t="s">
        <v>3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</row>
    <row r="3" spans="1:33" x14ac:dyDescent="0.35">
      <c r="A3" t="s">
        <v>4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</row>
    <row r="4" spans="1:33" x14ac:dyDescent="0.35">
      <c r="A4" t="s">
        <v>5</v>
      </c>
      <c r="B4">
        <f>'BPoEFUbVT-mtrbks-psgr-plghyb'!B4</f>
        <v>0.41785045376987157</v>
      </c>
      <c r="C4">
        <f>'BPoEFUbVT-mtrbks-psgr-plghyb'!C4</f>
        <v>0.41776559329489182</v>
      </c>
      <c r="D4">
        <f>'BPoEFUbVT-mtrbks-psgr-plghyb'!D4</f>
        <v>0.41767536345067108</v>
      </c>
      <c r="E4">
        <f>'BPoEFUbVT-mtrbks-psgr-plghyb'!E4</f>
        <v>0.41757955821266435</v>
      </c>
      <c r="F4">
        <f>'BPoEFUbVT-mtrbks-psgr-plghyb'!F4</f>
        <v>0.41749551364800613</v>
      </c>
      <c r="G4">
        <f>'BPoEFUbVT-mtrbks-psgr-plghyb'!G4</f>
        <v>0.41741946204214808</v>
      </c>
      <c r="H4">
        <f>'BPoEFUbVT-mtrbks-psgr-plghyb'!H4</f>
        <v>0.4173344922496558</v>
      </c>
      <c r="I4">
        <f>'BPoEFUbVT-mtrbks-psgr-plghyb'!I4</f>
        <v>0.41724649772028793</v>
      </c>
      <c r="J4">
        <f>'BPoEFUbVT-mtrbks-psgr-plghyb'!J4</f>
        <v>0.41715858295750002</v>
      </c>
      <c r="K4">
        <f>'BPoEFUbVT-mtrbks-psgr-plghyb'!K4</f>
        <v>0.41707987055083295</v>
      </c>
      <c r="L4">
        <f>'BPoEFUbVT-mtrbks-psgr-plghyb'!L4</f>
        <v>0.4170058931913313</v>
      </c>
      <c r="M4">
        <f>'BPoEFUbVT-mtrbks-psgr-plghyb'!M4</f>
        <v>0.41693914458362663</v>
      </c>
      <c r="N4">
        <f>'BPoEFUbVT-mtrbks-psgr-plghyb'!N4</f>
        <v>0.41693914458362663</v>
      </c>
      <c r="O4">
        <f>'BPoEFUbVT-mtrbks-psgr-plghyb'!O4</f>
        <v>0.41693914458362663</v>
      </c>
      <c r="P4">
        <f>'BPoEFUbVT-mtrbks-psgr-plghyb'!P4</f>
        <v>0.41693914458362663</v>
      </c>
      <c r="Q4">
        <f>'BPoEFUbVT-mtrbks-psgr-plghyb'!Q4</f>
        <v>0.41693914458362663</v>
      </c>
      <c r="R4">
        <f>'BPoEFUbVT-mtrbks-psgr-plghyb'!R4</f>
        <v>0.41693914458362663</v>
      </c>
      <c r="S4">
        <f>'BPoEFUbVT-mtrbks-psgr-plghyb'!S4</f>
        <v>0.41693914458362663</v>
      </c>
      <c r="T4">
        <f>'BPoEFUbVT-mtrbks-psgr-plghyb'!T4</f>
        <v>0.41693914458362663</v>
      </c>
      <c r="U4">
        <f>'BPoEFUbVT-mtrbks-psgr-plghyb'!U4</f>
        <v>0.41693914458362663</v>
      </c>
      <c r="V4">
        <f>'BPoEFUbVT-mtrbks-psgr-plghyb'!V4</f>
        <v>0.41693914458362663</v>
      </c>
      <c r="W4">
        <f>'BPoEFUbVT-mtrbks-psgr-plghyb'!W4</f>
        <v>0.41693914458362663</v>
      </c>
      <c r="X4">
        <f>'BPoEFUbVT-mtrbks-psgr-plghyb'!X4</f>
        <v>0.41693914458362663</v>
      </c>
      <c r="Y4">
        <f>'BPoEFUbVT-mtrbks-psgr-plghyb'!Y4</f>
        <v>0.41693914458362663</v>
      </c>
      <c r="Z4">
        <f>'BPoEFUbVT-mtrbks-psgr-plghyb'!Z4</f>
        <v>0.41693914458362663</v>
      </c>
      <c r="AA4">
        <f>'BPoEFUbVT-mtrbks-psgr-plghyb'!AA4</f>
        <v>0.41693914458362663</v>
      </c>
      <c r="AB4">
        <f>'BPoEFUbVT-mtrbks-psgr-plghyb'!AB4</f>
        <v>0.41693914458362663</v>
      </c>
      <c r="AC4">
        <f>'BPoEFUbVT-mtrbks-psgr-plghyb'!AC4</f>
        <v>0.41693914458362663</v>
      </c>
      <c r="AD4">
        <f>'BPoEFUbVT-mtrbks-psgr-plghyb'!AD4</f>
        <v>0.41693914458362663</v>
      </c>
      <c r="AE4">
        <f>'BPoEFUbVT-mtrbks-psgr-plghyb'!AE4</f>
        <v>0.41693914458362663</v>
      </c>
      <c r="AF4">
        <f>'BPoEFUbVT-mtrbks-psgr-plghyb'!AF4</f>
        <v>0.41693914458362663</v>
      </c>
      <c r="AG4">
        <f>'BPoEFUbVT-mtrbks-psgr-plghyb'!AG4</f>
        <v>0.41693914458362663</v>
      </c>
    </row>
    <row r="5" spans="1:33" x14ac:dyDescent="0.35">
      <c r="A5" t="s">
        <v>6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</row>
    <row r="6" spans="1:33" x14ac:dyDescent="0.35">
      <c r="A6" t="s">
        <v>7</v>
      </c>
      <c r="B6">
        <f>'BPoEFUbVT-mtrbks-psgr-plghyb'!B6</f>
        <v>3.214954623012841E-2</v>
      </c>
      <c r="C6">
        <f>'BPoEFUbVT-mtrbks-psgr-plghyb'!C6</f>
        <v>3.2234406705108104E-2</v>
      </c>
      <c r="D6">
        <f>'BPoEFUbVT-mtrbks-psgr-plghyb'!D6</f>
        <v>3.2324636549328871E-2</v>
      </c>
      <c r="E6">
        <f>'BPoEFUbVT-mtrbks-psgr-plghyb'!E6</f>
        <v>3.2420441787335635E-2</v>
      </c>
      <c r="F6">
        <f>'BPoEFUbVT-mtrbks-psgr-plghyb'!F6</f>
        <v>3.250448635199385E-2</v>
      </c>
      <c r="G6">
        <f>'BPoEFUbVT-mtrbks-psgr-plghyb'!G6</f>
        <v>3.2580537957851888E-2</v>
      </c>
      <c r="H6">
        <f>'BPoEFUbVT-mtrbks-psgr-plghyb'!H6</f>
        <v>3.2665507750344137E-2</v>
      </c>
      <c r="I6">
        <f>'BPoEFUbVT-mtrbks-psgr-plghyb'!I6</f>
        <v>3.2753502279712007E-2</v>
      </c>
      <c r="J6">
        <f>'BPoEFUbVT-mtrbks-psgr-plghyb'!J6</f>
        <v>3.2841417042499953E-2</v>
      </c>
      <c r="K6">
        <f>'BPoEFUbVT-mtrbks-psgr-plghyb'!K6</f>
        <v>3.2920129449167043E-2</v>
      </c>
      <c r="L6">
        <f>'BPoEFUbVT-mtrbks-psgr-plghyb'!L6</f>
        <v>3.299410680866869E-2</v>
      </c>
      <c r="M6">
        <f>'BPoEFUbVT-mtrbks-psgr-plghyb'!M6</f>
        <v>3.3060855416373332E-2</v>
      </c>
      <c r="N6">
        <f>'BPoEFUbVT-mtrbks-psgr-plghyb'!N6</f>
        <v>3.3060855416373332E-2</v>
      </c>
      <c r="O6">
        <f>'BPoEFUbVT-mtrbks-psgr-plghyb'!O6</f>
        <v>3.3060855416373332E-2</v>
      </c>
      <c r="P6">
        <f>'BPoEFUbVT-mtrbks-psgr-plghyb'!P6</f>
        <v>3.3060855416373332E-2</v>
      </c>
      <c r="Q6">
        <f>'BPoEFUbVT-mtrbks-psgr-plghyb'!Q6</f>
        <v>3.3060855416373332E-2</v>
      </c>
      <c r="R6">
        <f>'BPoEFUbVT-mtrbks-psgr-plghyb'!R6</f>
        <v>3.3060855416373332E-2</v>
      </c>
      <c r="S6">
        <f>'BPoEFUbVT-mtrbks-psgr-plghyb'!S6</f>
        <v>3.3060855416373332E-2</v>
      </c>
      <c r="T6">
        <f>'BPoEFUbVT-mtrbks-psgr-plghyb'!T6</f>
        <v>3.3060855416373332E-2</v>
      </c>
      <c r="U6">
        <f>'BPoEFUbVT-mtrbks-psgr-plghyb'!U6</f>
        <v>3.3060855416373332E-2</v>
      </c>
      <c r="V6">
        <f>'BPoEFUbVT-mtrbks-psgr-plghyb'!V6</f>
        <v>3.3060855416373332E-2</v>
      </c>
      <c r="W6">
        <f>'BPoEFUbVT-mtrbks-psgr-plghyb'!W6</f>
        <v>3.3060855416373332E-2</v>
      </c>
      <c r="X6">
        <f>'BPoEFUbVT-mtrbks-psgr-plghyb'!X6</f>
        <v>3.3060855416373332E-2</v>
      </c>
      <c r="Y6">
        <f>'BPoEFUbVT-mtrbks-psgr-plghyb'!Y6</f>
        <v>3.3060855416373332E-2</v>
      </c>
      <c r="Z6">
        <f>'BPoEFUbVT-mtrbks-psgr-plghyb'!Z6</f>
        <v>3.3060855416373332E-2</v>
      </c>
      <c r="AA6">
        <f>'BPoEFUbVT-mtrbks-psgr-plghyb'!AA6</f>
        <v>3.3060855416373332E-2</v>
      </c>
      <c r="AB6">
        <f>'BPoEFUbVT-mtrbks-psgr-plghyb'!AB6</f>
        <v>3.3060855416373332E-2</v>
      </c>
      <c r="AC6">
        <f>'BPoEFUbVT-mtrbks-psgr-plghyb'!AC6</f>
        <v>3.3060855416373332E-2</v>
      </c>
      <c r="AD6">
        <f>'BPoEFUbVT-mtrbks-psgr-plghyb'!AD6</f>
        <v>3.3060855416373332E-2</v>
      </c>
      <c r="AE6">
        <f>'BPoEFUbVT-mtrbks-psgr-plghyb'!AE6</f>
        <v>3.3060855416373332E-2</v>
      </c>
      <c r="AF6">
        <f>'BPoEFUbVT-mtrbks-psgr-plghyb'!AF6</f>
        <v>3.3060855416373332E-2</v>
      </c>
      <c r="AG6">
        <f>'BPoEFUbVT-mtrbks-psgr-plghyb'!AG6</f>
        <v>3.3060855416373332E-2</v>
      </c>
    </row>
    <row r="7" spans="1:33" x14ac:dyDescent="0.35">
      <c r="A7" t="s">
        <v>9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</row>
    <row r="8" spans="1:33" x14ac:dyDescent="0.35">
      <c r="A8" t="s">
        <v>8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</row>
    <row r="9" spans="1:33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/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workbookViewId="0"/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35">
      <c r="A11" t="s">
        <v>45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topLeftCell="H1" workbookViewId="0"/>
  </sheetViews>
  <sheetFormatPr defaultRowHeight="14.5" x14ac:dyDescent="0.35"/>
  <cols>
    <col min="1" max="1" width="22.6328125" customWidth="1"/>
  </cols>
  <sheetData>
    <row r="1" spans="1:36" ht="29" x14ac:dyDescent="0.35">
      <c r="A1" s="8" t="s">
        <v>46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35">
      <c r="A4" t="s">
        <v>5</v>
      </c>
      <c r="B4" s="2">
        <f>'On-Road Gasoline'!G56</f>
        <v>0.92855656393304797</v>
      </c>
      <c r="C4" s="2">
        <f>'On-Road Gasoline'!H56</f>
        <v>0.92836798509975971</v>
      </c>
      <c r="D4" s="2">
        <f>'On-Road Gasoline'!I56</f>
        <v>0.92816747433482472</v>
      </c>
      <c r="E4" s="2">
        <f>'On-Road Gasoline'!J56</f>
        <v>0.92795457380592083</v>
      </c>
      <c r="F4" s="2">
        <f>'On-Road Gasoline'!K56</f>
        <v>0.92776780810668036</v>
      </c>
      <c r="G4" s="2">
        <f>'On-Road Gasoline'!L56</f>
        <v>0.92759880453810695</v>
      </c>
      <c r="H4" s="2">
        <f>'On-Road Gasoline'!M56</f>
        <v>0.92740998277701303</v>
      </c>
      <c r="I4" s="2">
        <f>'On-Road Gasoline'!N56</f>
        <v>0.92721443937841774</v>
      </c>
      <c r="J4" s="2">
        <f>'On-Road Gasoline'!O56</f>
        <v>0.92701907323888899</v>
      </c>
      <c r="K4" s="2">
        <f>'On-Road Gasoline'!P56</f>
        <v>0.92684415677962884</v>
      </c>
      <c r="L4" s="2">
        <f>'On-Road Gasoline'!Q56</f>
        <v>0.92667976264740293</v>
      </c>
      <c r="M4" s="2">
        <f>'On-Road Gasoline'!R56</f>
        <v>0.92653143240805924</v>
      </c>
      <c r="N4" s="2">
        <f>'On-Road Gasoline'!S56</f>
        <v>0.92653143240805924</v>
      </c>
      <c r="O4" s="2">
        <f>'On-Road Gasoline'!T56</f>
        <v>0.92653143240805924</v>
      </c>
      <c r="P4" s="2">
        <f>'On-Road Gasoline'!U56</f>
        <v>0.92653143240805924</v>
      </c>
      <c r="Q4" s="2">
        <f>'On-Road Gasoline'!V56</f>
        <v>0.92653143240805924</v>
      </c>
      <c r="R4" s="2">
        <f>'On-Road Gasoline'!W56</f>
        <v>0.92653143240805924</v>
      </c>
      <c r="S4" s="2">
        <f>'On-Road Gasoline'!X56</f>
        <v>0.92653143240805924</v>
      </c>
      <c r="T4" s="2">
        <f>'On-Road Gasoline'!Y56</f>
        <v>0.92653143240805924</v>
      </c>
      <c r="U4" s="2">
        <f>'On-Road Gasoline'!Z56</f>
        <v>0.92653143240805924</v>
      </c>
      <c r="V4" s="2">
        <f>'On-Road Gasoline'!AA56</f>
        <v>0.92653143240805924</v>
      </c>
      <c r="W4" s="2">
        <f>'On-Road Gasoline'!AB56</f>
        <v>0.92653143240805924</v>
      </c>
      <c r="X4" s="2">
        <f>'On-Road Gasoline'!AC56</f>
        <v>0.92653143240805924</v>
      </c>
      <c r="Y4" s="2">
        <f>'On-Road Gasoline'!AD56</f>
        <v>0.92653143240805924</v>
      </c>
      <c r="Z4" s="2">
        <f>'On-Road Gasoline'!AE56</f>
        <v>0.92653143240805924</v>
      </c>
      <c r="AA4" s="2">
        <f>'On-Road Gasoline'!AF56</f>
        <v>0.92653143240805924</v>
      </c>
      <c r="AB4" s="2">
        <f>'On-Road Gasoline'!AG56</f>
        <v>0.92653143240805924</v>
      </c>
      <c r="AC4" s="2">
        <f>'On-Road Gasoline'!AH56</f>
        <v>0.92653143240805924</v>
      </c>
      <c r="AD4" s="2">
        <f>'On-Road Gasoline'!AI56</f>
        <v>0.92653143240805924</v>
      </c>
      <c r="AE4" s="2">
        <f>'On-Road Gasoline'!AJ56</f>
        <v>0.92653143240805924</v>
      </c>
      <c r="AF4" s="2">
        <f>'On-Road Gasoline'!AK56</f>
        <v>0.92653143240805924</v>
      </c>
      <c r="AG4" s="2">
        <f>'On-Road Gasoline'!AL56</f>
        <v>0.92653143240805924</v>
      </c>
      <c r="AH4" s="2"/>
      <c r="AI4" s="2"/>
      <c r="AJ4" s="2"/>
    </row>
    <row r="5" spans="1:36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35">
      <c r="A6" t="s">
        <v>7</v>
      </c>
      <c r="B6" s="2">
        <f>'On-Road Gasoline'!G55</f>
        <v>7.1443436066952026E-2</v>
      </c>
      <c r="C6" s="2">
        <f>'On-Road Gasoline'!H55</f>
        <v>7.1632014900240237E-2</v>
      </c>
      <c r="D6" s="2">
        <f>'On-Road Gasoline'!I55</f>
        <v>7.183252566517527E-2</v>
      </c>
      <c r="E6" s="2">
        <f>'On-Road Gasoline'!J55</f>
        <v>7.2045426194079193E-2</v>
      </c>
      <c r="F6" s="2">
        <f>'On-Road Gasoline'!K55</f>
        <v>7.2232191893319669E-2</v>
      </c>
      <c r="G6" s="2">
        <f>'On-Road Gasoline'!L55</f>
        <v>7.2401195461893095E-2</v>
      </c>
      <c r="H6" s="2">
        <f>'On-Road Gasoline'!M55</f>
        <v>7.2590017222986983E-2</v>
      </c>
      <c r="I6" s="2">
        <f>'On-Road Gasoline'!N55</f>
        <v>7.2785560621582243E-2</v>
      </c>
      <c r="J6" s="2">
        <f>'On-Road Gasoline'!O55</f>
        <v>7.2980926761111009E-2</v>
      </c>
      <c r="K6" s="2">
        <f>'On-Road Gasoline'!P55</f>
        <v>7.3155843220371219E-2</v>
      </c>
      <c r="L6" s="2">
        <f>'On-Road Gasoline'!Q55</f>
        <v>7.3320237352597101E-2</v>
      </c>
      <c r="M6" s="2">
        <f>'On-Road Gasoline'!R55</f>
        <v>7.3468567591940745E-2</v>
      </c>
      <c r="N6" s="2">
        <f>'On-Road Gasoline'!S55</f>
        <v>7.3468567591940745E-2</v>
      </c>
      <c r="O6" s="2">
        <f>'On-Road Gasoline'!T55</f>
        <v>7.3468567591940745E-2</v>
      </c>
      <c r="P6" s="2">
        <f>'On-Road Gasoline'!U55</f>
        <v>7.3468567591940745E-2</v>
      </c>
      <c r="Q6" s="2">
        <f>'On-Road Gasoline'!V55</f>
        <v>7.3468567591940745E-2</v>
      </c>
      <c r="R6" s="2">
        <f>'On-Road Gasoline'!W55</f>
        <v>7.3468567591940745E-2</v>
      </c>
      <c r="S6" s="2">
        <f>'On-Road Gasoline'!X55</f>
        <v>7.3468567591940745E-2</v>
      </c>
      <c r="T6" s="2">
        <f>'On-Road Gasoline'!Y55</f>
        <v>7.3468567591940745E-2</v>
      </c>
      <c r="U6" s="2">
        <f>'On-Road Gasoline'!Z55</f>
        <v>7.3468567591940745E-2</v>
      </c>
      <c r="V6" s="2">
        <f>'On-Road Gasoline'!AA55</f>
        <v>7.3468567591940745E-2</v>
      </c>
      <c r="W6" s="2">
        <f>'On-Road Gasoline'!AB55</f>
        <v>7.3468567591940745E-2</v>
      </c>
      <c r="X6" s="2">
        <f>'On-Road Gasoline'!AC55</f>
        <v>7.3468567591940745E-2</v>
      </c>
      <c r="Y6" s="2">
        <f>'On-Road Gasoline'!AD55</f>
        <v>7.3468567591940745E-2</v>
      </c>
      <c r="Z6" s="2">
        <f>'On-Road Gasoline'!AE55</f>
        <v>7.3468567591940745E-2</v>
      </c>
      <c r="AA6" s="2">
        <f>'On-Road Gasoline'!AF55</f>
        <v>7.3468567591940745E-2</v>
      </c>
      <c r="AB6" s="2">
        <f>'On-Road Gasoline'!AG55</f>
        <v>7.3468567591940745E-2</v>
      </c>
      <c r="AC6" s="2">
        <f>'On-Road Gasoline'!AH55</f>
        <v>7.3468567591940745E-2</v>
      </c>
      <c r="AD6" s="2">
        <f>'On-Road Gasoline'!AI55</f>
        <v>7.3468567591940745E-2</v>
      </c>
      <c r="AE6" s="2">
        <f>'On-Road Gasoline'!AJ55</f>
        <v>7.3468567591940745E-2</v>
      </c>
      <c r="AF6" s="2">
        <f>'On-Road Gasoline'!AK55</f>
        <v>7.3468567591940745E-2</v>
      </c>
      <c r="AG6" s="2">
        <f>'On-Road Gasoline'!AL55</f>
        <v>7.3468567591940745E-2</v>
      </c>
      <c r="AH6" s="2"/>
      <c r="AI6" s="2"/>
      <c r="AJ6" s="2"/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3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3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3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On-Road Diesel</vt:lpstr>
      <vt:lpstr>On-Road Gasoline</vt:lpstr>
      <vt:lpstr>CARB compliance scenarios</vt:lpstr>
      <vt:lpstr>Plug-in Hybrids</vt:lpstr>
      <vt:lpstr>AEO 36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2017-06-23T20:50:52Z</dcterms:created>
  <dcterms:modified xsi:type="dcterms:W3CDTF">2021-04-02T18:28:35Z</dcterms:modified>
</cp:coreProperties>
</file>