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deng\Dropbox (Energy Innovation)\Documents\Energy Policy Simulator\Models\US States\eps-california\InputData\trans\SYBSoEVP\"/>
    </mc:Choice>
  </mc:AlternateContent>
  <xr:revisionPtr revIDLastSave="0" documentId="13_ncr:1_{088C03AE-05DF-412B-9485-2A6319C41D63}" xr6:coauthVersionLast="45" xr6:coauthVersionMax="45" xr10:uidLastSave="{00000000-0000-0000-0000-000000000000}"/>
  <bookViews>
    <workbookView xWindow="38280" yWindow="-120" windowWidth="29040" windowHeight="15840" xr2:uid="{00000000-000D-0000-FFFF-FFFF00000000}"/>
  </bookViews>
  <sheets>
    <sheet name="About" sheetId="1" r:id="rId1"/>
    <sheet name="CARB" sheetId="3" r:id="rId2"/>
    <sheet name="SYBSoEVP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67" i="3" l="1"/>
  <c r="I36" i="3"/>
  <c r="J36" i="3"/>
  <c r="K36" i="3"/>
  <c r="L36" i="3"/>
  <c r="H36" i="3"/>
  <c r="C57" i="3"/>
  <c r="B64" i="3" s="1"/>
  <c r="L34" i="3" l="1"/>
  <c r="K34" i="3"/>
  <c r="J34" i="3"/>
  <c r="I34" i="3"/>
  <c r="H34" i="3"/>
  <c r="L33" i="3"/>
  <c r="K33" i="3"/>
  <c r="J33" i="3"/>
  <c r="I33" i="3"/>
  <c r="H33" i="3"/>
  <c r="L32" i="3"/>
  <c r="K32" i="3"/>
  <c r="J32" i="3"/>
  <c r="I32" i="3"/>
  <c r="H32" i="3"/>
  <c r="L31" i="3"/>
  <c r="K31" i="3"/>
  <c r="J31" i="3"/>
  <c r="I31" i="3"/>
  <c r="H31" i="3"/>
  <c r="L30" i="3"/>
  <c r="K30" i="3"/>
  <c r="J30" i="3"/>
  <c r="I30" i="3"/>
  <c r="H30" i="3"/>
  <c r="L29" i="3"/>
  <c r="K29" i="3"/>
  <c r="J29" i="3"/>
  <c r="I29" i="3"/>
  <c r="H29" i="3"/>
  <c r="L28" i="3"/>
  <c r="K28" i="3"/>
  <c r="J28" i="3"/>
  <c r="I28" i="3"/>
  <c r="H28" i="3"/>
  <c r="C49" i="3" l="1"/>
  <c r="C50" i="3"/>
  <c r="C51" i="3"/>
  <c r="B49" i="3"/>
  <c r="B50" i="3"/>
  <c r="B51" i="3"/>
  <c r="B48" i="3"/>
  <c r="A55" i="3" s="1"/>
  <c r="A64" i="3" s="1"/>
  <c r="C64" i="3" s="1"/>
  <c r="B2" i="2" s="1"/>
  <c r="D41" i="3"/>
  <c r="C48" i="3" s="1"/>
  <c r="B55" i="3" s="1"/>
  <c r="E41" i="3"/>
</calcChain>
</file>

<file path=xl/sharedStrings.xml><?xml version="1.0" encoding="utf-8"?>
<sst xmlns="http://schemas.openxmlformats.org/spreadsheetml/2006/main" count="94" uniqueCount="70">
  <si>
    <t>EV Battery Cost / kWh</t>
  </si>
  <si>
    <t>battery</t>
  </si>
  <si>
    <t>SYBSoEVP Start Year Battery Share of Electric Vehicle Price</t>
  </si>
  <si>
    <t>Sources:</t>
  </si>
  <si>
    <t>Notes</t>
  </si>
  <si>
    <t>Share of Price (dimensionless)</t>
  </si>
  <si>
    <t>CARB</t>
  </si>
  <si>
    <t>Public Hearing to Consider the Proposed Advanced Clean Trucks Regulation. Initial Statement of Reasons (ISOR).</t>
  </si>
  <si>
    <t>https://ww3.arb.ca.gov/regact/2019/act2019/isor.pdf</t>
  </si>
  <si>
    <t>https://ww2.arb.ca.gov/rulemaking/2019/advancedcleantrucks</t>
  </si>
  <si>
    <t>Attachment C: Updated Costs and Benefits Analysis for the Proposed Advanced Clean Trucks Regulation</t>
  </si>
  <si>
    <t>Tables IX-5</t>
  </si>
  <si>
    <t>Table IV-6</t>
  </si>
  <si>
    <t>Class 2b-3</t>
  </si>
  <si>
    <t>Class 4-5 Vocational</t>
  </si>
  <si>
    <t>Class 6-7 Vocational</t>
  </si>
  <si>
    <t>Class 8 Vocational</t>
  </si>
  <si>
    <t>Class 7-8 Tractors</t>
  </si>
  <si>
    <t>Age 0 Daily Mileage</t>
  </si>
  <si>
    <t>Efficiency (kWh/mi)</t>
  </si>
  <si>
    <t>Normal Range Battery Size (kWh)</t>
  </si>
  <si>
    <t>Long Range Battery Size (kWh)</t>
  </si>
  <si>
    <t>n/a</t>
  </si>
  <si>
    <t>Class 4-5</t>
  </si>
  <si>
    <t>Class 6-7</t>
  </si>
  <si>
    <t>Class 8</t>
  </si>
  <si>
    <t>Normal Range</t>
  </si>
  <si>
    <t>Long Range</t>
  </si>
  <si>
    <t>Before 2030</t>
  </si>
  <si>
    <t>After 2030</t>
  </si>
  <si>
    <t>Model Year</t>
  </si>
  <si>
    <t>Class 7-8 Tractor</t>
  </si>
  <si>
    <t>Sales Share</t>
  </si>
  <si>
    <t>LDV Freight</t>
  </si>
  <si>
    <t>HDV Freight</t>
  </si>
  <si>
    <t>Vehicle Group</t>
  </si>
  <si>
    <t>2024 MY</t>
  </si>
  <si>
    <t>2025 MY</t>
  </si>
  <si>
    <t>2026 MY</t>
  </si>
  <si>
    <t>2027 MY</t>
  </si>
  <si>
    <t>2028 MY</t>
  </si>
  <si>
    <t>2029 MY</t>
  </si>
  <si>
    <t>2030 MY</t>
  </si>
  <si>
    <t>Class 2b-3 - Electric Normal Range</t>
  </si>
  <si>
    <t>Class 2b-3 - Electric Long Range</t>
  </si>
  <si>
    <t>Class 4-5 - Electric Normal Range</t>
  </si>
  <si>
    <t>Class 4-5 - Electric Long Range</t>
  </si>
  <si>
    <t>Class 6-7 - Electric Normal Range</t>
  </si>
  <si>
    <t>Class 6-7 - Electric Long Range</t>
  </si>
  <si>
    <t>Class 8 - Electric Normal Range</t>
  </si>
  <si>
    <t>Class 8 - Electric Long Range</t>
  </si>
  <si>
    <t>Class 7-8 Tractor - Electric</t>
  </si>
  <si>
    <t>Class 7-8 Tractor - Fuel Cell</t>
  </si>
  <si>
    <t>https://ww3.arb.ca.gov/msprog/bus/battery_cost.pdf</t>
  </si>
  <si>
    <t>Median Battery Cost in 2020 ($/kWh)</t>
  </si>
  <si>
    <t>Weighted LDV Freight Battery Capacity (kWh)</t>
  </si>
  <si>
    <t>Weighted Battery Capacities by Class (kWh)</t>
  </si>
  <si>
    <t>Start Year Battery Cost</t>
  </si>
  <si>
    <t>HDV Freight Battery Capacity (kWh)</t>
  </si>
  <si>
    <t>2024 Sales Share, All Classes</t>
  </si>
  <si>
    <t>Sales Weighted Start Year Vehicle Price</t>
  </si>
  <si>
    <t>Summary of Costs (p. 14)</t>
  </si>
  <si>
    <t>Advanced Clean Transit Battery Cost for Heavy-Duty Electric Vehicles (Discussion Draft)</t>
  </si>
  <si>
    <t>Sales Weighted Avg</t>
  </si>
  <si>
    <t>Color Key</t>
  </si>
  <si>
    <t>Values taken from CARB sources</t>
  </si>
  <si>
    <t>Calculation</t>
  </si>
  <si>
    <t>(Source: CARB 2016)</t>
  </si>
  <si>
    <t>The battery is a significant part of the price of an electric vehicle.</t>
  </si>
  <si>
    <t>The battery cost after the start year is handled through endogenous learning.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</si>
</sst>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44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2" borderId="0" xfId="0" applyFont="1" applyFill="1"/>
    <xf numFmtId="2" fontId="0" fillId="0" borderId="0" xfId="0" applyNumberFormat="1"/>
    <xf numFmtId="0" fontId="3" fillId="0" borderId="0" xfId="3" applyFill="1"/>
    <xf numFmtId="0" fontId="3" fillId="0" borderId="0" xfId="3"/>
    <xf numFmtId="0" fontId="0" fillId="3" borderId="0" xfId="0" applyFill="1"/>
    <xf numFmtId="0" fontId="1" fillId="3" borderId="0" xfId="0" applyFont="1" applyFill="1" applyAlignment="1">
      <alignment horizontal="center"/>
    </xf>
    <xf numFmtId="0" fontId="1" fillId="3" borderId="0" xfId="0" applyFont="1" applyFill="1"/>
    <xf numFmtId="0" fontId="0" fillId="3" borderId="0" xfId="0" applyFill="1" applyAlignment="1">
      <alignment horizontal="center"/>
    </xf>
    <xf numFmtId="0" fontId="1" fillId="3" borderId="0" xfId="0" applyFont="1" applyFill="1" applyAlignment="1">
      <alignment horizontal="center"/>
    </xf>
    <xf numFmtId="9" fontId="0" fillId="3" borderId="0" xfId="1" applyFont="1" applyFill="1" applyAlignment="1">
      <alignment horizontal="center"/>
    </xf>
    <xf numFmtId="0" fontId="0" fillId="3" borderId="0" xfId="0" applyFill="1" applyAlignment="1">
      <alignment wrapText="1"/>
    </xf>
    <xf numFmtId="0" fontId="1" fillId="3" borderId="0" xfId="0" applyFont="1" applyFill="1" applyAlignment="1">
      <alignment horizontal="center" wrapText="1"/>
    </xf>
    <xf numFmtId="0" fontId="0" fillId="0" borderId="0" xfId="0" applyAlignment="1">
      <alignment wrapText="1"/>
    </xf>
    <xf numFmtId="0" fontId="1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4" borderId="0" xfId="0" applyFont="1" applyFill="1" applyAlignment="1">
      <alignment horizontal="left"/>
    </xf>
    <xf numFmtId="9" fontId="0" fillId="4" borderId="0" xfId="1" applyFont="1" applyFill="1" applyAlignment="1">
      <alignment horizontal="center"/>
    </xf>
    <xf numFmtId="9" fontId="0" fillId="4" borderId="0" xfId="1" applyFont="1" applyFill="1" applyBorder="1" applyAlignment="1">
      <alignment horizontal="center"/>
    </xf>
    <xf numFmtId="0" fontId="1" fillId="4" borderId="0" xfId="0" applyFont="1" applyFill="1"/>
    <xf numFmtId="0" fontId="1" fillId="0" borderId="0" xfId="0" applyFont="1" applyFill="1"/>
    <xf numFmtId="0" fontId="0" fillId="0" borderId="0" xfId="0" applyFill="1"/>
    <xf numFmtId="0" fontId="0" fillId="0" borderId="0" xfId="0" applyFont="1" applyFill="1"/>
    <xf numFmtId="44" fontId="0" fillId="3" borderId="0" xfId="2" applyFont="1" applyFill="1"/>
    <xf numFmtId="0" fontId="1" fillId="4" borderId="2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1" fillId="4" borderId="1" xfId="0" applyFont="1" applyFill="1" applyBorder="1" applyAlignment="1">
      <alignment horizontal="center"/>
    </xf>
    <xf numFmtId="9" fontId="0" fillId="4" borderId="1" xfId="1" applyFont="1" applyFill="1" applyBorder="1" applyAlignment="1">
      <alignment horizontal="center"/>
    </xf>
    <xf numFmtId="0" fontId="0" fillId="4" borderId="0" xfId="0" applyFill="1"/>
    <xf numFmtId="0" fontId="0" fillId="4" borderId="0" xfId="0" applyFill="1" applyAlignment="1">
      <alignment horizontal="center"/>
    </xf>
    <xf numFmtId="2" fontId="0" fillId="4" borderId="0" xfId="0" applyNumberFormat="1" applyFont="1" applyFill="1" applyAlignment="1">
      <alignment horizontal="center"/>
    </xf>
    <xf numFmtId="44" fontId="0" fillId="4" borderId="0" xfId="0" applyNumberFormat="1" applyFill="1"/>
    <xf numFmtId="0" fontId="1" fillId="0" borderId="4" xfId="0" applyFont="1" applyBorder="1"/>
    <xf numFmtId="0" fontId="0" fillId="0" borderId="3" xfId="0" applyBorder="1"/>
    <xf numFmtId="0" fontId="0" fillId="3" borderId="1" xfId="0" applyFill="1" applyBorder="1"/>
    <xf numFmtId="0" fontId="0" fillId="3" borderId="5" xfId="0" applyFill="1" applyBorder="1"/>
    <xf numFmtId="0" fontId="0" fillId="4" borderId="6" xfId="0" applyFill="1" applyBorder="1"/>
    <xf numFmtId="0" fontId="0" fillId="4" borderId="7" xfId="0" applyFill="1" applyBorder="1"/>
  </cellXfs>
  <cellStyles count="4">
    <cellStyle name="Currency" xfId="2" builtinId="4"/>
    <cellStyle name="Hyperlink" xfId="3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4</xdr:col>
      <xdr:colOff>1029227</xdr:colOff>
      <xdr:row>14</xdr:row>
      <xdr:rowOff>171694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98B41EAE-E5A4-4B70-A0CC-3F449EB5B5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812894" cy="17909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22</xdr:row>
      <xdr:rowOff>106892</xdr:rowOff>
    </xdr:from>
    <xdr:to>
      <xdr:col>4</xdr:col>
      <xdr:colOff>1014941</xdr:colOff>
      <xdr:row>37</xdr:row>
      <xdr:rowOff>79171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0EDD73F-C2AD-4E50-A505-42C536DC58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85142"/>
          <a:ext cx="5798608" cy="26710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74083</xdr:colOff>
      <xdr:row>6</xdr:row>
      <xdr:rowOff>158750</xdr:rowOff>
    </xdr:from>
    <xdr:to>
      <xdr:col>11</xdr:col>
      <xdr:colOff>1021125</xdr:colOff>
      <xdr:row>16</xdr:row>
      <xdr:rowOff>160866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620CF76-6208-4962-88B1-1039719503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249583" y="338667"/>
          <a:ext cx="6181030" cy="1976437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37</xdr:row>
      <xdr:rowOff>11906</xdr:rowOff>
    </xdr:from>
    <xdr:to>
      <xdr:col>13</xdr:col>
      <xdr:colOff>845948</xdr:colOff>
      <xdr:row>45</xdr:row>
      <xdr:rowOff>171448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9164C0F4-8333-470D-A569-2B73DB8094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7250906"/>
          <a:ext cx="8179669" cy="160734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45</xdr:row>
      <xdr:rowOff>130968</xdr:rowOff>
    </xdr:from>
    <xdr:to>
      <xdr:col>13</xdr:col>
      <xdr:colOff>847871</xdr:colOff>
      <xdr:row>51</xdr:row>
      <xdr:rowOff>123823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6335674-B483-4EC6-AE4A-D2F6BB4C8F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8822530"/>
          <a:ext cx="8181592" cy="10739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3.arb.ca.gov/msprog/bus/battery_cost.pdf" TargetMode="External"/><Relationship Id="rId2" Type="http://schemas.openxmlformats.org/officeDocument/2006/relationships/hyperlink" Target="https://ww2.arb.ca.gov/rulemaking/2019/advancedcleantrucks" TargetMode="External"/><Relationship Id="rId1" Type="http://schemas.openxmlformats.org/officeDocument/2006/relationships/hyperlink" Target="https://ww3.arb.ca.gov/regact/2019/act2019/isor.pdf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4"/>
  <sheetViews>
    <sheetView tabSelected="1" workbookViewId="0"/>
  </sheetViews>
  <sheetFormatPr defaultRowHeight="14.25" x14ac:dyDescent="0.45"/>
  <cols>
    <col min="2" max="2" width="80.1328125" customWidth="1"/>
  </cols>
  <sheetData>
    <row r="1" spans="1:2" x14ac:dyDescent="0.45">
      <c r="A1" s="1" t="s">
        <v>2</v>
      </c>
    </row>
    <row r="3" spans="1:2" x14ac:dyDescent="0.45">
      <c r="A3" s="1" t="s">
        <v>3</v>
      </c>
      <c r="B3" s="3" t="s">
        <v>0</v>
      </c>
    </row>
    <row r="4" spans="1:2" x14ac:dyDescent="0.45">
      <c r="B4" t="s">
        <v>6</v>
      </c>
    </row>
    <row r="5" spans="1:2" x14ac:dyDescent="0.45">
      <c r="B5" s="2">
        <v>2019</v>
      </c>
    </row>
    <row r="6" spans="1:2" x14ac:dyDescent="0.45">
      <c r="B6" t="s">
        <v>7</v>
      </c>
    </row>
    <row r="7" spans="1:2" x14ac:dyDescent="0.45">
      <c r="B7" s="5" t="s">
        <v>8</v>
      </c>
    </row>
    <row r="8" spans="1:2" x14ac:dyDescent="0.45">
      <c r="B8" t="s">
        <v>11</v>
      </c>
    </row>
    <row r="10" spans="1:2" x14ac:dyDescent="0.45">
      <c r="B10" s="2" t="s">
        <v>6</v>
      </c>
    </row>
    <row r="11" spans="1:2" x14ac:dyDescent="0.45">
      <c r="B11" s="2">
        <v>2020</v>
      </c>
    </row>
    <row r="12" spans="1:2" x14ac:dyDescent="0.45">
      <c r="B12" t="s">
        <v>10</v>
      </c>
    </row>
    <row r="13" spans="1:2" x14ac:dyDescent="0.45">
      <c r="B13" s="6" t="s">
        <v>9</v>
      </c>
    </row>
    <row r="14" spans="1:2" x14ac:dyDescent="0.45">
      <c r="B14" t="s">
        <v>12</v>
      </c>
    </row>
    <row r="16" spans="1:2" x14ac:dyDescent="0.45">
      <c r="B16" t="s">
        <v>6</v>
      </c>
    </row>
    <row r="17" spans="1:2" x14ac:dyDescent="0.45">
      <c r="B17" s="2">
        <v>2016</v>
      </c>
    </row>
    <row r="18" spans="1:2" x14ac:dyDescent="0.45">
      <c r="B18" t="s">
        <v>62</v>
      </c>
    </row>
    <row r="19" spans="1:2" x14ac:dyDescent="0.45">
      <c r="B19" s="6" t="s">
        <v>53</v>
      </c>
    </row>
    <row r="20" spans="1:2" x14ac:dyDescent="0.45">
      <c r="B20" t="s">
        <v>61</v>
      </c>
    </row>
    <row r="22" spans="1:2" x14ac:dyDescent="0.45">
      <c r="A22" s="1" t="s">
        <v>4</v>
      </c>
    </row>
    <row r="23" spans="1:2" x14ac:dyDescent="0.45">
      <c r="A23" t="s">
        <v>68</v>
      </c>
    </row>
    <row r="24" spans="1:2" x14ac:dyDescent="0.45">
      <c r="A24" t="s">
        <v>69</v>
      </c>
    </row>
  </sheetData>
  <hyperlinks>
    <hyperlink ref="B7" r:id="rId1" xr:uid="{3B551947-0C3A-49D3-9043-3B91786C24E7}"/>
    <hyperlink ref="B13" r:id="rId2" xr:uid="{A7ABE464-9051-4FBB-93E3-C4EDEAB235F6}"/>
    <hyperlink ref="B19" r:id="rId3" xr:uid="{79FC40B9-123B-4CD1-A090-9B46E78C111E}"/>
  </hyperlinks>
  <pageMargins left="0.7" right="0.7" top="0.75" bottom="0.75" header="0.3" footer="0.3"/>
  <pageSetup orientation="portrait" horizontalDpi="4294967293" verticalDpi="0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67"/>
  <sheetViews>
    <sheetView zoomScale="90" zoomScaleNormal="90" workbookViewId="0"/>
  </sheetViews>
  <sheetFormatPr defaultRowHeight="14.25" x14ac:dyDescent="0.45"/>
  <cols>
    <col min="1" max="1" width="16.6640625" customWidth="1"/>
    <col min="2" max="2" width="17.73046875" customWidth="1"/>
    <col min="3" max="6" width="16.6640625" customWidth="1"/>
    <col min="7" max="14" width="14.6640625" customWidth="1"/>
  </cols>
  <sheetData>
    <row r="1" spans="1:13" x14ac:dyDescent="0.45">
      <c r="A1" s="38" t="s">
        <v>64</v>
      </c>
      <c r="B1" s="39"/>
    </row>
    <row r="2" spans="1:13" x14ac:dyDescent="0.45">
      <c r="A2" s="40" t="s">
        <v>65</v>
      </c>
      <c r="B2" s="41"/>
    </row>
    <row r="3" spans="1:13" x14ac:dyDescent="0.45">
      <c r="A3" s="42" t="s">
        <v>66</v>
      </c>
      <c r="B3" s="43"/>
    </row>
    <row r="16" spans="1:13" s="15" customFormat="1" ht="28.5" x14ac:dyDescent="0.45">
      <c r="A16" s="13"/>
      <c r="B16" s="14" t="s">
        <v>18</v>
      </c>
      <c r="C16" s="14" t="s">
        <v>19</v>
      </c>
      <c r="D16" s="14" t="s">
        <v>20</v>
      </c>
      <c r="E16" s="14" t="s">
        <v>21</v>
      </c>
      <c r="G16"/>
      <c r="H16"/>
      <c r="I16"/>
      <c r="J16"/>
      <c r="K16"/>
      <c r="L16"/>
      <c r="M16"/>
    </row>
    <row r="17" spans="1:12" x14ac:dyDescent="0.45">
      <c r="A17" s="9" t="s">
        <v>13</v>
      </c>
      <c r="B17" s="10">
        <v>65</v>
      </c>
      <c r="C17" s="10">
        <v>0.6</v>
      </c>
      <c r="D17" s="10">
        <v>55</v>
      </c>
      <c r="E17" s="10">
        <v>80</v>
      </c>
    </row>
    <row r="18" spans="1:12" x14ac:dyDescent="0.45">
      <c r="A18" s="9" t="s">
        <v>14</v>
      </c>
      <c r="B18" s="10">
        <v>100</v>
      </c>
      <c r="C18" s="10">
        <v>1</v>
      </c>
      <c r="D18" s="10">
        <v>135</v>
      </c>
      <c r="E18" s="10">
        <v>200</v>
      </c>
      <c r="G18" s="8" t="s">
        <v>30</v>
      </c>
      <c r="H18" s="8" t="s">
        <v>13</v>
      </c>
      <c r="I18" s="8" t="s">
        <v>23</v>
      </c>
      <c r="J18" s="8" t="s">
        <v>24</v>
      </c>
      <c r="K18" s="8" t="s">
        <v>25</v>
      </c>
      <c r="L18" s="16" t="s">
        <v>31</v>
      </c>
    </row>
    <row r="19" spans="1:12" x14ac:dyDescent="0.45">
      <c r="A19" s="9" t="s">
        <v>15</v>
      </c>
      <c r="B19" s="10">
        <v>100</v>
      </c>
      <c r="C19" s="10">
        <v>1.5</v>
      </c>
      <c r="D19" s="10">
        <v>200</v>
      </c>
      <c r="E19" s="10">
        <v>300</v>
      </c>
      <c r="G19" s="8">
        <v>2024</v>
      </c>
      <c r="H19" s="10">
        <v>53761</v>
      </c>
      <c r="I19" s="10">
        <v>6436</v>
      </c>
      <c r="J19" s="10">
        <v>7556</v>
      </c>
      <c r="K19" s="10">
        <v>1119</v>
      </c>
      <c r="L19" s="17">
        <v>4686</v>
      </c>
    </row>
    <row r="20" spans="1:12" x14ac:dyDescent="0.45">
      <c r="A20" s="9" t="s">
        <v>16</v>
      </c>
      <c r="B20" s="10">
        <v>90</v>
      </c>
      <c r="C20" s="10">
        <v>2</v>
      </c>
      <c r="D20" s="10">
        <v>240</v>
      </c>
      <c r="E20" s="10">
        <v>360</v>
      </c>
      <c r="G20" s="8">
        <v>2025</v>
      </c>
      <c r="H20" s="10">
        <v>54217</v>
      </c>
      <c r="I20" s="10">
        <v>6531</v>
      </c>
      <c r="J20" s="10">
        <v>7667</v>
      </c>
      <c r="K20" s="10">
        <v>1137</v>
      </c>
      <c r="L20" s="17">
        <v>4769</v>
      </c>
    </row>
    <row r="21" spans="1:12" x14ac:dyDescent="0.45">
      <c r="A21" s="9" t="s">
        <v>17</v>
      </c>
      <c r="B21" s="10">
        <v>140</v>
      </c>
      <c r="C21" s="10">
        <v>2.1</v>
      </c>
      <c r="D21" s="10">
        <v>400</v>
      </c>
      <c r="E21" s="10" t="s">
        <v>22</v>
      </c>
      <c r="G21" s="8">
        <v>2026</v>
      </c>
      <c r="H21" s="10">
        <v>54753</v>
      </c>
      <c r="I21" s="10">
        <v>6649</v>
      </c>
      <c r="J21" s="10">
        <v>7806</v>
      </c>
      <c r="K21" s="10">
        <v>1177</v>
      </c>
      <c r="L21" s="17">
        <v>4918</v>
      </c>
    </row>
    <row r="22" spans="1:12" x14ac:dyDescent="0.45">
      <c r="G22" s="8">
        <v>2027</v>
      </c>
      <c r="H22" s="10">
        <v>55152</v>
      </c>
      <c r="I22" s="10">
        <v>6786</v>
      </c>
      <c r="J22" s="10">
        <v>7966</v>
      </c>
      <c r="K22" s="10">
        <v>1194</v>
      </c>
      <c r="L22" s="17">
        <v>4993</v>
      </c>
    </row>
    <row r="23" spans="1:12" x14ac:dyDescent="0.45">
      <c r="G23" s="8">
        <v>2028</v>
      </c>
      <c r="H23" s="10">
        <v>55765</v>
      </c>
      <c r="I23" s="10">
        <v>6904</v>
      </c>
      <c r="J23" s="10">
        <v>8105</v>
      </c>
      <c r="K23" s="10">
        <v>1216</v>
      </c>
      <c r="L23" s="17">
        <v>5075</v>
      </c>
    </row>
    <row r="24" spans="1:12" x14ac:dyDescent="0.45">
      <c r="G24" s="8">
        <v>2029</v>
      </c>
      <c r="H24" s="10">
        <v>56371</v>
      </c>
      <c r="I24" s="10">
        <v>7024</v>
      </c>
      <c r="J24" s="10">
        <v>8246</v>
      </c>
      <c r="K24" s="10">
        <v>1239</v>
      </c>
      <c r="L24" s="17">
        <v>5161</v>
      </c>
    </row>
    <row r="25" spans="1:12" x14ac:dyDescent="0.45">
      <c r="G25" s="8">
        <v>2030</v>
      </c>
      <c r="H25" s="10">
        <v>56968</v>
      </c>
      <c r="I25" s="10">
        <v>7147</v>
      </c>
      <c r="J25" s="10">
        <v>8390</v>
      </c>
      <c r="K25" s="10">
        <v>1264</v>
      </c>
      <c r="L25" s="17">
        <v>5263</v>
      </c>
    </row>
    <row r="26" spans="1:12" x14ac:dyDescent="0.45">
      <c r="G26" s="26" t="s">
        <v>32</v>
      </c>
      <c r="H26" s="27" t="s">
        <v>33</v>
      </c>
      <c r="I26" s="27"/>
      <c r="J26" s="27"/>
      <c r="K26" s="28"/>
      <c r="L26" s="29" t="s">
        <v>34</v>
      </c>
    </row>
    <row r="27" spans="1:12" x14ac:dyDescent="0.45">
      <c r="G27" s="30"/>
      <c r="H27" s="31" t="s">
        <v>13</v>
      </c>
      <c r="I27" s="31" t="s">
        <v>23</v>
      </c>
      <c r="J27" s="31" t="s">
        <v>24</v>
      </c>
      <c r="K27" s="31" t="s">
        <v>25</v>
      </c>
      <c r="L27" s="32" t="s">
        <v>31</v>
      </c>
    </row>
    <row r="28" spans="1:12" x14ac:dyDescent="0.45">
      <c r="G28" s="31">
        <v>2024</v>
      </c>
      <c r="H28" s="19">
        <f>H19/SUM($G19:$J19)</f>
        <v>0.77046877911059519</v>
      </c>
      <c r="I28" s="19">
        <f t="shared" ref="I28:K28" si="0">I19/SUM($G19:$J19)</f>
        <v>9.2236696905857229E-2</v>
      </c>
      <c r="J28" s="19">
        <f t="shared" si="0"/>
        <v>0.10828783123378764</v>
      </c>
      <c r="K28" s="19">
        <f t="shared" si="0"/>
        <v>1.6036802957994756E-2</v>
      </c>
      <c r="L28" s="33">
        <f>L19/L19</f>
        <v>1</v>
      </c>
    </row>
    <row r="29" spans="1:12" x14ac:dyDescent="0.45">
      <c r="G29" s="31">
        <v>2025</v>
      </c>
      <c r="H29" s="19">
        <f t="shared" ref="H29:K34" si="1">H20/SUM($G20:$J20)</f>
        <v>0.76969051675184552</v>
      </c>
      <c r="I29" s="19">
        <f t="shared" si="1"/>
        <v>9.2717206132879051E-2</v>
      </c>
      <c r="J29" s="19">
        <f t="shared" si="1"/>
        <v>0.10884440658716639</v>
      </c>
      <c r="K29" s="19">
        <f t="shared" si="1"/>
        <v>1.6141396933560478E-2</v>
      </c>
      <c r="L29" s="33">
        <f t="shared" ref="L29:L34" si="2">L20/L20</f>
        <v>1</v>
      </c>
    </row>
    <row r="30" spans="1:12" x14ac:dyDescent="0.45">
      <c r="G30" s="31">
        <v>2026</v>
      </c>
      <c r="H30" s="19">
        <f t="shared" si="1"/>
        <v>0.76863576382064747</v>
      </c>
      <c r="I30" s="19">
        <f t="shared" si="1"/>
        <v>9.334025886514867E-2</v>
      </c>
      <c r="J30" s="19">
        <f t="shared" si="1"/>
        <v>0.10958250273745683</v>
      </c>
      <c r="K30" s="19">
        <f t="shared" si="1"/>
        <v>1.6523008675632424E-2</v>
      </c>
      <c r="L30" s="33">
        <f t="shared" si="2"/>
        <v>1</v>
      </c>
    </row>
    <row r="31" spans="1:12" x14ac:dyDescent="0.45">
      <c r="G31" s="31">
        <v>2027</v>
      </c>
      <c r="H31" s="19">
        <f t="shared" si="1"/>
        <v>0.76673478750469204</v>
      </c>
      <c r="I31" s="19">
        <f t="shared" si="1"/>
        <v>9.4340409559160857E-2</v>
      </c>
      <c r="J31" s="19">
        <f t="shared" si="1"/>
        <v>0.11074501953260764</v>
      </c>
      <c r="K31" s="19">
        <f t="shared" si="1"/>
        <v>1.6599240939233432E-2</v>
      </c>
      <c r="L31" s="33">
        <f t="shared" si="2"/>
        <v>1</v>
      </c>
    </row>
    <row r="32" spans="1:12" x14ac:dyDescent="0.45">
      <c r="G32" s="31">
        <v>2028</v>
      </c>
      <c r="H32" s="19">
        <f t="shared" si="1"/>
        <v>0.76598170379934616</v>
      </c>
      <c r="I32" s="19">
        <f t="shared" si="1"/>
        <v>9.4832559545067446E-2</v>
      </c>
      <c r="J32" s="19">
        <f t="shared" si="1"/>
        <v>0.11132935908354166</v>
      </c>
      <c r="K32" s="19">
        <f t="shared" si="1"/>
        <v>1.6702837834125437E-2</v>
      </c>
      <c r="L32" s="33">
        <f t="shared" si="2"/>
        <v>1</v>
      </c>
    </row>
    <row r="33" spans="1:12" x14ac:dyDescent="0.45">
      <c r="G33" s="31">
        <v>2029</v>
      </c>
      <c r="H33" s="19">
        <f t="shared" si="1"/>
        <v>0.76518257092439257</v>
      </c>
      <c r="I33" s="19">
        <f t="shared" si="1"/>
        <v>9.5344102076829099E-2</v>
      </c>
      <c r="J33" s="19">
        <f t="shared" si="1"/>
        <v>0.11193158680602687</v>
      </c>
      <c r="K33" s="19">
        <f t="shared" si="1"/>
        <v>1.6818243518392832E-2</v>
      </c>
      <c r="L33" s="33">
        <f t="shared" si="2"/>
        <v>1</v>
      </c>
    </row>
    <row r="34" spans="1:12" x14ac:dyDescent="0.45">
      <c r="G34" s="31">
        <v>2030</v>
      </c>
      <c r="H34" s="19">
        <f t="shared" si="1"/>
        <v>0.76431206815589992</v>
      </c>
      <c r="I34" s="19">
        <f t="shared" si="1"/>
        <v>9.5887837928489969E-2</v>
      </c>
      <c r="J34" s="19">
        <f t="shared" si="1"/>
        <v>0.11256456698195479</v>
      </c>
      <c r="K34" s="19">
        <f t="shared" si="1"/>
        <v>1.6958475883812975E-2</v>
      </c>
      <c r="L34" s="33">
        <f t="shared" si="2"/>
        <v>1</v>
      </c>
    </row>
    <row r="35" spans="1:12" x14ac:dyDescent="0.45">
      <c r="G35" s="18"/>
      <c r="H35" s="19"/>
      <c r="I35" s="19"/>
      <c r="J35" s="19"/>
      <c r="K35" s="20"/>
      <c r="L35" s="20"/>
    </row>
    <row r="36" spans="1:12" x14ac:dyDescent="0.45">
      <c r="G36" s="21" t="s">
        <v>59</v>
      </c>
      <c r="H36" s="19">
        <f>H19/SUM($H$19:$L$19)</f>
        <v>0.7308654395171158</v>
      </c>
      <c r="I36" s="19">
        <f t="shared" ref="I36:L36" si="3">I19/SUM($H$19:$L$19)</f>
        <v>8.7495581717828105E-2</v>
      </c>
      <c r="J36" s="19">
        <f t="shared" si="3"/>
        <v>0.10272166181788521</v>
      </c>
      <c r="K36" s="19">
        <f t="shared" si="3"/>
        <v>1.5212485385682047E-2</v>
      </c>
      <c r="L36" s="19">
        <f t="shared" si="3"/>
        <v>6.3704831561488887E-2</v>
      </c>
    </row>
    <row r="39" spans="1:12" x14ac:dyDescent="0.45">
      <c r="A39" s="7"/>
      <c r="B39" s="11" t="s">
        <v>28</v>
      </c>
      <c r="C39" s="11"/>
      <c r="D39" s="11" t="s">
        <v>29</v>
      </c>
      <c r="E39" s="11"/>
    </row>
    <row r="40" spans="1:12" x14ac:dyDescent="0.45">
      <c r="A40" s="7"/>
      <c r="B40" s="9" t="s">
        <v>26</v>
      </c>
      <c r="C40" s="9" t="s">
        <v>27</v>
      </c>
      <c r="D40" s="9" t="s">
        <v>26</v>
      </c>
      <c r="E40" s="9" t="s">
        <v>27</v>
      </c>
    </row>
    <row r="41" spans="1:12" x14ac:dyDescent="0.45">
      <c r="A41" s="9" t="s">
        <v>13</v>
      </c>
      <c r="B41" s="12">
        <v>1</v>
      </c>
      <c r="C41" s="12">
        <v>0</v>
      </c>
      <c r="D41" s="12">
        <f>0.5*0.7</f>
        <v>0.35</v>
      </c>
      <c r="E41" s="12">
        <f>0.3+0.5*0.7</f>
        <v>0.64999999999999991</v>
      </c>
    </row>
    <row r="42" spans="1:12" x14ac:dyDescent="0.45">
      <c r="A42" s="9" t="s">
        <v>23</v>
      </c>
      <c r="B42" s="12">
        <v>1</v>
      </c>
      <c r="C42" s="12">
        <v>0</v>
      </c>
      <c r="D42" s="12">
        <v>0.5</v>
      </c>
      <c r="E42" s="12">
        <v>0.5</v>
      </c>
    </row>
    <row r="43" spans="1:12" x14ac:dyDescent="0.45">
      <c r="A43" s="9" t="s">
        <v>24</v>
      </c>
      <c r="B43" s="12">
        <v>1</v>
      </c>
      <c r="C43" s="12">
        <v>0</v>
      </c>
      <c r="D43" s="12">
        <v>0.5</v>
      </c>
      <c r="E43" s="12">
        <v>0.5</v>
      </c>
    </row>
    <row r="44" spans="1:12" x14ac:dyDescent="0.45">
      <c r="A44" s="9" t="s">
        <v>25</v>
      </c>
      <c r="B44" s="12">
        <v>1</v>
      </c>
      <c r="C44" s="12">
        <v>0</v>
      </c>
      <c r="D44" s="12">
        <v>0.5</v>
      </c>
      <c r="E44" s="12">
        <v>0.5</v>
      </c>
    </row>
    <row r="46" spans="1:12" x14ac:dyDescent="0.45">
      <c r="A46" s="21" t="s">
        <v>56</v>
      </c>
      <c r="B46" s="34"/>
      <c r="C46" s="34"/>
    </row>
    <row r="47" spans="1:12" x14ac:dyDescent="0.45">
      <c r="A47" s="34"/>
      <c r="B47" s="21" t="s">
        <v>28</v>
      </c>
      <c r="C47" s="21" t="s">
        <v>29</v>
      </c>
    </row>
    <row r="48" spans="1:12" x14ac:dyDescent="0.45">
      <c r="A48" s="21" t="s">
        <v>13</v>
      </c>
      <c r="B48" s="35">
        <f>B41*D17+C41*E17</f>
        <v>55</v>
      </c>
      <c r="C48" s="35">
        <f>D41*D17+E41*E17</f>
        <v>71.25</v>
      </c>
    </row>
    <row r="49" spans="1:14" x14ac:dyDescent="0.45">
      <c r="A49" s="21" t="s">
        <v>23</v>
      </c>
      <c r="B49" s="35">
        <f>B42*D18+C42*E18</f>
        <v>135</v>
      </c>
      <c r="C49" s="35">
        <f>D42*D18+E42*E18</f>
        <v>167.5</v>
      </c>
    </row>
    <row r="50" spans="1:14" x14ac:dyDescent="0.45">
      <c r="A50" s="21" t="s">
        <v>24</v>
      </c>
      <c r="B50" s="35">
        <f>B43*D19+C43*E19</f>
        <v>200</v>
      </c>
      <c r="C50" s="35">
        <f>D43*D19+E43*E19</f>
        <v>250</v>
      </c>
    </row>
    <row r="51" spans="1:14" x14ac:dyDescent="0.45">
      <c r="A51" s="21" t="s">
        <v>25</v>
      </c>
      <c r="B51" s="35">
        <f>B44*D20+C44*E20</f>
        <v>240</v>
      </c>
      <c r="C51" s="35">
        <f>D44*D20+E44*E20</f>
        <v>300</v>
      </c>
    </row>
    <row r="53" spans="1:14" x14ac:dyDescent="0.45">
      <c r="A53" s="21" t="s">
        <v>55</v>
      </c>
      <c r="B53" s="34"/>
      <c r="C53" s="22"/>
      <c r="G53" s="9" t="s">
        <v>35</v>
      </c>
      <c r="H53" s="8" t="s">
        <v>36</v>
      </c>
      <c r="I53" s="8" t="s">
        <v>37</v>
      </c>
      <c r="J53" s="8" t="s">
        <v>38</v>
      </c>
      <c r="K53" s="8" t="s">
        <v>39</v>
      </c>
      <c r="L53" s="8" t="s">
        <v>40</v>
      </c>
      <c r="M53" s="8" t="s">
        <v>41</v>
      </c>
      <c r="N53" s="8" t="s">
        <v>42</v>
      </c>
    </row>
    <row r="54" spans="1:14" x14ac:dyDescent="0.45">
      <c r="A54" s="31" t="s">
        <v>28</v>
      </c>
      <c r="B54" s="31" t="s">
        <v>29</v>
      </c>
      <c r="C54" s="23"/>
      <c r="G54" s="9" t="s">
        <v>43</v>
      </c>
      <c r="H54" s="25">
        <v>64896</v>
      </c>
      <c r="I54" s="25">
        <v>63635</v>
      </c>
      <c r="J54" s="25">
        <v>62599</v>
      </c>
      <c r="K54" s="25">
        <v>61684</v>
      </c>
      <c r="L54" s="25">
        <v>60829</v>
      </c>
      <c r="M54" s="25">
        <v>60035</v>
      </c>
      <c r="N54" s="25">
        <v>59241</v>
      </c>
    </row>
    <row r="55" spans="1:14" x14ac:dyDescent="0.45">
      <c r="A55" s="36">
        <f>B48*H28+B49*I28+B50*J28+B51*K28</f>
        <v>80.334135890049723</v>
      </c>
      <c r="B55" s="36">
        <f>C48*H34+C49*I34+C50*J34+C51*K34</f>
        <v>103.74713221976252</v>
      </c>
      <c r="C55" s="24"/>
      <c r="G55" s="9" t="s">
        <v>44</v>
      </c>
      <c r="H55" s="25">
        <v>69241</v>
      </c>
      <c r="I55" s="25">
        <v>67568</v>
      </c>
      <c r="J55" s="25">
        <v>66201</v>
      </c>
      <c r="K55" s="25">
        <v>65011</v>
      </c>
      <c r="L55" s="25">
        <v>63909</v>
      </c>
      <c r="M55" s="25">
        <v>62895</v>
      </c>
      <c r="N55" s="25">
        <v>61881</v>
      </c>
    </row>
    <row r="56" spans="1:14" x14ac:dyDescent="0.45">
      <c r="G56" s="9" t="s">
        <v>45</v>
      </c>
      <c r="H56" s="25">
        <v>80127</v>
      </c>
      <c r="I56" s="25">
        <v>77616</v>
      </c>
      <c r="J56" s="25">
        <v>75585</v>
      </c>
      <c r="K56" s="25">
        <v>73852</v>
      </c>
      <c r="L56" s="25">
        <v>72267</v>
      </c>
      <c r="M56" s="25">
        <v>70830</v>
      </c>
      <c r="N56" s="25">
        <v>69394</v>
      </c>
    </row>
    <row r="57" spans="1:14" x14ac:dyDescent="0.45">
      <c r="A57" s="9" t="s">
        <v>58</v>
      </c>
      <c r="B57" s="7"/>
      <c r="C57" s="10">
        <f>D21</f>
        <v>400</v>
      </c>
      <c r="G57" s="9" t="s">
        <v>46</v>
      </c>
      <c r="H57" s="25">
        <v>91424</v>
      </c>
      <c r="I57" s="25">
        <v>87841</v>
      </c>
      <c r="J57" s="25">
        <v>84952</v>
      </c>
      <c r="K57" s="25">
        <v>82503</v>
      </c>
      <c r="L57" s="25">
        <v>80275</v>
      </c>
      <c r="M57" s="25">
        <v>78266</v>
      </c>
      <c r="N57" s="25">
        <v>76258</v>
      </c>
    </row>
    <row r="58" spans="1:14" x14ac:dyDescent="0.45">
      <c r="B58" s="23"/>
      <c r="G58" s="9" t="s">
        <v>47</v>
      </c>
      <c r="H58" s="25">
        <v>116174</v>
      </c>
      <c r="I58" s="25">
        <v>112591</v>
      </c>
      <c r="J58" s="25">
        <v>109702</v>
      </c>
      <c r="K58" s="25">
        <v>107253</v>
      </c>
      <c r="L58" s="25">
        <v>105025</v>
      </c>
      <c r="M58" s="25">
        <v>103016</v>
      </c>
      <c r="N58" s="25">
        <v>101008</v>
      </c>
    </row>
    <row r="59" spans="1:14" x14ac:dyDescent="0.45">
      <c r="A59" s="9" t="s">
        <v>54</v>
      </c>
      <c r="B59" s="7"/>
      <c r="G59" s="9" t="s">
        <v>48</v>
      </c>
      <c r="H59" s="25">
        <v>133554</v>
      </c>
      <c r="I59" s="25">
        <v>128321</v>
      </c>
      <c r="J59" s="25">
        <v>124112</v>
      </c>
      <c r="K59" s="25">
        <v>120563</v>
      </c>
      <c r="L59" s="25">
        <v>117345</v>
      </c>
      <c r="M59" s="25">
        <v>114456</v>
      </c>
      <c r="N59" s="25">
        <v>111568</v>
      </c>
    </row>
    <row r="60" spans="1:14" x14ac:dyDescent="0.45">
      <c r="A60" s="25">
        <v>405</v>
      </c>
      <c r="B60" s="7" t="s">
        <v>67</v>
      </c>
      <c r="G60" s="9" t="s">
        <v>49</v>
      </c>
      <c r="H60" s="25">
        <v>154799</v>
      </c>
      <c r="I60" s="25">
        <v>150486</v>
      </c>
      <c r="J60" s="25">
        <v>147007</v>
      </c>
      <c r="K60" s="25">
        <v>144057</v>
      </c>
      <c r="L60" s="25">
        <v>141371</v>
      </c>
      <c r="M60" s="25">
        <v>138949</v>
      </c>
      <c r="N60" s="25">
        <v>136527</v>
      </c>
    </row>
    <row r="61" spans="1:14" x14ac:dyDescent="0.45">
      <c r="G61" s="9" t="s">
        <v>50</v>
      </c>
      <c r="H61" s="25">
        <v>175655</v>
      </c>
      <c r="I61" s="25">
        <v>169362</v>
      </c>
      <c r="J61" s="25">
        <v>164299</v>
      </c>
      <c r="K61" s="25">
        <v>160029</v>
      </c>
      <c r="L61" s="25">
        <v>156155</v>
      </c>
      <c r="M61" s="25">
        <v>152677</v>
      </c>
      <c r="N61" s="25">
        <v>149199</v>
      </c>
    </row>
    <row r="62" spans="1:14" x14ac:dyDescent="0.45">
      <c r="A62" s="21" t="s">
        <v>57</v>
      </c>
      <c r="B62" s="34"/>
      <c r="C62" s="34"/>
      <c r="G62" s="9" t="s">
        <v>51</v>
      </c>
      <c r="H62" s="25">
        <v>201351</v>
      </c>
      <c r="I62" s="25">
        <v>194134</v>
      </c>
      <c r="J62" s="25">
        <v>188312</v>
      </c>
      <c r="K62" s="25">
        <v>183371</v>
      </c>
      <c r="L62" s="25">
        <v>178870</v>
      </c>
      <c r="M62" s="25">
        <v>174809</v>
      </c>
      <c r="N62" s="25">
        <v>170748</v>
      </c>
    </row>
    <row r="63" spans="1:14" x14ac:dyDescent="0.45">
      <c r="A63" s="21" t="s">
        <v>33</v>
      </c>
      <c r="B63" s="21" t="s">
        <v>34</v>
      </c>
      <c r="C63" s="21" t="s">
        <v>63</v>
      </c>
      <c r="G63" s="9" t="s">
        <v>52</v>
      </c>
      <c r="H63" s="25">
        <v>216931</v>
      </c>
      <c r="I63" s="25">
        <v>212353</v>
      </c>
      <c r="J63" s="25">
        <v>207885</v>
      </c>
      <c r="K63" s="25">
        <v>203439</v>
      </c>
      <c r="L63" s="25">
        <v>199004</v>
      </c>
      <c r="M63" s="25">
        <v>194579</v>
      </c>
      <c r="N63" s="25">
        <v>190155</v>
      </c>
    </row>
    <row r="64" spans="1:14" x14ac:dyDescent="0.45">
      <c r="A64" s="37">
        <f>A55*A60</f>
        <v>32535.325035470138</v>
      </c>
      <c r="B64" s="37">
        <f>A60*C57</f>
        <v>162000</v>
      </c>
      <c r="C64" s="37">
        <f>A64*SUM(H36:K36)+B64*L36</f>
        <v>40782.850347248423</v>
      </c>
    </row>
    <row r="66" spans="1:2" x14ac:dyDescent="0.45">
      <c r="A66" s="21" t="s">
        <v>60</v>
      </c>
      <c r="B66" s="34"/>
    </row>
    <row r="67" spans="1:2" x14ac:dyDescent="0.45">
      <c r="A67" s="37">
        <f>H54*H36+H56*I36+H58*J36+H60*K36+H62*L36</f>
        <v>81556.497444193694</v>
      </c>
      <c r="B67" s="34"/>
    </row>
  </sheetData>
  <mergeCells count="4">
    <mergeCell ref="D39:E39"/>
    <mergeCell ref="B39:C39"/>
    <mergeCell ref="G26:G27"/>
    <mergeCell ref="H26:K2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"/>
  <sheetViews>
    <sheetView workbookViewId="0"/>
  </sheetViews>
  <sheetFormatPr defaultRowHeight="14.25" x14ac:dyDescent="0.45"/>
  <cols>
    <col min="2" max="2" width="13.1328125" customWidth="1"/>
  </cols>
  <sheetData>
    <row r="1" spans="1:2" x14ac:dyDescent="0.45">
      <c r="B1" t="s">
        <v>5</v>
      </c>
    </row>
    <row r="2" spans="1:2" x14ac:dyDescent="0.45">
      <c r="A2" t="s">
        <v>1</v>
      </c>
      <c r="B2" s="4">
        <f>CARB!C64/CARB!A67</f>
        <v>0.500056422545055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CARB</vt:lpstr>
      <vt:lpstr>SYBSoEVP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Minshu Deng</cp:lastModifiedBy>
  <dcterms:created xsi:type="dcterms:W3CDTF">2016-03-04T00:30:44Z</dcterms:created>
  <dcterms:modified xsi:type="dcterms:W3CDTF">2020-11-24T22:58:35Z</dcterms:modified>
</cp:coreProperties>
</file>